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codeName="ThisWorkbook" defaultThemeVersion="166925"/>
  <mc:AlternateContent xmlns:mc="http://schemas.openxmlformats.org/markup-compatibility/2006">
    <mc:Choice Requires="x15">
      <x15ac:absPath xmlns:x15ac="http://schemas.microsoft.com/office/spreadsheetml/2010/11/ac" url="https://educationgovtnz-my.sharepoint.com/personal/sigals_moe_govt_nz/Documents/Projects/_SSSS.GENERIC/02.Discovery/"/>
    </mc:Choice>
  </mc:AlternateContent>
  <xr:revisionPtr revIDLastSave="18" documentId="8_{7D6EE5B8-C099-461D-AC6C-3DCF61AEAD73}" xr6:coauthVersionLast="47" xr6:coauthVersionMax="47" xr10:uidLastSave="{A5D7CFAD-772C-4C47-8667-A28AA335BCA4}"/>
  <bookViews>
    <workbookView xWindow="-110" yWindow="-110" windowWidth="19420" windowHeight="10560" tabRatio="861" firstSheet="7" activeTab="1" xr2:uid="{00000000-000D-0000-FFFF-FFFF00000000}"/>
  </bookViews>
  <sheets>
    <sheet name="INSTRUCTIONS" sheetId="80" r:id="rId1"/>
    <sheet name="TOC" sheetId="84" r:id="rId2"/>
    <sheet name="LEGACY-SOURCE-RowShare" sheetId="4" r:id="rId3"/>
    <sheet name="LEGACY-REF-LOOKUPS" sheetId="1" r:id="rId4"/>
    <sheet name="REF-LOOKUPS" sheetId="9" r:id="rId5"/>
    <sheet name="REQ-ALL" sheetId="2" r:id="rId6"/>
    <sheet name="REQ-TEMPLATE" sheetId="21" r:id="rId7"/>
    <sheet name="DESIRES-PROCUREMENT" sheetId="95" r:id="rId8"/>
    <sheet name="DESIRES-PM-DEVELOPMENT" sheetId="55" r:id="rId9"/>
    <sheet name="DESIRES-EFFORT-COORDINATOR" sheetId="54" r:id="rId10"/>
    <sheet name="DESIRES-LEGAL-SERVICES" sheetId="59" r:id="rId11"/>
    <sheet name="DESIRES-C&amp;A SECURITY-SERVICES" sheetId="45" r:id="rId12"/>
    <sheet name="DESIRES-DEPLOYMENT-SERVICES" sheetId="40" r:id="rId13"/>
    <sheet name="DESIRES-COMMS-SERVICES" sheetId="97" r:id="rId14"/>
    <sheet name="DESIRES-MONITORING-SERVICES" sheetId="43" r:id="rId15"/>
    <sheet name="DESIRES-MAINTENANCE-SERVICES" sheetId="32" r:id="rId16"/>
    <sheet name="DESIRES-OPERATION-SERVICES" sheetId="44" r:id="rId17"/>
    <sheet name="DESIRES-SUPPORT (GEN)-SERVICES" sheetId="41" r:id="rId18"/>
    <sheet name="DESIRES-SUPPORT (BIZ)-SERVICES" sheetId="48" r:id="rId19"/>
    <sheet name="DESIRES-BIZ-USERS" sheetId="49" r:id="rId20"/>
    <sheet name="DESIRES-USERS-PUBLIC" sheetId="42" r:id="rId21"/>
    <sheet name="DESIRES-DEV-SUPPORT-SERVICES" sheetId="50" r:id="rId22"/>
    <sheet name="DESIRES-DEV-MĀORI-CONTENT" sheetId="85" r:id="rId23"/>
    <sheet name="DESIRES-DEVELOPMENT-CONTENT" sheetId="64" r:id="rId24"/>
    <sheet name="DESIRES-BUSINESS-ANALYSIS" sheetId="74" r:id="rId25"/>
    <sheet name="DESIRES-STAKEHOLDER-ANALYSIS" sheetId="73" r:id="rId26"/>
    <sheet name="DESIRES-QUALITY-ANALYSIS" sheetId="75" r:id="rId27"/>
    <sheet name="DESIRES-CUSTOMER-SVCS-ARCHITECT" sheetId="94" r:id="rId28"/>
    <sheet name="DESIRES-BUSINESS-ARCHITECT" sheetId="93" r:id="rId29"/>
    <sheet name="DESIRES-ENTERPRISE-ARCHITECURE" sheetId="61" r:id="rId30"/>
    <sheet name="DESIRES-SOLUTION-ARCHITECTURE" sheetId="65" r:id="rId31"/>
    <sheet name="DESIRES-TECHNICAL-ARCHITECTURE" sheetId="66" r:id="rId32"/>
    <sheet name="DESIRES-CLIENT-UX-ARCH-DESIGN" sheetId="68" r:id="rId33"/>
    <sheet name="DESIRES-DI-DESIGN-GROUP" sheetId="91" r:id="rId34"/>
    <sheet name="DESIRES-TECHDESIGN-REVIEW-BOARD" sheetId="79" r:id="rId35"/>
    <sheet name="DESIRES-VENDOR-SVC-PROVIDER" sheetId="62" r:id="rId36"/>
    <sheet name="DESIRES-DEV-PIPELINE" sheetId="67" r:id="rId37"/>
    <sheet name="DESIRES-DEV-INFRASTRUCTURE" sheetId="96" r:id="rId38"/>
    <sheet name="DESIRES-DEVELOPMENT-SERVER" sheetId="53" r:id="rId39"/>
    <sheet name="DESIRES-DEV-SERVICE-APIs" sheetId="81" r:id="rId40"/>
    <sheet name="DESIRES-QA AUTOMATION DEVELOP" sheetId="77" r:id="rId41"/>
    <sheet name="DESIRES-DEVELOPMENT-CLIENT-API" sheetId="69" r:id="rId42"/>
    <sheet name="DESIRES-DEVELOPMENT-WEBSITE" sheetId="82" r:id="rId43"/>
    <sheet name="DESIRES-DEVELOPMENT-ETL" sheetId="70" r:id="rId44"/>
    <sheet name="DESIRES-DEVELOPMENT-CLIENT-UI" sheetId="71" r:id="rId45"/>
    <sheet name="DESIRES-C&amp;A-SERVICES" sheetId="51" r:id="rId46"/>
    <sheet name="DESIRES-CHANGE-CONTROL-SERVICES" sheetId="47" r:id="rId47"/>
    <sheet name="CHANGE ADVISORY BOARD (CAB)" sheetId="88" r:id="rId48"/>
    <sheet name="CDO-CIO" sheetId="89" r:id="rId49"/>
  </sheets>
  <definedNames>
    <definedName name="_xlnm._FilterDatabase" localSheetId="5" hidden="1">'REQ-ALL'!$J$1:$O$803</definedName>
    <definedName name="DATA_Deliverable" localSheetId="48">Table9[MINOR(DELIVERABLE):]</definedName>
    <definedName name="DATA_Deliverable" localSheetId="47">Table9[MINOR(DELIVERABLE):]</definedName>
    <definedName name="DATA_Deliverable" localSheetId="19">Table9[MINOR(DELIVERABLE):]</definedName>
    <definedName name="DATA_Deliverable" localSheetId="24">Table9[MINOR(DELIVERABLE):]</definedName>
    <definedName name="DATA_Deliverable" localSheetId="28">Table9[MINOR(DELIVERABLE):]</definedName>
    <definedName name="DATA_Deliverable" localSheetId="11">Table9[MINOR(DELIVERABLE):]</definedName>
    <definedName name="DATA_Deliverable" localSheetId="45">Table9[MINOR(DELIVERABLE):]</definedName>
    <definedName name="DATA_Deliverable" localSheetId="46">Table9[MINOR(DELIVERABLE):]</definedName>
    <definedName name="DATA_Deliverable" localSheetId="32">Table9[MINOR(DELIVERABLE):]</definedName>
    <definedName name="DATA_Deliverable" localSheetId="27">Table9[MINOR(DELIVERABLE):]</definedName>
    <definedName name="DATA_Deliverable" localSheetId="12">Table9[MINOR(DELIVERABLE):]</definedName>
    <definedName name="DATA_Deliverable" localSheetId="41">Table9[MINOR(DELIVERABLE):]</definedName>
    <definedName name="DATA_Deliverable" localSheetId="44">Table9[MINOR(DELIVERABLE):]</definedName>
    <definedName name="DATA_Deliverable" localSheetId="23">Table9[MINOR(DELIVERABLE):]</definedName>
    <definedName name="DATA_Deliverable" localSheetId="43">Table9[MINOR(DELIVERABLE):]</definedName>
    <definedName name="DATA_Deliverable" localSheetId="38">Table9[MINOR(DELIVERABLE):]</definedName>
    <definedName name="DATA_Deliverable" localSheetId="42">Table9[MINOR(DELIVERABLE):]</definedName>
    <definedName name="DATA_Deliverable" localSheetId="37">Table9[MINOR(DELIVERABLE):]</definedName>
    <definedName name="DATA_Deliverable" localSheetId="22">Table9[MINOR(DELIVERABLE):]</definedName>
    <definedName name="DATA_Deliverable" localSheetId="36">Table9[MINOR(DELIVERABLE):]</definedName>
    <definedName name="DATA_Deliverable" localSheetId="39">Table9[MINOR(DELIVERABLE):]</definedName>
    <definedName name="DATA_Deliverable" localSheetId="21">Table9[MINOR(DELIVERABLE):]</definedName>
    <definedName name="DATA_Deliverable" localSheetId="33">Table9[MINOR(DELIVERABLE):]</definedName>
    <definedName name="DATA_Deliverable" localSheetId="9">Table9[MINOR(DELIVERABLE):]</definedName>
    <definedName name="DATA_Deliverable" localSheetId="29">Table9[MINOR(DELIVERABLE):]</definedName>
    <definedName name="DATA_Deliverable" localSheetId="10">Table9[MINOR(DELIVERABLE):]</definedName>
    <definedName name="DATA_Deliverable" localSheetId="15">Table9[MINOR(DELIVERABLE):]</definedName>
    <definedName name="DATA_Deliverable" localSheetId="14">Table9[MINOR(DELIVERABLE):]</definedName>
    <definedName name="DATA_Deliverable" localSheetId="16">Table9[MINOR(DELIVERABLE):]</definedName>
    <definedName name="DATA_Deliverable" localSheetId="8">Table9[MINOR(DELIVERABLE):]</definedName>
    <definedName name="DATA_Deliverable" localSheetId="7">Table9[MINOR(DELIVERABLE):]</definedName>
    <definedName name="DATA_Deliverable" localSheetId="40">Table9[MINOR(DELIVERABLE):]</definedName>
    <definedName name="DATA_Deliverable" localSheetId="26">Table9[MINOR(DELIVERABLE):]</definedName>
    <definedName name="DATA_Deliverable" localSheetId="30">Table9[MINOR(DELIVERABLE):]</definedName>
    <definedName name="DATA_Deliverable" localSheetId="25">Table9[MINOR(DELIVERABLE):]</definedName>
    <definedName name="DATA_Deliverable" localSheetId="18">Table9[MINOR(DELIVERABLE):]</definedName>
    <definedName name="DATA_Deliverable" localSheetId="17">Table9[MINOR(DELIVERABLE):]</definedName>
    <definedName name="DATA_Deliverable" localSheetId="34">Table9[MINOR(DELIVERABLE):]</definedName>
    <definedName name="DATA_Deliverable" localSheetId="31">Table9[MINOR(DELIVERABLE):]</definedName>
    <definedName name="DATA_Deliverable" localSheetId="20">Table9[MINOR(DELIVERABLE):]</definedName>
    <definedName name="DATA_Deliverable" localSheetId="35">Table9[MINOR(DELIVERABLE):]</definedName>
    <definedName name="DATA_Deliverable" localSheetId="13">Table9[MINOR(DELIVERABLE):]</definedName>
    <definedName name="DATA_Deliverable">Table9[MINOR(DELIVERABLE):]</definedName>
    <definedName name="DATA_Requirements_Short">#REF!</definedName>
    <definedName name="TBL_DELIVERABLE">'REF-LOOKUPS'!$E:$E</definedName>
    <definedName name="TBL_Deliverables" localSheetId="48">Table9[MINOR(DELIVERABLE):]</definedName>
    <definedName name="TBL_Deliverables" localSheetId="47">Table9[MINOR(DELIVERABLE):]</definedName>
    <definedName name="TBL_Deliverables" localSheetId="19">Table9[MINOR(DELIVERABLE):]</definedName>
    <definedName name="TBL_Deliverables" localSheetId="24">Table9[MINOR(DELIVERABLE):]</definedName>
    <definedName name="TBL_Deliverables" localSheetId="28">Table9[MINOR(DELIVERABLE):]</definedName>
    <definedName name="TBL_Deliverables" localSheetId="11">Table9[MINOR(DELIVERABLE):]</definedName>
    <definedName name="TBL_Deliverables" localSheetId="45">Table9[MINOR(DELIVERABLE):]</definedName>
    <definedName name="TBL_Deliverables" localSheetId="46">Table9[MINOR(DELIVERABLE):]</definedName>
    <definedName name="TBL_Deliverables" localSheetId="32">Table9[MINOR(DELIVERABLE):]</definedName>
    <definedName name="TBL_Deliverables" localSheetId="27">Table9[MINOR(DELIVERABLE):]</definedName>
    <definedName name="TBL_Deliverables" localSheetId="12">Table9[MINOR(DELIVERABLE):]</definedName>
    <definedName name="TBL_Deliverables" localSheetId="41">Table9[MINOR(DELIVERABLE):]</definedName>
    <definedName name="TBL_Deliverables" localSheetId="44">Table9[MINOR(DELIVERABLE):]</definedName>
    <definedName name="TBL_Deliverables" localSheetId="23">Table9[MINOR(DELIVERABLE):]</definedName>
    <definedName name="TBL_Deliverables" localSheetId="43">Table9[MINOR(DELIVERABLE):]</definedName>
    <definedName name="TBL_Deliverables" localSheetId="38">Table9[MINOR(DELIVERABLE):]</definedName>
    <definedName name="TBL_Deliverables" localSheetId="42">Table9[MINOR(DELIVERABLE):]</definedName>
    <definedName name="TBL_Deliverables" localSheetId="37">Table9[MINOR(DELIVERABLE):]</definedName>
    <definedName name="TBL_Deliverables" localSheetId="22">Table9[MINOR(DELIVERABLE):]</definedName>
    <definedName name="TBL_Deliverables" localSheetId="36">Table9[MINOR(DELIVERABLE):]</definedName>
    <definedName name="TBL_Deliverables" localSheetId="39">Table9[MINOR(DELIVERABLE):]</definedName>
    <definedName name="TBL_Deliverables" localSheetId="21">Table9[MINOR(DELIVERABLE):]</definedName>
    <definedName name="TBL_Deliverables" localSheetId="33">Table9[MINOR(DELIVERABLE):]</definedName>
    <definedName name="TBL_Deliverables" localSheetId="9">Table9[MINOR(DELIVERABLE):]</definedName>
    <definedName name="TBL_Deliverables" localSheetId="29">Table9[MINOR(DELIVERABLE):]</definedName>
    <definedName name="TBL_Deliverables" localSheetId="10">Table9[MINOR(DELIVERABLE):]</definedName>
    <definedName name="TBL_Deliverables" localSheetId="15">Table9[MINOR(DELIVERABLE):]</definedName>
    <definedName name="TBL_Deliverables" localSheetId="14">Table9[MINOR(DELIVERABLE):]</definedName>
    <definedName name="TBL_Deliverables" localSheetId="16">Table9[MINOR(DELIVERABLE):]</definedName>
    <definedName name="TBL_Deliverables" localSheetId="8">Table9[MINOR(DELIVERABLE):]</definedName>
    <definedName name="TBL_Deliverables" localSheetId="7">Table9[MINOR(DELIVERABLE):]</definedName>
    <definedName name="TBL_Deliverables" localSheetId="40">Table9[MINOR(DELIVERABLE):]</definedName>
    <definedName name="TBL_Deliverables" localSheetId="26">Table9[MINOR(DELIVERABLE):]</definedName>
    <definedName name="TBL_Deliverables" localSheetId="30">Table9[MINOR(DELIVERABLE):]</definedName>
    <definedName name="TBL_Deliverables" localSheetId="25">Table9[MINOR(DELIVERABLE):]</definedName>
    <definedName name="TBL_Deliverables" localSheetId="18">Table9[MINOR(DELIVERABLE):]</definedName>
    <definedName name="TBL_Deliverables" localSheetId="17">Table9[MINOR(DELIVERABLE):]</definedName>
    <definedName name="TBL_Deliverables" localSheetId="34">Table9[MINOR(DELIVERABLE):]</definedName>
    <definedName name="TBL_Deliverables" localSheetId="31">Table9[MINOR(DELIVERABLE):]</definedName>
    <definedName name="TBL_Deliverables" localSheetId="20">Table9[MINOR(DELIVERABLE):]</definedName>
    <definedName name="TBL_Deliverables" localSheetId="35">Table9[MINOR(DELIVERABLE):]</definedName>
    <definedName name="TBL_Deliverables" localSheetId="6">Table9[MINOR(DELIVERABLE):]</definedName>
    <definedName name="TBL_Deliverables" localSheetId="13">Table9[MINOR(DELIVERABLE):]</definedName>
    <definedName name="TBL_Deliverables">Table9[MINOR(DELIVERABLE):]</definedName>
    <definedName name="TBL_Phase" localSheetId="48">Table10[MAJOR (PHASE):]</definedName>
    <definedName name="TBL_Phase" localSheetId="47">Table10[MAJOR (PHASE):]</definedName>
    <definedName name="TBL_Phase" localSheetId="19">Table10[MAJOR (PHASE):]</definedName>
    <definedName name="TBL_Phase" localSheetId="24">Table10[MAJOR (PHASE):]</definedName>
    <definedName name="TBL_Phase" localSheetId="28">Table10[MAJOR (PHASE):]</definedName>
    <definedName name="TBL_Phase" localSheetId="11">Table10[MAJOR (PHASE):]</definedName>
    <definedName name="TBL_Phase" localSheetId="45">Table10[MAJOR (PHASE):]</definedName>
    <definedName name="TBL_Phase" localSheetId="46">Table10[MAJOR (PHASE):]</definedName>
    <definedName name="TBL_Phase" localSheetId="32">Table10[MAJOR (PHASE):]</definedName>
    <definedName name="TBL_Phase" localSheetId="27">Table10[MAJOR (PHASE):]</definedName>
    <definedName name="TBL_Phase" localSheetId="12">Table10[MAJOR (PHASE):]</definedName>
    <definedName name="TBL_Phase" localSheetId="41">Table10[MAJOR (PHASE):]</definedName>
    <definedName name="TBL_Phase" localSheetId="44">Table10[MAJOR (PHASE):]</definedName>
    <definedName name="TBL_Phase" localSheetId="23">Table10[MAJOR (PHASE):]</definedName>
    <definedName name="TBL_Phase" localSheetId="43">Table10[MAJOR (PHASE):]</definedName>
    <definedName name="TBL_Phase" localSheetId="38">Table10[MAJOR (PHASE):]</definedName>
    <definedName name="TBL_Phase" localSheetId="42">Table10[MAJOR (PHASE):]</definedName>
    <definedName name="TBL_Phase" localSheetId="37">Table10[MAJOR (PHASE):]</definedName>
    <definedName name="TBL_Phase" localSheetId="22">Table10[MAJOR (PHASE):]</definedName>
    <definedName name="TBL_Phase" localSheetId="36">Table10[MAJOR (PHASE):]</definedName>
    <definedName name="TBL_Phase" localSheetId="39">Table10[MAJOR (PHASE):]</definedName>
    <definedName name="TBL_Phase" localSheetId="21">Table10[MAJOR (PHASE):]</definedName>
    <definedName name="TBL_Phase" localSheetId="33">Table10[MAJOR (PHASE):]</definedName>
    <definedName name="TBL_Phase" localSheetId="9">Table10[MAJOR (PHASE):]</definedName>
    <definedName name="TBL_Phase" localSheetId="29">Table10[MAJOR (PHASE):]</definedName>
    <definedName name="TBL_Phase" localSheetId="10">Table10[MAJOR (PHASE):]</definedName>
    <definedName name="TBL_Phase" localSheetId="15">Table10[MAJOR (PHASE):]</definedName>
    <definedName name="TBL_Phase" localSheetId="14">Table10[MAJOR (PHASE):]</definedName>
    <definedName name="TBL_Phase" localSheetId="16">Table10[MAJOR (PHASE):]</definedName>
    <definedName name="TBL_Phase" localSheetId="8">Table10[MAJOR (PHASE):]</definedName>
    <definedName name="TBL_Phase" localSheetId="7">Table10[MAJOR (PHASE):]</definedName>
    <definedName name="TBL_Phase" localSheetId="40">Table10[MAJOR (PHASE):]</definedName>
    <definedName name="TBL_Phase" localSheetId="26">Table10[MAJOR (PHASE):]</definedName>
    <definedName name="TBL_Phase" localSheetId="30">Table10[MAJOR (PHASE):]</definedName>
    <definedName name="TBL_Phase" localSheetId="25">Table10[MAJOR (PHASE):]</definedName>
    <definedName name="TBL_Phase" localSheetId="18">Table10[MAJOR (PHASE):]</definedName>
    <definedName name="TBL_Phase" localSheetId="17">Table10[MAJOR (PHASE):]</definedName>
    <definedName name="TBL_Phase" localSheetId="34">Table10[MAJOR (PHASE):]</definedName>
    <definedName name="TBL_Phase" localSheetId="31">Table10[MAJOR (PHASE):]</definedName>
    <definedName name="TBL_Phase" localSheetId="20">Table10[MAJOR (PHASE):]</definedName>
    <definedName name="TBL_Phase" localSheetId="35">Table10[MAJOR (PHASE):]</definedName>
    <definedName name="TBL_Phase" localSheetId="6">Table10[MAJOR (PHASE):]</definedName>
    <definedName name="TBL_Phase" localSheetId="13">Table10[MAJOR (PHASE):]</definedName>
    <definedName name="TBL_Phase">Table10[MAJOR (PHASE):]</definedName>
    <definedName name="TBL_Qualities" localSheetId="48">#REF!</definedName>
    <definedName name="TBL_Qualities" localSheetId="47">#REF!</definedName>
    <definedName name="TBL_Qualities" localSheetId="19">#REF!</definedName>
    <definedName name="TBL_Qualities" localSheetId="24">#REF!</definedName>
    <definedName name="TBL_Qualities" localSheetId="28">#REF!</definedName>
    <definedName name="TBL_Qualities" localSheetId="11">#REF!</definedName>
    <definedName name="TBL_Qualities" localSheetId="45">#REF!</definedName>
    <definedName name="TBL_Qualities" localSheetId="46">#REF!</definedName>
    <definedName name="TBL_Qualities" localSheetId="32">#REF!</definedName>
    <definedName name="TBL_Qualities" localSheetId="27">#REF!</definedName>
    <definedName name="TBL_Qualities" localSheetId="12">#REF!</definedName>
    <definedName name="TBL_Qualities" localSheetId="41">#REF!</definedName>
    <definedName name="TBL_Qualities" localSheetId="44">#REF!</definedName>
    <definedName name="TBL_Qualities" localSheetId="23">#REF!</definedName>
    <definedName name="TBL_Qualities" localSheetId="43">#REF!</definedName>
    <definedName name="TBL_Qualities" localSheetId="38">#REF!</definedName>
    <definedName name="TBL_Qualities" localSheetId="42">#REF!</definedName>
    <definedName name="TBL_Qualities" localSheetId="37">#REF!</definedName>
    <definedName name="TBL_Qualities" localSheetId="22">#REF!</definedName>
    <definedName name="TBL_Qualities" localSheetId="36">#REF!</definedName>
    <definedName name="TBL_Qualities" localSheetId="39">#REF!</definedName>
    <definedName name="TBL_Qualities" localSheetId="21">#REF!</definedName>
    <definedName name="TBL_Qualities" localSheetId="33">#REF!</definedName>
    <definedName name="TBL_Qualities" localSheetId="9">#REF!</definedName>
    <definedName name="TBL_Qualities" localSheetId="29">#REF!</definedName>
    <definedName name="TBL_Qualities" localSheetId="10">#REF!</definedName>
    <definedName name="TBL_Qualities" localSheetId="15">#REF!</definedName>
    <definedName name="TBL_Qualities" localSheetId="14">#REF!</definedName>
    <definedName name="TBL_Qualities" localSheetId="16">#REF!</definedName>
    <definedName name="TBL_Qualities" localSheetId="8">#REF!</definedName>
    <definedName name="TBL_Qualities" localSheetId="7">#REF!</definedName>
    <definedName name="TBL_Qualities" localSheetId="40">#REF!</definedName>
    <definedName name="TBL_Qualities" localSheetId="26">#REF!</definedName>
    <definedName name="TBL_Qualities" localSheetId="30">#REF!</definedName>
    <definedName name="TBL_Qualities" localSheetId="25">#REF!</definedName>
    <definedName name="TBL_Qualities" localSheetId="18">#REF!</definedName>
    <definedName name="TBL_Qualities" localSheetId="17">#REF!</definedName>
    <definedName name="TBL_Qualities" localSheetId="34">#REF!</definedName>
    <definedName name="TBL_Qualities" localSheetId="31">#REF!</definedName>
    <definedName name="TBL_Qualities" localSheetId="20">#REF!</definedName>
    <definedName name="TBL_Qualities" localSheetId="35">#REF!</definedName>
    <definedName name="TBL_Qualities" localSheetId="6">#REF!</definedName>
    <definedName name="TBL_Qualities" localSheetId="13">#REF!</definedName>
    <definedName name="TBL_Qualities">#REF!</definedName>
    <definedName name="TBL_Requirements" localSheetId="48">DATA_Requirements[#All]</definedName>
    <definedName name="TBL_Requirements" localSheetId="47">DATA_Requirements[#All]</definedName>
    <definedName name="TBL_Requirements" localSheetId="19">DATA_Requirements[#All]</definedName>
    <definedName name="TBL_Requirements" localSheetId="24">DATA_Requirements[#All]</definedName>
    <definedName name="TBL_Requirements" localSheetId="28">DATA_Requirements[#All]</definedName>
    <definedName name="TBL_Requirements" localSheetId="11">DATA_Requirements[#All]</definedName>
    <definedName name="TBL_Requirements" localSheetId="45">DATA_Requirements[#All]</definedName>
    <definedName name="TBL_Requirements" localSheetId="46">DATA_Requirements[#All]</definedName>
    <definedName name="TBL_Requirements" localSheetId="32">DATA_Requirements[#All]</definedName>
    <definedName name="TBL_Requirements" localSheetId="27">DATA_Requirements[#All]</definedName>
    <definedName name="TBL_Requirements" localSheetId="12">DATA_Requirements[#All]</definedName>
    <definedName name="TBL_Requirements" localSheetId="41">DATA_Requirements[#All]</definedName>
    <definedName name="TBL_Requirements" localSheetId="44">DATA_Requirements[#All]</definedName>
    <definedName name="TBL_Requirements" localSheetId="23">DATA_Requirements[#All]</definedName>
    <definedName name="TBL_Requirements" localSheetId="43">DATA_Requirements[#All]</definedName>
    <definedName name="TBL_Requirements" localSheetId="38">DATA_Requirements[#All]</definedName>
    <definedName name="TBL_Requirements" localSheetId="42">DATA_Requirements[#All]</definedName>
    <definedName name="TBL_Requirements" localSheetId="37">DATA_Requirements[#All]</definedName>
    <definedName name="TBL_Requirements" localSheetId="22">DATA_Requirements[#All]</definedName>
    <definedName name="TBL_Requirements" localSheetId="36">DATA_Requirements[#All]</definedName>
    <definedName name="TBL_Requirements" localSheetId="39">DATA_Requirements[#All]</definedName>
    <definedName name="TBL_Requirements" localSheetId="21">DATA_Requirements[#All]</definedName>
    <definedName name="TBL_Requirements" localSheetId="33">DATA_Requirements[#All]</definedName>
    <definedName name="TBL_Requirements" localSheetId="9">DATA_Requirements[#All]</definedName>
    <definedName name="TBL_Requirements" localSheetId="29">DATA_Requirements[#All]</definedName>
    <definedName name="TBL_Requirements" localSheetId="10">DATA_Requirements[#All]</definedName>
    <definedName name="TBL_Requirements" localSheetId="15">DATA_Requirements[#All]</definedName>
    <definedName name="TBL_Requirements" localSheetId="14">DATA_Requirements[#All]</definedName>
    <definedName name="TBL_Requirements" localSheetId="16">DATA_Requirements[#All]</definedName>
    <definedName name="TBL_Requirements" localSheetId="8">DATA_Requirements[#All]</definedName>
    <definedName name="TBL_Requirements" localSheetId="7">DATA_Requirements[#All]</definedName>
    <definedName name="TBL_Requirements" localSheetId="40">DATA_Requirements[#All]</definedName>
    <definedName name="TBL_Requirements" localSheetId="26">DATA_Requirements[#All]</definedName>
    <definedName name="TBL_Requirements" localSheetId="30">DATA_Requirements[#All]</definedName>
    <definedName name="TBL_Requirements" localSheetId="25">DATA_Requirements[#All]</definedName>
    <definedName name="TBL_Requirements" localSheetId="18">DATA_Requirements[#All]</definedName>
    <definedName name="TBL_Requirements" localSheetId="17">DATA_Requirements[#All]</definedName>
    <definedName name="TBL_Requirements" localSheetId="34">DATA_Requirements[#All]</definedName>
    <definedName name="TBL_Requirements" localSheetId="31">DATA_Requirements[#All]</definedName>
    <definedName name="TBL_Requirements" localSheetId="20">DATA_Requirements[#All]</definedName>
    <definedName name="TBL_Requirements" localSheetId="35">DATA_Requirements[#All]</definedName>
    <definedName name="TBL_Requirements" localSheetId="6">DATA_Requirements[#All]</definedName>
    <definedName name="TBL_Requirements" localSheetId="13">DATA_Requirements[#All]</definedName>
    <definedName name="TBL_Requirements">DATA_Requirements[#All]</definedName>
    <definedName name="TBL_Stakeholders" localSheetId="48">Table11[STAKEHOLDERS]</definedName>
    <definedName name="TBL_Stakeholders" localSheetId="47">Table11[STAKEHOLDERS]</definedName>
    <definedName name="TBL_Stakeholders" localSheetId="19">Table11[STAKEHOLDERS]</definedName>
    <definedName name="TBL_Stakeholders" localSheetId="24">Table11[STAKEHOLDERS]</definedName>
    <definedName name="TBL_Stakeholders" localSheetId="28">Table11[STAKEHOLDERS]</definedName>
    <definedName name="TBL_Stakeholders" localSheetId="11">Table11[STAKEHOLDERS]</definedName>
    <definedName name="TBL_Stakeholders" localSheetId="45">Table11[STAKEHOLDERS]</definedName>
    <definedName name="TBL_Stakeholders" localSheetId="46">Table11[STAKEHOLDERS]</definedName>
    <definedName name="TBL_Stakeholders" localSheetId="32">Table11[STAKEHOLDERS]</definedName>
    <definedName name="TBL_Stakeholders" localSheetId="27">Table11[STAKEHOLDERS]</definedName>
    <definedName name="TBL_Stakeholders" localSheetId="12">Table11[STAKEHOLDERS]</definedName>
    <definedName name="TBL_Stakeholders" localSheetId="41">Table11[STAKEHOLDERS]</definedName>
    <definedName name="TBL_Stakeholders" localSheetId="44">Table11[STAKEHOLDERS]</definedName>
    <definedName name="TBL_Stakeholders" localSheetId="23">Table11[STAKEHOLDERS]</definedName>
    <definedName name="TBL_Stakeholders" localSheetId="43">Table11[STAKEHOLDERS]</definedName>
    <definedName name="TBL_Stakeholders" localSheetId="38">Table11[STAKEHOLDERS]</definedName>
    <definedName name="TBL_Stakeholders" localSheetId="42">Table11[STAKEHOLDERS]</definedName>
    <definedName name="TBL_Stakeholders" localSheetId="37">Table11[STAKEHOLDERS]</definedName>
    <definedName name="TBL_Stakeholders" localSheetId="22">Table11[STAKEHOLDERS]</definedName>
    <definedName name="TBL_Stakeholders" localSheetId="36">Table11[STAKEHOLDERS]</definedName>
    <definedName name="TBL_Stakeholders" localSheetId="39">Table11[STAKEHOLDERS]</definedName>
    <definedName name="TBL_Stakeholders" localSheetId="21">Table11[STAKEHOLDERS]</definedName>
    <definedName name="TBL_Stakeholders" localSheetId="33">Table11[STAKEHOLDERS]</definedName>
    <definedName name="TBL_Stakeholders" localSheetId="9">Table11[STAKEHOLDERS]</definedName>
    <definedName name="TBL_Stakeholders" localSheetId="29">Table11[STAKEHOLDERS]</definedName>
    <definedName name="TBL_Stakeholders" localSheetId="10">Table11[STAKEHOLDERS]</definedName>
    <definedName name="TBL_Stakeholders" localSheetId="15">Table11[STAKEHOLDERS]</definedName>
    <definedName name="TBL_Stakeholders" localSheetId="14">Table11[STAKEHOLDERS]</definedName>
    <definedName name="TBL_Stakeholders" localSheetId="16">Table11[STAKEHOLDERS]</definedName>
    <definedName name="TBL_Stakeholders" localSheetId="8">Table11[STAKEHOLDERS]</definedName>
    <definedName name="TBL_Stakeholders" localSheetId="7">Table11[STAKEHOLDERS]</definedName>
    <definedName name="TBL_Stakeholders" localSheetId="40">Table11[STAKEHOLDERS]</definedName>
    <definedName name="TBL_Stakeholders" localSheetId="26">Table11[STAKEHOLDERS]</definedName>
    <definedName name="TBL_Stakeholders" localSheetId="30">Table11[STAKEHOLDERS]</definedName>
    <definedName name="TBL_Stakeholders" localSheetId="25">Table11[STAKEHOLDERS]</definedName>
    <definedName name="TBL_Stakeholders" localSheetId="18">Table11[STAKEHOLDERS]</definedName>
    <definedName name="TBL_Stakeholders" localSheetId="17">Table11[STAKEHOLDERS]</definedName>
    <definedName name="TBL_Stakeholders" localSheetId="34">Table11[STAKEHOLDERS]</definedName>
    <definedName name="TBL_Stakeholders" localSheetId="31">Table11[STAKEHOLDERS]</definedName>
    <definedName name="TBL_Stakeholders" localSheetId="20">Table11[STAKEHOLDERS]</definedName>
    <definedName name="TBL_Stakeholders" localSheetId="35">Table11[STAKEHOLDERS]</definedName>
    <definedName name="TBL_Stakeholders" localSheetId="6">Table11[STAKEHOLDERS]</definedName>
    <definedName name="TBL_Stakeholders" localSheetId="13">Table11[STAKEHOLDERS]</definedName>
    <definedName name="TBL_Stakeholders">Table11[STAKEHOLDERS]</definedName>
    <definedName name="TBL_Type" localSheetId="48">Table12[TYPE]</definedName>
    <definedName name="TBL_Type" localSheetId="47">Table12[TYPE]</definedName>
    <definedName name="TBL_Type" localSheetId="19">Table12[TYPE]</definedName>
    <definedName name="TBL_Type" localSheetId="24">Table12[TYPE]</definedName>
    <definedName name="TBL_Type" localSheetId="28">Table12[TYPE]</definedName>
    <definedName name="TBL_Type" localSheetId="11">Table12[TYPE]</definedName>
    <definedName name="TBL_Type" localSheetId="45">Table12[TYPE]</definedName>
    <definedName name="TBL_Type" localSheetId="46">Table12[TYPE]</definedName>
    <definedName name="TBL_Type" localSheetId="32">Table12[TYPE]</definedName>
    <definedName name="TBL_Type" localSheetId="27">Table12[TYPE]</definedName>
    <definedName name="TBL_Type" localSheetId="12">Table12[TYPE]</definedName>
    <definedName name="TBL_Type" localSheetId="41">Table12[TYPE]</definedName>
    <definedName name="TBL_Type" localSheetId="44">Table12[TYPE]</definedName>
    <definedName name="TBL_Type" localSheetId="23">Table12[TYPE]</definedName>
    <definedName name="TBL_Type" localSheetId="43">Table12[TYPE]</definedName>
    <definedName name="TBL_Type" localSheetId="38">Table12[TYPE]</definedName>
    <definedName name="TBL_Type" localSheetId="42">Table12[TYPE]</definedName>
    <definedName name="TBL_Type" localSheetId="37">Table12[TYPE]</definedName>
    <definedName name="TBL_Type" localSheetId="22">Table12[TYPE]</definedName>
    <definedName name="TBL_Type" localSheetId="36">Table12[TYPE]</definedName>
    <definedName name="TBL_Type" localSheetId="39">Table12[TYPE]</definedName>
    <definedName name="TBL_Type" localSheetId="21">Table12[TYPE]</definedName>
    <definedName name="TBL_Type" localSheetId="33">Table12[TYPE]</definedName>
    <definedName name="TBL_Type" localSheetId="9">Table12[TYPE]</definedName>
    <definedName name="TBL_Type" localSheetId="29">Table12[TYPE]</definedName>
    <definedName name="TBL_Type" localSheetId="10">Table12[TYPE]</definedName>
    <definedName name="TBL_Type" localSheetId="15">Table12[TYPE]</definedName>
    <definedName name="TBL_Type" localSheetId="14">Table12[TYPE]</definedName>
    <definedName name="TBL_Type" localSheetId="16">Table12[TYPE]</definedName>
    <definedName name="TBL_Type" localSheetId="8">Table12[TYPE]</definedName>
    <definedName name="TBL_Type" localSheetId="7">Table12[TYPE]</definedName>
    <definedName name="TBL_Type" localSheetId="40">Table12[TYPE]</definedName>
    <definedName name="TBL_Type" localSheetId="26">Table12[TYPE]</definedName>
    <definedName name="TBL_Type" localSheetId="30">Table12[TYPE]</definedName>
    <definedName name="TBL_Type" localSheetId="25">Table12[TYPE]</definedName>
    <definedName name="TBL_Type" localSheetId="18">Table12[TYPE]</definedName>
    <definedName name="TBL_Type" localSheetId="17">Table12[TYPE]</definedName>
    <definedName name="TBL_Type" localSheetId="34">Table12[TYPE]</definedName>
    <definedName name="TBL_Type" localSheetId="31">Table12[TYPE]</definedName>
    <definedName name="TBL_Type" localSheetId="20">Table12[TYPE]</definedName>
    <definedName name="TBL_Type" localSheetId="35">Table12[TYPE]</definedName>
    <definedName name="TBL_Type" localSheetId="6">Table12[TYPE]</definedName>
    <definedName name="TBL_Type" localSheetId="13">Table12[TYPE]</definedName>
    <definedName name="TBL_Type">Table12[TYPE]</definedName>
  </definedNames>
  <calcPr calcId="191028" concurrentManualCount="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97" l="1"/>
  <c r="E9" i="97"/>
  <c r="E85" i="68"/>
  <c r="F85" i="68"/>
  <c r="E84" i="68"/>
  <c r="F84" i="68"/>
  <c r="E83" i="68"/>
  <c r="F83" i="68"/>
  <c r="E82" i="68"/>
  <c r="F82" i="68"/>
  <c r="E81" i="68"/>
  <c r="F81" i="68"/>
  <c r="E21" i="41"/>
  <c r="F21" i="41"/>
  <c r="E20" i="41"/>
  <c r="F20" i="41"/>
  <c r="E20" i="96"/>
  <c r="F20" i="96"/>
  <c r="E19" i="96"/>
  <c r="F19" i="96"/>
  <c r="E18" i="96"/>
  <c r="F18" i="96"/>
  <c r="E32" i="64"/>
  <c r="E31" i="64"/>
  <c r="E30" i="64"/>
  <c r="E29" i="64"/>
  <c r="E28" i="64"/>
  <c r="E27" i="64"/>
  <c r="E26" i="64"/>
  <c r="E25" i="64"/>
  <c r="E24" i="64"/>
  <c r="E23" i="64"/>
  <c r="E22" i="64"/>
  <c r="E21" i="64"/>
  <c r="E20" i="64"/>
  <c r="E19" i="64"/>
  <c r="E18" i="64"/>
  <c r="E17" i="64"/>
  <c r="E16" i="64"/>
  <c r="E15" i="64"/>
  <c r="E14" i="64"/>
  <c r="E13" i="64"/>
  <c r="E12" i="64"/>
  <c r="E11" i="64"/>
  <c r="E10" i="64"/>
  <c r="E9" i="64"/>
  <c r="E18" i="73"/>
  <c r="F18" i="73"/>
  <c r="E32" i="74"/>
  <c r="F32" i="74"/>
  <c r="F14" i="95"/>
  <c r="E21" i="95"/>
  <c r="F21" i="95"/>
  <c r="E20" i="95"/>
  <c r="F20" i="95"/>
  <c r="E19" i="95"/>
  <c r="F19" i="95"/>
  <c r="E18" i="95"/>
  <c r="F18" i="95"/>
  <c r="E17" i="95"/>
  <c r="F17" i="95"/>
  <c r="E16" i="95"/>
  <c r="F16" i="95"/>
  <c r="E15" i="95"/>
  <c r="F15" i="95"/>
  <c r="E14" i="95"/>
  <c r="E13" i="95"/>
  <c r="F13" i="95"/>
  <c r="E12" i="95"/>
  <c r="F12" i="95"/>
  <c r="E31" i="74"/>
  <c r="F31" i="74"/>
  <c r="E30" i="74"/>
  <c r="F30" i="74"/>
  <c r="E29" i="74"/>
  <c r="F29" i="74"/>
  <c r="E28" i="74"/>
  <c r="F28" i="74"/>
  <c r="E27" i="74"/>
  <c r="F27" i="74"/>
  <c r="E26" i="74"/>
  <c r="F26" i="74"/>
  <c r="E25" i="74"/>
  <c r="F25" i="74"/>
  <c r="E24" i="74"/>
  <c r="F24" i="74"/>
  <c r="E23" i="74"/>
  <c r="F23" i="74"/>
  <c r="E22" i="74"/>
  <c r="F22" i="74"/>
  <c r="E21" i="74"/>
  <c r="F21" i="74"/>
  <c r="E20" i="74"/>
  <c r="F20" i="74"/>
  <c r="E19" i="74"/>
  <c r="F19" i="74"/>
  <c r="E18" i="74"/>
  <c r="F18" i="74"/>
  <c r="E17" i="74"/>
  <c r="F17" i="74"/>
  <c r="E16" i="74"/>
  <c r="F16" i="74"/>
  <c r="E15" i="74"/>
  <c r="F15" i="74"/>
  <c r="E14" i="74"/>
  <c r="F14" i="74"/>
  <c r="E13" i="74"/>
  <c r="F13" i="74"/>
  <c r="E12" i="74"/>
  <c r="F12" i="74"/>
  <c r="E17" i="96"/>
  <c r="F17" i="96"/>
  <c r="E16" i="96"/>
  <c r="F16" i="96"/>
  <c r="E15" i="96"/>
  <c r="F15" i="96"/>
  <c r="E14" i="96"/>
  <c r="F14" i="96"/>
  <c r="E13" i="96"/>
  <c r="F13" i="96"/>
  <c r="E12" i="96"/>
  <c r="F12" i="96"/>
  <c r="E11" i="96"/>
  <c r="F11" i="96"/>
  <c r="E10" i="96"/>
  <c r="F10" i="96"/>
  <c r="F9" i="96"/>
  <c r="E9" i="96"/>
  <c r="E28" i="70"/>
  <c r="F28" i="70"/>
  <c r="E27" i="70"/>
  <c r="F27" i="70"/>
  <c r="E26" i="70"/>
  <c r="F26" i="70"/>
  <c r="E25" i="70"/>
  <c r="F25" i="70"/>
  <c r="E24" i="70"/>
  <c r="F24" i="70"/>
  <c r="E24" i="47"/>
  <c r="F24" i="47"/>
  <c r="E11" i="95"/>
  <c r="F11" i="95"/>
  <c r="E10" i="95"/>
  <c r="F10" i="95"/>
  <c r="F9" i="95"/>
  <c r="E9" i="95"/>
  <c r="E28" i="65"/>
  <c r="F28" i="65"/>
  <c r="E27" i="65"/>
  <c r="F27" i="65"/>
  <c r="E26" i="65"/>
  <c r="F26" i="65"/>
  <c r="E25" i="65"/>
  <c r="F25" i="65"/>
  <c r="E24" i="65"/>
  <c r="F24" i="65"/>
  <c r="E23" i="65"/>
  <c r="F23" i="65"/>
  <c r="E22" i="65"/>
  <c r="F22" i="65"/>
  <c r="E21" i="65"/>
  <c r="F21" i="65"/>
  <c r="E20" i="65"/>
  <c r="F20" i="65"/>
  <c r="B36" i="84"/>
  <c r="B35" i="84"/>
  <c r="F9" i="94"/>
  <c r="E9" i="94"/>
  <c r="F9" i="93"/>
  <c r="E9" i="93"/>
  <c r="B7" i="84"/>
  <c r="F9" i="91"/>
  <c r="E9" i="91"/>
  <c r="B42" i="84"/>
  <c r="B64" i="84"/>
  <c r="B63" i="84"/>
  <c r="B62" i="84"/>
  <c r="B60" i="84"/>
  <c r="B57" i="84"/>
  <c r="B56" i="84"/>
  <c r="B55" i="84"/>
  <c r="B54" i="84"/>
  <c r="B53" i="84"/>
  <c r="B52" i="84"/>
  <c r="B51" i="84"/>
  <c r="B50" i="84"/>
  <c r="B48" i="84"/>
  <c r="B46" i="84"/>
  <c r="B45" i="84"/>
  <c r="B44" i="84"/>
  <c r="B40" i="84"/>
  <c r="B39" i="84"/>
  <c r="B38" i="84"/>
  <c r="B33" i="84"/>
  <c r="B32" i="84"/>
  <c r="B31" i="84"/>
  <c r="B29" i="84"/>
  <c r="B28" i="84"/>
  <c r="B26" i="84"/>
  <c r="B25" i="84"/>
  <c r="B24" i="84"/>
  <c r="B23" i="84"/>
  <c r="B22" i="84"/>
  <c r="B20" i="84"/>
  <c r="B19" i="84"/>
  <c r="B18" i="84"/>
  <c r="B17" i="84"/>
  <c r="B68" i="84"/>
  <c r="B67" i="84"/>
  <c r="B65" i="84"/>
  <c r="B59" i="84"/>
  <c r="B37" i="84"/>
  <c r="B16" i="84"/>
  <c r="B15" i="84"/>
  <c r="B14" i="84"/>
  <c r="B12" i="84"/>
  <c r="B10" i="84"/>
  <c r="B5" i="84"/>
  <c r="B4" i="84"/>
  <c r="F9" i="89"/>
  <c r="E9" i="89"/>
  <c r="F9" i="88"/>
  <c r="E9" i="88"/>
  <c r="F9" i="85"/>
  <c r="E9" i="85"/>
  <c r="E56" i="42"/>
  <c r="F56" i="42"/>
  <c r="E12" i="62"/>
  <c r="F12" i="62"/>
  <c r="E11" i="62"/>
  <c r="F11" i="62"/>
  <c r="E10" i="62"/>
  <c r="F10" i="62"/>
  <c r="F26" i="66"/>
  <c r="E26" i="66"/>
  <c r="E21" i="79"/>
  <c r="F21" i="79"/>
  <c r="E12" i="79"/>
  <c r="F12" i="79"/>
  <c r="E11" i="79"/>
  <c r="F11" i="79"/>
  <c r="E17" i="79"/>
  <c r="F17" i="79"/>
  <c r="E14" i="79"/>
  <c r="F14" i="79"/>
  <c r="E20" i="79"/>
  <c r="F20" i="79"/>
  <c r="E26" i="79"/>
  <c r="E24" i="79"/>
  <c r="E16" i="79"/>
  <c r="E29" i="79"/>
  <c r="E19" i="79"/>
  <c r="E18" i="79"/>
  <c r="F26" i="79"/>
  <c r="F24" i="79"/>
  <c r="F16" i="79"/>
  <c r="F29" i="79"/>
  <c r="F19" i="79"/>
  <c r="F18" i="79"/>
  <c r="E23" i="79"/>
  <c r="F23" i="79"/>
  <c r="E15" i="79"/>
  <c r="F15" i="79"/>
  <c r="E22" i="79"/>
  <c r="F22" i="79"/>
  <c r="E27" i="79"/>
  <c r="F27" i="79"/>
  <c r="E13" i="79"/>
  <c r="F13" i="79"/>
  <c r="E25" i="79"/>
  <c r="F25" i="79"/>
  <c r="E46" i="82"/>
  <c r="F46" i="82"/>
  <c r="E45" i="82"/>
  <c r="F45" i="82"/>
  <c r="F15" i="82"/>
  <c r="E14" i="82"/>
  <c r="F14" i="82"/>
  <c r="E13" i="82"/>
  <c r="F13" i="82"/>
  <c r="E12" i="82"/>
  <c r="F12" i="82"/>
  <c r="E21" i="82"/>
  <c r="F21" i="82"/>
  <c r="E34" i="82"/>
  <c r="F34" i="82"/>
  <c r="E44" i="82"/>
  <c r="F44" i="82"/>
  <c r="E38" i="82"/>
  <c r="F38" i="82"/>
  <c r="E39" i="82"/>
  <c r="F39" i="82"/>
  <c r="E41" i="82"/>
  <c r="F41" i="82"/>
  <c r="E43" i="82"/>
  <c r="F43" i="82"/>
  <c r="E42" i="82"/>
  <c r="F42" i="82"/>
  <c r="E40" i="82"/>
  <c r="F40" i="82"/>
  <c r="E35" i="82"/>
  <c r="F35" i="82"/>
  <c r="E31" i="82"/>
  <c r="F31" i="82"/>
  <c r="E30" i="82"/>
  <c r="F30" i="82"/>
  <c r="E32" i="82"/>
  <c r="F32" i="82"/>
  <c r="E36" i="82"/>
  <c r="F36" i="82"/>
  <c r="E37" i="82"/>
  <c r="F37" i="82"/>
  <c r="E33" i="82"/>
  <c r="F33" i="82"/>
  <c r="E25" i="82"/>
  <c r="F25" i="82"/>
  <c r="E20" i="82"/>
  <c r="F20" i="82"/>
  <c r="E17" i="82"/>
  <c r="E18" i="82"/>
  <c r="E29" i="82"/>
  <c r="E16" i="82"/>
  <c r="E11" i="82"/>
  <c r="E26" i="82"/>
  <c r="E27" i="82"/>
  <c r="E28" i="82"/>
  <c r="E22" i="82"/>
  <c r="E23" i="82"/>
  <c r="E24" i="82"/>
  <c r="F17" i="82"/>
  <c r="F18" i="82"/>
  <c r="F29" i="82"/>
  <c r="F16" i="82"/>
  <c r="F11" i="82"/>
  <c r="F26" i="82"/>
  <c r="F27" i="82"/>
  <c r="F28" i="82"/>
  <c r="F22" i="82"/>
  <c r="F23" i="82"/>
  <c r="F24" i="82"/>
  <c r="E19" i="82"/>
  <c r="F19" i="82"/>
  <c r="E15" i="82"/>
  <c r="E14" i="73"/>
  <c r="F14" i="73"/>
  <c r="E17" i="73"/>
  <c r="F17" i="73"/>
  <c r="E12" i="73"/>
  <c r="F12" i="73"/>
  <c r="E11" i="73"/>
  <c r="F11" i="73"/>
  <c r="E15" i="73"/>
  <c r="F15" i="73"/>
  <c r="E16" i="73"/>
  <c r="F16" i="73"/>
  <c r="F9" i="81"/>
  <c r="F10" i="81"/>
  <c r="F11" i="81"/>
  <c r="F9" i="62"/>
  <c r="E11" i="81"/>
  <c r="E10" i="81"/>
  <c r="E9" i="81"/>
  <c r="E22" i="53"/>
  <c r="E23" i="53"/>
  <c r="F23" i="53"/>
  <c r="F22" i="53"/>
  <c r="E17" i="53"/>
  <c r="F17" i="53"/>
  <c r="E16" i="53"/>
  <c r="F16" i="53"/>
  <c r="E15" i="53"/>
  <c r="F15" i="53"/>
  <c r="E14" i="53"/>
  <c r="F14" i="53"/>
  <c r="E18" i="53"/>
  <c r="F18" i="53"/>
  <c r="E13" i="53"/>
  <c r="F13" i="53"/>
  <c r="E21" i="53"/>
  <c r="F21" i="53"/>
  <c r="E20" i="53"/>
  <c r="F20" i="53"/>
  <c r="F19" i="53"/>
  <c r="E19" i="53"/>
  <c r="F9" i="50"/>
  <c r="F10" i="50"/>
  <c r="F11" i="50"/>
  <c r="F12" i="50"/>
  <c r="F13" i="50"/>
  <c r="F14" i="50"/>
  <c r="F15" i="50"/>
  <c r="F16" i="50"/>
  <c r="F17" i="50"/>
  <c r="F18" i="50"/>
  <c r="F19" i="50"/>
  <c r="F20" i="50"/>
  <c r="F21" i="50"/>
  <c r="F22" i="50"/>
  <c r="F23" i="50"/>
  <c r="F24" i="50"/>
  <c r="F25" i="50"/>
  <c r="F26" i="50"/>
  <c r="F27" i="50"/>
  <c r="F28" i="50"/>
  <c r="F29" i="50"/>
  <c r="F30" i="50"/>
  <c r="F31" i="50"/>
  <c r="F32" i="50"/>
  <c r="F9" i="42"/>
  <c r="F10" i="42"/>
  <c r="F11" i="42"/>
  <c r="F12" i="42"/>
  <c r="F13" i="42"/>
  <c r="F14" i="42"/>
  <c r="F15" i="42"/>
  <c r="F16" i="42"/>
  <c r="F17" i="42"/>
  <c r="F18" i="42"/>
  <c r="F19" i="42"/>
  <c r="F20" i="42"/>
  <c r="F21" i="42"/>
  <c r="F22" i="42"/>
  <c r="F23" i="42"/>
  <c r="F24" i="42"/>
  <c r="F25" i="42"/>
  <c r="F26" i="42"/>
  <c r="F27" i="42"/>
  <c r="F28" i="42"/>
  <c r="F29" i="42"/>
  <c r="F30" i="42"/>
  <c r="F31" i="42"/>
  <c r="F32" i="42"/>
  <c r="F33" i="42"/>
  <c r="F34" i="42"/>
  <c r="F35" i="42"/>
  <c r="F36" i="42"/>
  <c r="F37" i="42"/>
  <c r="F38" i="42"/>
  <c r="F39" i="42"/>
  <c r="F40" i="42"/>
  <c r="F41" i="42"/>
  <c r="F42" i="42"/>
  <c r="F43" i="42"/>
  <c r="F44" i="42"/>
  <c r="F45" i="42"/>
  <c r="F46" i="42"/>
  <c r="F47" i="42"/>
  <c r="F48" i="42"/>
  <c r="F49" i="42"/>
  <c r="F50" i="42"/>
  <c r="F51" i="42"/>
  <c r="F52" i="42"/>
  <c r="F53" i="42"/>
  <c r="F54" i="42"/>
  <c r="F55" i="42"/>
  <c r="F9" i="49"/>
  <c r="F10" i="49"/>
  <c r="F11" i="49"/>
  <c r="F12" i="49"/>
  <c r="F13" i="49"/>
  <c r="F14" i="49"/>
  <c r="F15" i="49"/>
  <c r="F16" i="49"/>
  <c r="F17" i="49"/>
  <c r="F18" i="49"/>
  <c r="F19" i="49"/>
  <c r="F20" i="49"/>
  <c r="F21" i="49"/>
  <c r="F22" i="49"/>
  <c r="F23" i="49"/>
  <c r="F11" i="48"/>
  <c r="F12" i="48"/>
  <c r="F13" i="48"/>
  <c r="F14" i="48"/>
  <c r="F15" i="48"/>
  <c r="F16" i="48"/>
  <c r="F17" i="48"/>
  <c r="F18" i="48"/>
  <c r="F11" i="41"/>
  <c r="F12" i="41"/>
  <c r="F13" i="41"/>
  <c r="F14" i="41"/>
  <c r="F15" i="41"/>
  <c r="F16" i="41"/>
  <c r="F17" i="41"/>
  <c r="F18" i="41"/>
  <c r="F19" i="41"/>
  <c r="F11" i="44"/>
  <c r="F12" i="44"/>
  <c r="F13" i="44"/>
  <c r="F14" i="44"/>
  <c r="F15" i="44"/>
  <c r="F16" i="44"/>
  <c r="F17" i="44"/>
  <c r="F18" i="44"/>
  <c r="F19" i="44"/>
  <c r="F20" i="44"/>
  <c r="F21" i="44"/>
  <c r="F22" i="44"/>
  <c r="F23" i="44"/>
  <c r="F24" i="44"/>
  <c r="F25" i="44"/>
  <c r="F26" i="44"/>
  <c r="F27" i="44"/>
  <c r="F28" i="44"/>
  <c r="F29" i="44"/>
  <c r="F11" i="32"/>
  <c r="E18" i="77"/>
  <c r="F18" i="77"/>
  <c r="E17" i="77"/>
  <c r="F17" i="77"/>
  <c r="F28" i="79"/>
  <c r="E28" i="79"/>
  <c r="E35" i="54"/>
  <c r="F35" i="54"/>
  <c r="E34" i="54"/>
  <c r="F34" i="54"/>
  <c r="E15" i="59"/>
  <c r="F15" i="59"/>
  <c r="F26" i="55"/>
  <c r="E12" i="77"/>
  <c r="F12" i="77"/>
  <c r="E11" i="77"/>
  <c r="F11" i="77"/>
  <c r="E10" i="77"/>
  <c r="F10" i="77"/>
  <c r="E9" i="77"/>
  <c r="F9" i="77"/>
  <c r="E16" i="77"/>
  <c r="F16" i="77"/>
  <c r="E15" i="77"/>
  <c r="F15" i="77"/>
  <c r="F14" i="77"/>
  <c r="E14" i="77"/>
  <c r="F13" i="77"/>
  <c r="E13" i="77"/>
  <c r="E11" i="75"/>
  <c r="F11" i="75"/>
  <c r="E10" i="75"/>
  <c r="F10" i="75"/>
  <c r="F9" i="75"/>
  <c r="E9" i="75"/>
  <c r="F11" i="74"/>
  <c r="E11" i="74"/>
  <c r="F13" i="73"/>
  <c r="E13" i="73"/>
  <c r="E54" i="71"/>
  <c r="F54" i="71"/>
  <c r="E16" i="68"/>
  <c r="F16" i="68"/>
  <c r="E15" i="68"/>
  <c r="F15" i="68"/>
  <c r="E14" i="68"/>
  <c r="F14" i="68"/>
  <c r="E53" i="71"/>
  <c r="F53" i="71"/>
  <c r="E51" i="71"/>
  <c r="E52" i="71"/>
  <c r="F51" i="71"/>
  <c r="F52" i="71"/>
  <c r="E49" i="71"/>
  <c r="F49" i="71"/>
  <c r="E50" i="71"/>
  <c r="F50" i="71"/>
  <c r="E47" i="71"/>
  <c r="E48" i="71"/>
  <c r="F47" i="71"/>
  <c r="F48" i="71"/>
  <c r="E46" i="71"/>
  <c r="F46" i="71"/>
  <c r="E42" i="71"/>
  <c r="F42" i="71"/>
  <c r="E21" i="71"/>
  <c r="E22" i="71"/>
  <c r="E23" i="71"/>
  <c r="E24" i="71"/>
  <c r="E25" i="71"/>
  <c r="E26" i="71"/>
  <c r="E27" i="71"/>
  <c r="E28" i="71"/>
  <c r="E29" i="71"/>
  <c r="E30" i="71"/>
  <c r="E31" i="71"/>
  <c r="E32" i="71"/>
  <c r="E33" i="71"/>
  <c r="E34" i="71"/>
  <c r="E35" i="71"/>
  <c r="E36" i="71"/>
  <c r="E37" i="71"/>
  <c r="E38" i="71"/>
  <c r="E39" i="71"/>
  <c r="E40" i="71"/>
  <c r="E41" i="71"/>
  <c r="E43" i="71"/>
  <c r="E44" i="71"/>
  <c r="E45" i="71"/>
  <c r="F21" i="71"/>
  <c r="F22" i="71"/>
  <c r="F23" i="71"/>
  <c r="F24" i="71"/>
  <c r="F25" i="71"/>
  <c r="F26" i="71"/>
  <c r="F27" i="71"/>
  <c r="F28" i="71"/>
  <c r="F29" i="71"/>
  <c r="F30" i="71"/>
  <c r="F31" i="71"/>
  <c r="F32" i="71"/>
  <c r="F33" i="71"/>
  <c r="F34" i="71"/>
  <c r="F35" i="71"/>
  <c r="F36" i="71"/>
  <c r="F37" i="71"/>
  <c r="F38" i="71"/>
  <c r="F39" i="71"/>
  <c r="F40" i="71"/>
  <c r="F41" i="71"/>
  <c r="F43" i="71"/>
  <c r="F44" i="71"/>
  <c r="F45" i="71"/>
  <c r="E20" i="71"/>
  <c r="F20" i="71"/>
  <c r="E19" i="71"/>
  <c r="F19" i="71"/>
  <c r="E18" i="71"/>
  <c r="F18" i="71"/>
  <c r="E17" i="71"/>
  <c r="F17" i="71"/>
  <c r="E16" i="71"/>
  <c r="F16" i="71"/>
  <c r="E15" i="71"/>
  <c r="F15" i="71"/>
  <c r="E14" i="71"/>
  <c r="F14" i="71"/>
  <c r="E13" i="71"/>
  <c r="F13" i="71"/>
  <c r="E12" i="71"/>
  <c r="F12" i="71"/>
  <c r="E11" i="71"/>
  <c r="F11" i="71"/>
  <c r="E10" i="71"/>
  <c r="F10" i="71"/>
  <c r="F9" i="71"/>
  <c r="E9" i="71"/>
  <c r="E23" i="70"/>
  <c r="F23" i="70"/>
  <c r="E22" i="70"/>
  <c r="F22" i="70"/>
  <c r="E21" i="70"/>
  <c r="F21" i="70"/>
  <c r="E20" i="70"/>
  <c r="F20" i="70"/>
  <c r="E19" i="70"/>
  <c r="F19" i="70"/>
  <c r="E18" i="70"/>
  <c r="F18" i="70"/>
  <c r="E17" i="70"/>
  <c r="F17" i="70"/>
  <c r="E16" i="70"/>
  <c r="F16" i="70"/>
  <c r="E15" i="70"/>
  <c r="F15" i="70"/>
  <c r="E14" i="70"/>
  <c r="F14" i="70"/>
  <c r="E13" i="70"/>
  <c r="F13" i="70"/>
  <c r="E12" i="70"/>
  <c r="F12" i="70"/>
  <c r="E11" i="70"/>
  <c r="F11" i="70"/>
  <c r="E10" i="70"/>
  <c r="F10" i="70"/>
  <c r="F9" i="70"/>
  <c r="E9" i="70"/>
  <c r="E74" i="68"/>
  <c r="F74" i="68"/>
  <c r="E73" i="68"/>
  <c r="F73" i="68"/>
  <c r="E72" i="68"/>
  <c r="F72" i="68"/>
  <c r="E71" i="68"/>
  <c r="F71" i="68"/>
  <c r="E70" i="68"/>
  <c r="E69" i="68"/>
  <c r="E68" i="68"/>
  <c r="E67" i="68"/>
  <c r="E66" i="68"/>
  <c r="E65" i="68"/>
  <c r="E64" i="68"/>
  <c r="E63" i="68"/>
  <c r="E62" i="68"/>
  <c r="E61" i="68"/>
  <c r="E60" i="68"/>
  <c r="E59" i="68"/>
  <c r="E58" i="68"/>
  <c r="E57" i="68"/>
  <c r="E56" i="68"/>
  <c r="E55" i="68"/>
  <c r="E54" i="68"/>
  <c r="E53" i="68"/>
  <c r="E52" i="68"/>
  <c r="E51" i="68"/>
  <c r="E50" i="68"/>
  <c r="E49" i="68"/>
  <c r="E48" i="68"/>
  <c r="E75" i="68"/>
  <c r="E80" i="68"/>
  <c r="E79" i="68"/>
  <c r="E78" i="68"/>
  <c r="E77" i="68"/>
  <c r="E76" i="68"/>
  <c r="E47" i="68"/>
  <c r="E46" i="68"/>
  <c r="E45" i="68"/>
  <c r="E44" i="68"/>
  <c r="E43" i="68"/>
  <c r="E42" i="68"/>
  <c r="E41" i="68"/>
  <c r="E40" i="68"/>
  <c r="E39" i="68"/>
  <c r="E38" i="68"/>
  <c r="E37" i="68"/>
  <c r="E36" i="68"/>
  <c r="E35" i="68"/>
  <c r="E34" i="68"/>
  <c r="E33" i="68"/>
  <c r="E32" i="68"/>
  <c r="E31" i="68"/>
  <c r="E30" i="68"/>
  <c r="E29" i="68"/>
  <c r="E28" i="68"/>
  <c r="E27" i="68"/>
  <c r="E26" i="68"/>
  <c r="E25" i="68"/>
  <c r="E24" i="68"/>
  <c r="E23" i="68"/>
  <c r="E22" i="68"/>
  <c r="E21" i="68"/>
  <c r="E20" i="68"/>
  <c r="E19" i="68"/>
  <c r="E18" i="68"/>
  <c r="E17" i="68"/>
  <c r="E13" i="68"/>
  <c r="E12" i="68"/>
  <c r="F70" i="68"/>
  <c r="F69" i="68"/>
  <c r="F68" i="68"/>
  <c r="F67" i="68"/>
  <c r="F66" i="68"/>
  <c r="F65" i="68"/>
  <c r="F64" i="68"/>
  <c r="F63" i="68"/>
  <c r="F62" i="68"/>
  <c r="F61" i="68"/>
  <c r="F60" i="68"/>
  <c r="F59" i="68"/>
  <c r="F58" i="68"/>
  <c r="F57" i="68"/>
  <c r="F56" i="68"/>
  <c r="F55" i="68"/>
  <c r="F54" i="68"/>
  <c r="F53" i="68"/>
  <c r="F52" i="68"/>
  <c r="F51" i="68"/>
  <c r="F50" i="68"/>
  <c r="F49" i="68"/>
  <c r="F48" i="68"/>
  <c r="F75" i="68"/>
  <c r="F80" i="68"/>
  <c r="F79" i="68"/>
  <c r="F78" i="68"/>
  <c r="F77" i="68"/>
  <c r="F47" i="68"/>
  <c r="F46" i="68"/>
  <c r="F45" i="68"/>
  <c r="F44" i="68"/>
  <c r="F36" i="68"/>
  <c r="F35" i="68"/>
  <c r="F34" i="68"/>
  <c r="F33" i="68"/>
  <c r="F18" i="68"/>
  <c r="F17" i="68"/>
  <c r="F19" i="68"/>
  <c r="F20" i="68"/>
  <c r="F13" i="68"/>
  <c r="F12" i="68"/>
  <c r="F32" i="68"/>
  <c r="F31" i="68"/>
  <c r="F30" i="68"/>
  <c r="F29" i="68"/>
  <c r="F28" i="68"/>
  <c r="F27" i="68"/>
  <c r="F26" i="68"/>
  <c r="F25" i="68"/>
  <c r="F24" i="68"/>
  <c r="F23" i="68"/>
  <c r="F22" i="68"/>
  <c r="F21" i="68"/>
  <c r="F39" i="68"/>
  <c r="F43" i="68"/>
  <c r="F42" i="68"/>
  <c r="F41" i="68"/>
  <c r="F40" i="68"/>
  <c r="F38" i="68"/>
  <c r="F37" i="68"/>
  <c r="F76" i="68"/>
  <c r="E16" i="69"/>
  <c r="F16" i="69"/>
  <c r="E15" i="69"/>
  <c r="F15" i="69"/>
  <c r="E14" i="69"/>
  <c r="F14" i="69"/>
  <c r="E13" i="69"/>
  <c r="F13" i="69"/>
  <c r="E12" i="69"/>
  <c r="F12" i="69"/>
  <c r="E11" i="69"/>
  <c r="F11" i="69"/>
  <c r="E10" i="69"/>
  <c r="F10" i="69"/>
  <c r="F9" i="69"/>
  <c r="E9" i="69"/>
  <c r="F11" i="68"/>
  <c r="E11" i="68"/>
  <c r="E23" i="55" l="1"/>
  <c r="F23" i="55"/>
  <c r="E22" i="55"/>
  <c r="E21" i="55"/>
  <c r="E45" i="55"/>
  <c r="E44" i="55"/>
  <c r="E43" i="55"/>
  <c r="E42" i="55"/>
  <c r="E41" i="55"/>
  <c r="E31" i="54"/>
  <c r="F31" i="54"/>
  <c r="E14" i="54"/>
  <c r="F14" i="54"/>
  <c r="F13" i="54"/>
  <c r="E13" i="54"/>
  <c r="F12" i="54"/>
  <c r="E12" i="54"/>
  <c r="E30" i="54"/>
  <c r="F30" i="54"/>
  <c r="E29" i="54"/>
  <c r="F29" i="54"/>
  <c r="F89" i="61"/>
  <c r="E89" i="61"/>
  <c r="E88" i="61"/>
  <c r="F88" i="61"/>
  <c r="E50" i="61"/>
  <c r="F50" i="61"/>
  <c r="E84" i="61"/>
  <c r="F84" i="61"/>
  <c r="E34" i="67"/>
  <c r="F34" i="67"/>
  <c r="E30" i="67"/>
  <c r="F30" i="67"/>
  <c r="E33" i="67"/>
  <c r="F33" i="67"/>
  <c r="E32" i="67"/>
  <c r="F32" i="67"/>
  <c r="E31" i="67"/>
  <c r="F31" i="67"/>
  <c r="E29" i="67"/>
  <c r="F29" i="67"/>
  <c r="E28" i="67"/>
  <c r="F28" i="67"/>
  <c r="E27" i="67"/>
  <c r="F27" i="67"/>
  <c r="E23" i="67"/>
  <c r="F23" i="67"/>
  <c r="E21" i="67"/>
  <c r="F21" i="67"/>
  <c r="E22" i="67"/>
  <c r="F22" i="67"/>
  <c r="E26" i="67"/>
  <c r="F26" i="67"/>
  <c r="E25" i="67"/>
  <c r="F25" i="67"/>
  <c r="E20" i="67"/>
  <c r="F20" i="67"/>
  <c r="E19" i="67"/>
  <c r="F19" i="67"/>
  <c r="E18" i="67"/>
  <c r="F18" i="67"/>
  <c r="E14" i="67"/>
  <c r="F14" i="67"/>
  <c r="E24" i="67"/>
  <c r="F24" i="67"/>
  <c r="E17" i="67"/>
  <c r="F17" i="67"/>
  <c r="E15" i="67"/>
  <c r="F15" i="67"/>
  <c r="E13" i="67"/>
  <c r="F13" i="67"/>
  <c r="E16" i="67"/>
  <c r="F16" i="67"/>
  <c r="E9" i="67"/>
  <c r="F9" i="67"/>
  <c r="E10" i="67"/>
  <c r="F10" i="67"/>
  <c r="E12" i="67"/>
  <c r="F12" i="67"/>
  <c r="F11" i="67"/>
  <c r="E11" i="67"/>
  <c r="F10" i="53"/>
  <c r="F12" i="53"/>
  <c r="F9" i="53"/>
  <c r="F9" i="64"/>
  <c r="F10" i="64"/>
  <c r="F11" i="64"/>
  <c r="F12" i="64"/>
  <c r="F13" i="64"/>
  <c r="F14" i="64"/>
  <c r="F15" i="64"/>
  <c r="F16" i="64"/>
  <c r="F17" i="64"/>
  <c r="F18" i="64"/>
  <c r="F19" i="64"/>
  <c r="F20" i="64"/>
  <c r="F21" i="64"/>
  <c r="F22" i="64"/>
  <c r="F23" i="64"/>
  <c r="F24" i="64"/>
  <c r="F25" i="64"/>
  <c r="F26" i="64"/>
  <c r="F27" i="64"/>
  <c r="F28" i="64"/>
  <c r="F29" i="64"/>
  <c r="F30" i="64"/>
  <c r="F31" i="64"/>
  <c r="F32" i="64"/>
  <c r="E9" i="65"/>
  <c r="F9" i="47"/>
  <c r="F10" i="47"/>
  <c r="F11" i="47"/>
  <c r="F12" i="47"/>
  <c r="F13" i="47"/>
  <c r="F14" i="47"/>
  <c r="F15" i="47"/>
  <c r="F16" i="47"/>
  <c r="F17" i="47"/>
  <c r="F18" i="47"/>
  <c r="F19" i="47"/>
  <c r="F20" i="47"/>
  <c r="F21" i="47"/>
  <c r="F22" i="47"/>
  <c r="F23" i="47"/>
  <c r="F10" i="51"/>
  <c r="F11" i="51"/>
  <c r="F15" i="51"/>
  <c r="F9" i="51"/>
  <c r="F13" i="51"/>
  <c r="F12" i="51"/>
  <c r="F14" i="51"/>
  <c r="F16" i="51"/>
  <c r="F17" i="51"/>
  <c r="F9" i="66"/>
  <c r="F10" i="66"/>
  <c r="F11" i="66"/>
  <c r="F12" i="66"/>
  <c r="F13" i="66"/>
  <c r="F14" i="66"/>
  <c r="F15" i="66"/>
  <c r="F16" i="66"/>
  <c r="F17" i="66"/>
  <c r="F18" i="66"/>
  <c r="F19" i="66"/>
  <c r="F20" i="66"/>
  <c r="F21" i="66"/>
  <c r="F22" i="66"/>
  <c r="F23" i="66"/>
  <c r="F24" i="66"/>
  <c r="F25" i="66"/>
  <c r="E25" i="66"/>
  <c r="E24" i="66"/>
  <c r="E23" i="66"/>
  <c r="E9" i="66"/>
  <c r="F9" i="65"/>
  <c r="E17" i="65"/>
  <c r="F17" i="65"/>
  <c r="E16" i="65"/>
  <c r="F16" i="65"/>
  <c r="E20" i="66"/>
  <c r="E11" i="66"/>
  <c r="E16" i="66"/>
  <c r="E22" i="66"/>
  <c r="E21" i="66"/>
  <c r="E18" i="66"/>
  <c r="E14" i="66"/>
  <c r="E13" i="66"/>
  <c r="E12" i="66"/>
  <c r="E19" i="66"/>
  <c r="E17" i="66"/>
  <c r="E10" i="66"/>
  <c r="E19" i="65"/>
  <c r="F19" i="65"/>
  <c r="E18" i="65"/>
  <c r="F18" i="65"/>
  <c r="E12" i="65"/>
  <c r="F12" i="65"/>
  <c r="E11" i="65"/>
  <c r="F11" i="65"/>
  <c r="E15" i="65"/>
  <c r="F15" i="65"/>
  <c r="E14" i="65"/>
  <c r="F14" i="65"/>
  <c r="E13" i="65"/>
  <c r="F13" i="65"/>
  <c r="E15" i="66"/>
  <c r="F10" i="65"/>
  <c r="E10" i="65"/>
  <c r="F9" i="43"/>
  <c r="F10" i="43"/>
  <c r="F11" i="43"/>
  <c r="F12" i="43"/>
  <c r="F13" i="43"/>
  <c r="F14" i="43"/>
  <c r="F15" i="43"/>
  <c r="F16" i="43"/>
  <c r="F17" i="43"/>
  <c r="F18" i="43"/>
  <c r="F19" i="43"/>
  <c r="F9" i="40"/>
  <c r="F10" i="40"/>
  <c r="F11" i="40"/>
  <c r="F12" i="40"/>
  <c r="F13" i="40"/>
  <c r="F14" i="40"/>
  <c r="F15" i="40"/>
  <c r="E82" i="61"/>
  <c r="F82" i="61"/>
  <c r="E81" i="61"/>
  <c r="F81" i="61"/>
  <c r="E80" i="61"/>
  <c r="F80" i="61"/>
  <c r="E37" i="61"/>
  <c r="F37" i="61"/>
  <c r="E56" i="61"/>
  <c r="F56" i="61"/>
  <c r="E31" i="61"/>
  <c r="F31" i="61"/>
  <c r="E79" i="61"/>
  <c r="F79" i="61"/>
  <c r="E78" i="61"/>
  <c r="F78" i="61"/>
  <c r="E77" i="61"/>
  <c r="F77" i="61"/>
  <c r="E76" i="61"/>
  <c r="F76" i="61"/>
  <c r="E75" i="61"/>
  <c r="F75" i="61"/>
  <c r="E74" i="61"/>
  <c r="F74" i="61"/>
  <c r="E73" i="61"/>
  <c r="F73" i="61"/>
  <c r="E72" i="61"/>
  <c r="F72" i="61"/>
  <c r="E71" i="61"/>
  <c r="F71" i="61"/>
  <c r="E70" i="61"/>
  <c r="F70" i="61"/>
  <c r="E69" i="61"/>
  <c r="F69" i="61"/>
  <c r="E68" i="61"/>
  <c r="F68" i="61"/>
  <c r="E67" i="61"/>
  <c r="F67" i="61"/>
  <c r="E66" i="61"/>
  <c r="F66" i="61"/>
  <c r="E65" i="61"/>
  <c r="F65" i="61"/>
  <c r="E64" i="61"/>
  <c r="F64" i="61"/>
  <c r="E63" i="61"/>
  <c r="F63" i="61"/>
  <c r="E62" i="61"/>
  <c r="F62" i="61"/>
  <c r="E61" i="61"/>
  <c r="F61" i="61"/>
  <c r="E60" i="61"/>
  <c r="F60" i="61"/>
  <c r="E59" i="61"/>
  <c r="F59" i="61"/>
  <c r="E58" i="61"/>
  <c r="F58" i="61"/>
  <c r="E57" i="61"/>
  <c r="F57" i="61"/>
  <c r="E87" i="61"/>
  <c r="F87" i="61"/>
  <c r="E86" i="61"/>
  <c r="F86" i="61"/>
  <c r="E85" i="61"/>
  <c r="F85" i="61"/>
  <c r="E83" i="61"/>
  <c r="F83" i="61"/>
  <c r="E55" i="61"/>
  <c r="F55" i="61"/>
  <c r="E54" i="61"/>
  <c r="F54" i="61"/>
  <c r="E53" i="61"/>
  <c r="F53" i="61"/>
  <c r="E52" i="61"/>
  <c r="F52" i="61"/>
  <c r="E51" i="61"/>
  <c r="F51" i="61"/>
  <c r="E49" i="61"/>
  <c r="F49" i="61"/>
  <c r="E48" i="61"/>
  <c r="F48" i="61"/>
  <c r="E47" i="61"/>
  <c r="F47" i="61"/>
  <c r="E46" i="61"/>
  <c r="F46" i="61"/>
  <c r="E45" i="61"/>
  <c r="F45" i="61"/>
  <c r="E44" i="61"/>
  <c r="F44" i="61"/>
  <c r="E43" i="61"/>
  <c r="F43" i="61"/>
  <c r="E42" i="61"/>
  <c r="F42" i="61"/>
  <c r="E41" i="61"/>
  <c r="F41" i="61"/>
  <c r="E40" i="61"/>
  <c r="F40" i="61"/>
  <c r="E39" i="61"/>
  <c r="F39" i="61"/>
  <c r="E38" i="61"/>
  <c r="F38" i="61"/>
  <c r="E36" i="61"/>
  <c r="F36" i="61"/>
  <c r="E35" i="61"/>
  <c r="F35" i="61"/>
  <c r="E34" i="61"/>
  <c r="F34" i="61"/>
  <c r="E33" i="61"/>
  <c r="F33" i="61"/>
  <c r="E32" i="61"/>
  <c r="F32" i="61"/>
  <c r="E30" i="61"/>
  <c r="F30" i="61"/>
  <c r="E29" i="61"/>
  <c r="F29" i="61"/>
  <c r="E28" i="61"/>
  <c r="F28" i="61"/>
  <c r="E27" i="61"/>
  <c r="F27" i="61"/>
  <c r="E26" i="61"/>
  <c r="F26" i="61"/>
  <c r="E25" i="61"/>
  <c r="F25" i="61"/>
  <c r="E24" i="61"/>
  <c r="F24" i="61"/>
  <c r="E18" i="61"/>
  <c r="F18" i="61"/>
  <c r="E23" i="61"/>
  <c r="F23" i="61"/>
  <c r="E22" i="61"/>
  <c r="F22" i="61"/>
  <c r="E21" i="61"/>
  <c r="F21" i="61"/>
  <c r="E20" i="61"/>
  <c r="F20" i="61"/>
  <c r="E19" i="61"/>
  <c r="F19" i="61"/>
  <c r="E17" i="61"/>
  <c r="F17" i="61"/>
  <c r="F22" i="55"/>
  <c r="F21" i="55"/>
  <c r="F41" i="55"/>
  <c r="F42" i="55"/>
  <c r="F43" i="55"/>
  <c r="F44" i="55"/>
  <c r="F45" i="55"/>
  <c r="F38" i="45"/>
  <c r="F37" i="45"/>
  <c r="F28" i="45"/>
  <c r="F29" i="45"/>
  <c r="F9" i="45"/>
  <c r="F10" i="45"/>
  <c r="F11" i="45"/>
  <c r="F12" i="45"/>
  <c r="F13" i="45"/>
  <c r="F14" i="45"/>
  <c r="F15" i="45"/>
  <c r="F16" i="45"/>
  <c r="F17" i="45"/>
  <c r="F18" i="45"/>
  <c r="F19" i="45"/>
  <c r="F20" i="45"/>
  <c r="F25" i="45"/>
  <c r="F22" i="45"/>
  <c r="F23" i="45"/>
  <c r="F24" i="45"/>
  <c r="F32" i="45"/>
  <c r="F35" i="45"/>
  <c r="F34" i="45"/>
  <c r="F31" i="45"/>
  <c r="F30" i="45"/>
  <c r="F33" i="45"/>
  <c r="F26" i="45"/>
  <c r="F27" i="45"/>
  <c r="F36" i="45"/>
  <c r="F39" i="45"/>
  <c r="F21" i="45"/>
  <c r="F40" i="45"/>
  <c r="F41" i="45"/>
  <c r="F42" i="45"/>
  <c r="F43" i="45"/>
  <c r="F44" i="45"/>
  <c r="F9" i="61"/>
  <c r="F10" i="61"/>
  <c r="F11" i="61"/>
  <c r="F12" i="61"/>
  <c r="F13" i="61"/>
  <c r="F14" i="61"/>
  <c r="F15" i="61"/>
  <c r="F16" i="61"/>
  <c r="E9" i="59"/>
  <c r="F9" i="59"/>
  <c r="F12" i="59"/>
  <c r="F13" i="59"/>
  <c r="F14" i="59"/>
  <c r="F25" i="59"/>
  <c r="F17" i="59"/>
  <c r="F18" i="59"/>
  <c r="F26" i="59"/>
  <c r="F16" i="59"/>
  <c r="F27" i="59"/>
  <c r="F28" i="59"/>
  <c r="F19" i="59"/>
  <c r="F23" i="59"/>
  <c r="F24" i="59"/>
  <c r="F29" i="59"/>
  <c r="F30" i="59"/>
  <c r="F31" i="59"/>
  <c r="F32" i="59"/>
  <c r="F33" i="59"/>
  <c r="F34" i="59"/>
  <c r="F10" i="59"/>
  <c r="F11" i="59"/>
  <c r="F20" i="59"/>
  <c r="F21" i="59"/>
  <c r="F22" i="59"/>
  <c r="F35" i="59"/>
  <c r="F36" i="59"/>
  <c r="F9" i="54"/>
  <c r="F10" i="54"/>
  <c r="F11" i="54"/>
  <c r="F17" i="54"/>
  <c r="F18" i="54"/>
  <c r="F20" i="54"/>
  <c r="F32" i="54"/>
  <c r="F26" i="54"/>
  <c r="F27" i="54"/>
  <c r="F28" i="54"/>
  <c r="F33" i="54"/>
  <c r="F21" i="54"/>
  <c r="F22" i="54"/>
  <c r="F23" i="54"/>
  <c r="F24" i="54"/>
  <c r="F25" i="54"/>
  <c r="F15" i="54"/>
  <c r="F16" i="54"/>
  <c r="F19" i="54"/>
  <c r="F9" i="55"/>
  <c r="F10" i="55"/>
  <c r="F12" i="55"/>
  <c r="F11" i="55"/>
  <c r="F13" i="55"/>
  <c r="F14" i="55"/>
  <c r="F15" i="55"/>
  <c r="F16" i="55"/>
  <c r="F17" i="55"/>
  <c r="F18" i="55"/>
  <c r="F24" i="55"/>
  <c r="F25" i="55"/>
  <c r="F27" i="55"/>
  <c r="F28" i="55"/>
  <c r="F30" i="55"/>
  <c r="F31" i="55"/>
  <c r="F32" i="55"/>
  <c r="F33" i="55"/>
  <c r="F34" i="55"/>
  <c r="F35" i="55"/>
  <c r="F29" i="55"/>
  <c r="F36" i="55"/>
  <c r="F37" i="55"/>
  <c r="F38" i="55"/>
  <c r="F39" i="55"/>
  <c r="F40" i="55"/>
  <c r="F19" i="55"/>
  <c r="F20" i="55"/>
  <c r="F46" i="55"/>
  <c r="F47" i="55"/>
  <c r="F48" i="55"/>
  <c r="F49" i="55"/>
  <c r="F50" i="55"/>
  <c r="F51" i="55"/>
  <c r="F52" i="55"/>
  <c r="F53" i="55"/>
  <c r="F54" i="55"/>
  <c r="F55" i="55"/>
  <c r="F56" i="55"/>
  <c r="F57" i="55"/>
  <c r="F58" i="55"/>
  <c r="F59" i="55"/>
  <c r="F60" i="55"/>
  <c r="F61" i="55"/>
  <c r="F62" i="55"/>
  <c r="F63" i="55"/>
  <c r="F64" i="55"/>
  <c r="F9" i="21"/>
  <c r="E64" i="55"/>
  <c r="E63" i="55"/>
  <c r="E58" i="55"/>
  <c r="E62" i="55"/>
  <c r="E61" i="55"/>
  <c r="E60" i="55"/>
  <c r="E59" i="55"/>
  <c r="E57" i="55"/>
  <c r="E56" i="55"/>
  <c r="E55" i="55"/>
  <c r="E54" i="55"/>
  <c r="E53" i="55"/>
  <c r="E52" i="55"/>
  <c r="E51" i="55"/>
  <c r="E50" i="55"/>
  <c r="E49" i="55"/>
  <c r="E48" i="55"/>
  <c r="E47" i="55"/>
  <c r="E46" i="55"/>
  <c r="E35" i="55"/>
  <c r="E28" i="55"/>
  <c r="E20" i="55"/>
  <c r="E39" i="55"/>
  <c r="E40" i="55"/>
  <c r="E31" i="55"/>
  <c r="E27" i="55"/>
  <c r="E19" i="54"/>
  <c r="E16" i="54"/>
  <c r="E15" i="54"/>
  <c r="E25" i="54"/>
  <c r="E24" i="54"/>
  <c r="E23" i="54"/>
  <c r="E22" i="54"/>
  <c r="E21" i="54"/>
  <c r="E33" i="54"/>
  <c r="E9" i="62"/>
  <c r="E41" i="45"/>
  <c r="E23" i="45"/>
  <c r="E42" i="45"/>
  <c r="E18" i="45"/>
  <c r="E27" i="45"/>
  <c r="E11" i="45" l="1"/>
  <c r="E43" i="45"/>
  <c r="E28" i="59"/>
  <c r="E30" i="59"/>
  <c r="E16" i="59"/>
  <c r="E20" i="54"/>
  <c r="E18" i="55"/>
  <c r="E11" i="54"/>
  <c r="E12" i="55"/>
  <c r="E26" i="55"/>
  <c r="E25" i="55"/>
  <c r="E24" i="55"/>
  <c r="E9" i="55"/>
  <c r="E11" i="55"/>
  <c r="E17" i="55"/>
  <c r="E38" i="55"/>
  <c r="E37" i="55"/>
  <c r="E36" i="55"/>
  <c r="E29" i="55"/>
  <c r="E33" i="55"/>
  <c r="E10" i="55"/>
  <c r="E22" i="45"/>
  <c r="E14" i="45"/>
  <c r="E25" i="45"/>
  <c r="E24" i="45"/>
  <c r="E15" i="45"/>
  <c r="E17" i="45"/>
  <c r="E16" i="55"/>
  <c r="E15" i="55"/>
  <c r="E14" i="55"/>
  <c r="E13" i="55"/>
  <c r="E34" i="55"/>
  <c r="E32" i="55"/>
  <c r="E30" i="55"/>
  <c r="E16" i="61"/>
  <c r="E15" i="61"/>
  <c r="E14" i="61"/>
  <c r="E36" i="59"/>
  <c r="E35" i="59"/>
  <c r="E13" i="61"/>
  <c r="E12" i="61"/>
  <c r="E11" i="61"/>
  <c r="E10" i="61"/>
  <c r="E9" i="61"/>
  <c r="E22" i="59"/>
  <c r="E21" i="59"/>
  <c r="E20" i="59"/>
  <c r="E24" i="59"/>
  <c r="E34" i="59"/>
  <c r="E26" i="59"/>
  <c r="E10" i="59"/>
  <c r="E11" i="59"/>
  <c r="E33" i="59"/>
  <c r="E32" i="59"/>
  <c r="E25" i="59"/>
  <c r="E23" i="59"/>
  <c r="E18" i="59"/>
  <c r="E13" i="59"/>
  <c r="E14" i="59"/>
  <c r="E31" i="59"/>
  <c r="E29" i="59"/>
  <c r="E19" i="59"/>
  <c r="E27" i="59"/>
  <c r="E17" i="59"/>
  <c r="E12" i="59"/>
  <c r="E30" i="50"/>
  <c r="E31" i="50"/>
  <c r="E32" i="50"/>
  <c r="E9" i="54"/>
  <c r="E10" i="40"/>
  <c r="E14" i="40"/>
  <c r="E35" i="45"/>
  <c r="E16" i="45"/>
  <c r="E21" i="45"/>
  <c r="E40" i="45"/>
  <c r="E34" i="45"/>
  <c r="E12" i="45"/>
  <c r="E20" i="45"/>
  <c r="E19" i="45"/>
  <c r="E55" i="42"/>
  <c r="E23" i="49"/>
  <c r="E22" i="49"/>
  <c r="E19" i="55"/>
  <c r="E9" i="53"/>
  <c r="E12" i="53"/>
  <c r="E28" i="54"/>
  <c r="E27" i="54"/>
  <c r="E26" i="54"/>
  <c r="E32" i="54"/>
  <c r="E18" i="54"/>
  <c r="E17" i="54"/>
  <c r="E10" i="54"/>
  <c r="E11" i="53"/>
  <c r="E10" i="53"/>
  <c r="E29" i="50"/>
  <c r="E28" i="50"/>
  <c r="E27" i="50"/>
  <c r="E26" i="50"/>
  <c r="E9" i="40"/>
  <c r="E13" i="40"/>
  <c r="E12" i="40"/>
  <c r="E11" i="40"/>
  <c r="E9" i="45"/>
  <c r="E13" i="45"/>
  <c r="E17" i="51"/>
  <c r="E16" i="51"/>
  <c r="E14" i="51"/>
  <c r="E12" i="51"/>
  <c r="E13" i="51"/>
  <c r="E9" i="51"/>
  <c r="E11" i="51"/>
  <c r="E15" i="51"/>
  <c r="E10" i="51"/>
  <c r="E16" i="47"/>
  <c r="E21" i="49"/>
  <c r="E20" i="49"/>
  <c r="E19" i="49"/>
  <c r="E18" i="49"/>
  <c r="E17" i="49"/>
  <c r="E16" i="49"/>
  <c r="E15" i="49"/>
  <c r="E14" i="49"/>
  <c r="E13" i="49"/>
  <c r="E12" i="49"/>
  <c r="E11" i="49"/>
  <c r="E10" i="49"/>
  <c r="E23" i="47"/>
  <c r="E22" i="47"/>
  <c r="E21" i="47"/>
  <c r="E25" i="50"/>
  <c r="E24" i="50"/>
  <c r="E23" i="50"/>
  <c r="E22" i="50"/>
  <c r="E21" i="50"/>
  <c r="E20" i="50"/>
  <c r="E19" i="50"/>
  <c r="E18" i="50"/>
  <c r="E17" i="50"/>
  <c r="E16" i="50"/>
  <c r="E15" i="50"/>
  <c r="E14" i="50"/>
  <c r="E13" i="50"/>
  <c r="E12" i="50"/>
  <c r="E11" i="50"/>
  <c r="E10" i="50"/>
  <c r="E9" i="50"/>
  <c r="E19" i="41"/>
  <c r="E29" i="44"/>
  <c r="E28" i="44"/>
  <c r="E19" i="43"/>
  <c r="E18" i="43"/>
  <c r="E17" i="43"/>
  <c r="E16" i="43"/>
  <c r="E15" i="43"/>
  <c r="E14" i="43"/>
  <c r="E13" i="43"/>
  <c r="E10" i="43"/>
  <c r="E12" i="43"/>
  <c r="E11" i="43"/>
  <c r="E27" i="44"/>
  <c r="E26" i="44"/>
  <c r="E25" i="44"/>
  <c r="E18" i="48"/>
  <c r="E17" i="48"/>
  <c r="E16" i="48"/>
  <c r="E15" i="48"/>
  <c r="E14" i="48"/>
  <c r="E13" i="48"/>
  <c r="E12" i="48"/>
  <c r="E9" i="49"/>
  <c r="E11" i="48"/>
  <c r="E18" i="41"/>
  <c r="E17" i="41"/>
  <c r="E16" i="41"/>
  <c r="E15" i="41"/>
  <c r="E14" i="41"/>
  <c r="E13" i="41"/>
  <c r="E12" i="41"/>
  <c r="E20" i="47"/>
  <c r="E19" i="47"/>
  <c r="E18" i="47"/>
  <c r="E17" i="47"/>
  <c r="E15" i="47"/>
  <c r="E14" i="47"/>
  <c r="E13" i="47"/>
  <c r="E12" i="47"/>
  <c r="E11" i="47"/>
  <c r="E10" i="47"/>
  <c r="E9" i="47"/>
  <c r="E10" i="45"/>
  <c r="E39" i="45"/>
  <c r="E38" i="45"/>
  <c r="E26" i="45"/>
  <c r="E31" i="45"/>
  <c r="E44" i="45"/>
  <c r="E32" i="45"/>
  <c r="E36" i="45"/>
  <c r="E29" i="45"/>
  <c r="E30" i="45"/>
  <c r="E33" i="45"/>
  <c r="E28" i="45"/>
  <c r="E37" i="45"/>
  <c r="E24" i="44"/>
  <c r="E23" i="44"/>
  <c r="E22" i="44"/>
  <c r="E21" i="44"/>
  <c r="E20" i="44"/>
  <c r="E19" i="44"/>
  <c r="E18" i="44"/>
  <c r="E17" i="44"/>
  <c r="E16" i="44"/>
  <c r="E15" i="44"/>
  <c r="E14" i="44"/>
  <c r="E13" i="44"/>
  <c r="E12" i="44"/>
  <c r="E11" i="44"/>
  <c r="E28" i="32"/>
  <c r="E54" i="42"/>
  <c r="E53" i="42"/>
  <c r="E52" i="42"/>
  <c r="E13" i="42"/>
  <c r="E15" i="42"/>
  <c r="E14" i="42"/>
  <c r="E27" i="42"/>
  <c r="E26" i="42"/>
  <c r="E32" i="42"/>
  <c r="E31" i="42"/>
  <c r="E30" i="42"/>
  <c r="E51" i="42"/>
  <c r="E50" i="42"/>
  <c r="E17" i="42"/>
  <c r="E20" i="42"/>
  <c r="E12" i="42"/>
  <c r="E11" i="42"/>
  <c r="E10" i="42"/>
  <c r="E47" i="42"/>
  <c r="E46" i="42"/>
  <c r="E45" i="42"/>
  <c r="E25" i="42"/>
  <c r="E24" i="42"/>
  <c r="E43" i="42"/>
  <c r="E42" i="42"/>
  <c r="E41" i="42"/>
  <c r="E40" i="42"/>
  <c r="E48" i="42"/>
  <c r="E35" i="42"/>
  <c r="E36" i="42"/>
  <c r="E37" i="42"/>
  <c r="E39" i="42"/>
  <c r="E33" i="42"/>
  <c r="E23" i="42"/>
  <c r="E22" i="42"/>
  <c r="E19" i="42"/>
  <c r="E18" i="42"/>
  <c r="E38" i="42"/>
  <c r="E34" i="42"/>
  <c r="E29" i="42"/>
  <c r="E28" i="42"/>
  <c r="E49" i="42"/>
  <c r="E21" i="42"/>
  <c r="E9" i="42"/>
  <c r="E16" i="42"/>
  <c r="E9" i="43"/>
  <c r="E44" i="42"/>
  <c r="E11" i="41"/>
  <c r="E15" i="40"/>
  <c r="E11" i="32"/>
  <c r="E12" i="32"/>
  <c r="E13" i="32"/>
  <c r="E14" i="32"/>
  <c r="E15" i="32"/>
  <c r="E16" i="32"/>
  <c r="E17" i="32"/>
  <c r="E18" i="32"/>
  <c r="E19" i="32"/>
  <c r="E20" i="32"/>
  <c r="E21" i="32"/>
  <c r="E22" i="32"/>
  <c r="E23" i="32"/>
  <c r="E24" i="32"/>
  <c r="E25" i="32"/>
  <c r="E26" i="32"/>
  <c r="E27" i="32"/>
  <c r="E29" i="32"/>
  <c r="E30" i="32"/>
  <c r="E31" i="32"/>
  <c r="E32" i="32"/>
  <c r="E33" i="32"/>
  <c r="E34" i="32"/>
  <c r="E35" i="32"/>
  <c r="E36" i="32"/>
  <c r="E37" i="32"/>
  <c r="E38" i="32"/>
  <c r="E39" i="32"/>
  <c r="E40" i="32"/>
  <c r="E41" i="32"/>
  <c r="E42" i="32"/>
  <c r="E43" i="32"/>
  <c r="E44" i="32"/>
  <c r="E45" i="32"/>
  <c r="E46" i="32"/>
  <c r="E47" i="32"/>
  <c r="E9" i="21"/>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M3" i="2"/>
  <c r="M711" i="2"/>
  <c r="L711" i="2"/>
  <c r="K711" i="2"/>
  <c r="K802" i="2"/>
  <c r="L802" i="2"/>
  <c r="M802" i="2"/>
  <c r="K689" i="2"/>
  <c r="L689" i="2"/>
  <c r="M689" i="2"/>
  <c r="K688" i="2"/>
  <c r="L688" i="2"/>
  <c r="M688" i="2"/>
  <c r="K687" i="2"/>
  <c r="L687" i="2"/>
  <c r="M687" i="2"/>
  <c r="K686" i="2"/>
  <c r="L686" i="2"/>
  <c r="M686" i="2"/>
  <c r="K685" i="2"/>
  <c r="L685" i="2"/>
  <c r="M685" i="2"/>
  <c r="K684" i="2"/>
  <c r="L684" i="2"/>
  <c r="M684" i="2"/>
  <c r="K683" i="2"/>
  <c r="L683" i="2"/>
  <c r="M683" i="2"/>
  <c r="K682" i="2"/>
  <c r="L682" i="2"/>
  <c r="M682" i="2"/>
  <c r="K681" i="2"/>
  <c r="L681" i="2"/>
  <c r="M681" i="2"/>
  <c r="K680" i="2"/>
  <c r="L680" i="2"/>
  <c r="M680" i="2"/>
  <c r="K679" i="2"/>
  <c r="L679" i="2"/>
  <c r="M679" i="2"/>
  <c r="K678" i="2"/>
  <c r="L678" i="2"/>
  <c r="M678" i="2"/>
  <c r="K172" i="2"/>
  <c r="L172" i="2"/>
  <c r="M172" i="2"/>
  <c r="K171" i="2"/>
  <c r="L171" i="2"/>
  <c r="M171" i="2"/>
  <c r="K173" i="2"/>
  <c r="L173" i="2"/>
  <c r="M173" i="2"/>
  <c r="K49" i="2"/>
  <c r="L49" i="2"/>
  <c r="M49" i="2"/>
  <c r="K18" i="2"/>
  <c r="L18" i="2"/>
  <c r="M18" i="2"/>
  <c r="K675" i="2"/>
  <c r="L675" i="2"/>
  <c r="M675" i="2"/>
  <c r="K70" i="2"/>
  <c r="L70" i="2"/>
  <c r="M70" i="2"/>
  <c r="K45" i="2"/>
  <c r="L45" i="2"/>
  <c r="M45" i="2"/>
  <c r="K48" i="2"/>
  <c r="L48" i="2"/>
  <c r="M48" i="2"/>
  <c r="K676" i="2"/>
  <c r="L676" i="2"/>
  <c r="M676" i="2"/>
  <c r="K58" i="2"/>
  <c r="L58" i="2"/>
  <c r="M58" i="2"/>
  <c r="K61" i="2"/>
  <c r="L61" i="2"/>
  <c r="M61" i="2"/>
  <c r="K47" i="2"/>
  <c r="L47" i="2"/>
  <c r="M47" i="2"/>
  <c r="K20" i="2"/>
  <c r="L20" i="2"/>
  <c r="M20" i="2"/>
  <c r="K28" i="2"/>
  <c r="L28" i="2"/>
  <c r="M28" i="2"/>
  <c r="K21" i="2"/>
  <c r="L21" i="2"/>
  <c r="M21" i="2"/>
  <c r="K29" i="2"/>
  <c r="L29" i="2"/>
  <c r="M29" i="2"/>
  <c r="K19" i="2"/>
  <c r="L19" i="2"/>
  <c r="M19" i="2"/>
  <c r="M677" i="2"/>
  <c r="L677" i="2"/>
  <c r="M753" i="2"/>
  <c r="L753" i="2"/>
  <c r="M752" i="2"/>
  <c r="L752" i="2"/>
  <c r="M751" i="2"/>
  <c r="L751" i="2"/>
  <c r="M750" i="2"/>
  <c r="L750" i="2"/>
  <c r="M754" i="2"/>
  <c r="L754" i="2"/>
  <c r="M710" i="2"/>
  <c r="L710" i="2"/>
  <c r="M803" i="2"/>
  <c r="L803" i="2"/>
  <c r="M702" i="2"/>
  <c r="L702" i="2"/>
  <c r="M707" i="2"/>
  <c r="L707" i="2"/>
  <c r="M706" i="2"/>
  <c r="L706" i="2"/>
  <c r="M705" i="2"/>
  <c r="L705" i="2"/>
  <c r="M703" i="2"/>
  <c r="L703" i="2"/>
  <c r="M704" i="2"/>
  <c r="L704" i="2"/>
  <c r="M701" i="2"/>
  <c r="L701" i="2"/>
  <c r="M700" i="2"/>
  <c r="L700" i="2"/>
  <c r="M699" i="2"/>
  <c r="L699" i="2"/>
  <c r="M698" i="2"/>
  <c r="L698" i="2"/>
  <c r="M697" i="2"/>
  <c r="L697" i="2"/>
  <c r="M696" i="2"/>
  <c r="L696" i="2"/>
  <c r="M695" i="2"/>
  <c r="L695" i="2"/>
  <c r="M694" i="2"/>
  <c r="L694" i="2"/>
  <c r="M693" i="2"/>
  <c r="L693" i="2"/>
  <c r="M692" i="2"/>
  <c r="L692" i="2"/>
  <c r="M691" i="2"/>
  <c r="L691" i="2"/>
  <c r="M690" i="2"/>
  <c r="L690" i="2"/>
  <c r="M708" i="2"/>
  <c r="L708" i="2"/>
  <c r="M709" i="2"/>
  <c r="L709" i="2"/>
  <c r="M596" i="2"/>
  <c r="L596" i="2"/>
  <c r="M314" i="2"/>
  <c r="L314" i="2"/>
  <c r="M313" i="2"/>
  <c r="L313" i="2"/>
  <c r="M312" i="2"/>
  <c r="L312" i="2"/>
  <c r="M311" i="2"/>
  <c r="L311" i="2"/>
  <c r="M310" i="2"/>
  <c r="L310" i="2"/>
  <c r="M309" i="2"/>
  <c r="L309" i="2"/>
  <c r="M308" i="2"/>
  <c r="L308" i="2"/>
  <c r="M316" i="2"/>
  <c r="L316" i="2"/>
  <c r="M315" i="2"/>
  <c r="L315" i="2"/>
  <c r="M300" i="2"/>
  <c r="L300" i="2"/>
  <c r="M594" i="2"/>
  <c r="L594" i="2"/>
  <c r="M645" i="2"/>
  <c r="L645" i="2"/>
  <c r="M643" i="2"/>
  <c r="L643" i="2"/>
  <c r="M641" i="2"/>
  <c r="L641" i="2"/>
  <c r="M638" i="2"/>
  <c r="L638" i="2"/>
  <c r="M637" i="2"/>
  <c r="L637" i="2"/>
  <c r="M636" i="2"/>
  <c r="L636" i="2"/>
  <c r="M633" i="2"/>
  <c r="L633" i="2"/>
  <c r="M307" i="2"/>
  <c r="L307" i="2"/>
  <c r="M306" i="2"/>
  <c r="L306" i="2"/>
  <c r="M600" i="2"/>
  <c r="L600" i="2"/>
  <c r="M599" i="2"/>
  <c r="L599" i="2"/>
  <c r="M598" i="2"/>
  <c r="L598" i="2"/>
  <c r="M305" i="2"/>
  <c r="L305" i="2"/>
  <c r="M304" i="2"/>
  <c r="L304" i="2"/>
  <c r="M303" i="2"/>
  <c r="L303" i="2"/>
  <c r="M302" i="2"/>
  <c r="L302" i="2"/>
  <c r="M299" i="2"/>
  <c r="L299" i="2"/>
  <c r="M298" i="2"/>
  <c r="L298" i="2"/>
  <c r="M297" i="2"/>
  <c r="L297" i="2"/>
  <c r="M296" i="2"/>
  <c r="L296" i="2"/>
  <c r="M760" i="2"/>
  <c r="L760" i="2"/>
  <c r="M602" i="2"/>
  <c r="L602" i="2"/>
  <c r="M651" i="2"/>
  <c r="L651" i="2"/>
  <c r="M650" i="2"/>
  <c r="L650" i="2"/>
  <c r="M649" i="2"/>
  <c r="L649" i="2"/>
  <c r="M648" i="2"/>
  <c r="L648" i="2"/>
  <c r="M647" i="2"/>
  <c r="L647" i="2"/>
  <c r="M646" i="2"/>
  <c r="L646" i="2"/>
  <c r="M644" i="2"/>
  <c r="L644" i="2"/>
  <c r="M642" i="2"/>
  <c r="L642" i="2"/>
  <c r="M640" i="2"/>
  <c r="L640" i="2"/>
  <c r="M639" i="2"/>
  <c r="L639" i="2"/>
  <c r="M635" i="2"/>
  <c r="L635" i="2"/>
  <c r="M634" i="2"/>
  <c r="L634" i="2"/>
  <c r="M632" i="2"/>
  <c r="L632" i="2"/>
  <c r="M631" i="2"/>
  <c r="L631" i="2"/>
  <c r="M630" i="2"/>
  <c r="L630" i="2"/>
  <c r="M629" i="2"/>
  <c r="L629" i="2"/>
  <c r="M628" i="2"/>
  <c r="L628" i="2"/>
  <c r="M627" i="2"/>
  <c r="L627" i="2"/>
  <c r="M626" i="2"/>
  <c r="L626" i="2"/>
  <c r="M625" i="2"/>
  <c r="L625" i="2"/>
  <c r="M624" i="2"/>
  <c r="L624" i="2"/>
  <c r="M623" i="2"/>
  <c r="L623" i="2"/>
  <c r="M595" i="2"/>
  <c r="L595" i="2"/>
  <c r="M622" i="2"/>
  <c r="L622" i="2"/>
  <c r="M621" i="2"/>
  <c r="L621" i="2"/>
  <c r="M620" i="2"/>
  <c r="L620" i="2"/>
  <c r="M619" i="2"/>
  <c r="L619" i="2"/>
  <c r="M618" i="2"/>
  <c r="L618" i="2"/>
  <c r="M617" i="2"/>
  <c r="L617" i="2"/>
  <c r="M616" i="2"/>
  <c r="L616" i="2"/>
  <c r="M615" i="2"/>
  <c r="L615" i="2"/>
  <c r="M614" i="2"/>
  <c r="L614" i="2"/>
  <c r="M613" i="2"/>
  <c r="L613" i="2"/>
  <c r="M612" i="2"/>
  <c r="L612" i="2"/>
  <c r="M611" i="2"/>
  <c r="L611" i="2"/>
  <c r="M610" i="2"/>
  <c r="L610" i="2"/>
  <c r="M609" i="2"/>
  <c r="L609" i="2"/>
  <c r="M608" i="2"/>
  <c r="L608" i="2"/>
  <c r="M607" i="2"/>
  <c r="L607" i="2"/>
  <c r="M593" i="2"/>
  <c r="L593" i="2"/>
  <c r="M592" i="2"/>
  <c r="L592" i="2"/>
  <c r="M591" i="2"/>
  <c r="L591" i="2"/>
  <c r="M590" i="2"/>
  <c r="L590" i="2"/>
  <c r="M589" i="2"/>
  <c r="L589" i="2"/>
  <c r="M588" i="2"/>
  <c r="L588" i="2"/>
  <c r="M587" i="2"/>
  <c r="L587" i="2"/>
  <c r="M586" i="2"/>
  <c r="L586" i="2"/>
  <c r="M585" i="2"/>
  <c r="L585" i="2"/>
  <c r="M584" i="2"/>
  <c r="L584" i="2"/>
  <c r="M583" i="2"/>
  <c r="L583" i="2"/>
  <c r="M582" i="2"/>
  <c r="L582" i="2"/>
  <c r="M581" i="2"/>
  <c r="L581" i="2"/>
  <c r="M580" i="2"/>
  <c r="L580" i="2"/>
  <c r="M579" i="2"/>
  <c r="L579" i="2"/>
  <c r="M578" i="2"/>
  <c r="L578" i="2"/>
  <c r="M577" i="2"/>
  <c r="L577" i="2"/>
  <c r="M576" i="2"/>
  <c r="L576" i="2"/>
  <c r="M575" i="2"/>
  <c r="L575" i="2"/>
  <c r="M574" i="2"/>
  <c r="L574" i="2"/>
  <c r="M573" i="2"/>
  <c r="L573" i="2"/>
  <c r="M572" i="2"/>
  <c r="L572" i="2"/>
  <c r="M571" i="2"/>
  <c r="L571" i="2"/>
  <c r="M570" i="2"/>
  <c r="L570" i="2"/>
  <c r="M569" i="2"/>
  <c r="L569" i="2"/>
  <c r="M568" i="2"/>
  <c r="L568" i="2"/>
  <c r="M567" i="2"/>
  <c r="L567" i="2"/>
  <c r="M566" i="2"/>
  <c r="L566" i="2"/>
  <c r="M565" i="2"/>
  <c r="L565" i="2"/>
  <c r="M564" i="2"/>
  <c r="L564" i="2"/>
  <c r="M563" i="2"/>
  <c r="L563" i="2"/>
  <c r="M562" i="2"/>
  <c r="L562" i="2"/>
  <c r="M561" i="2"/>
  <c r="L561" i="2"/>
  <c r="M560" i="2"/>
  <c r="L560" i="2"/>
  <c r="M559" i="2"/>
  <c r="L559" i="2"/>
  <c r="M558" i="2"/>
  <c r="L558" i="2"/>
  <c r="M557" i="2"/>
  <c r="L557" i="2"/>
  <c r="M556" i="2"/>
  <c r="L556" i="2"/>
  <c r="M555" i="2"/>
  <c r="L555" i="2"/>
  <c r="M554" i="2"/>
  <c r="L554" i="2"/>
  <c r="M553" i="2"/>
  <c r="L553" i="2"/>
  <c r="M552" i="2"/>
  <c r="L552" i="2"/>
  <c r="M551" i="2"/>
  <c r="L551" i="2"/>
  <c r="M550" i="2"/>
  <c r="L550" i="2"/>
  <c r="M549" i="2"/>
  <c r="L549" i="2"/>
  <c r="M606" i="2"/>
  <c r="L606" i="2"/>
  <c r="M601" i="2"/>
  <c r="L601" i="2"/>
  <c r="M548" i="2"/>
  <c r="L548" i="2"/>
  <c r="M547" i="2"/>
  <c r="L547" i="2"/>
  <c r="M546" i="2"/>
  <c r="L546" i="2"/>
  <c r="M545" i="2"/>
  <c r="L545" i="2"/>
  <c r="M544" i="2"/>
  <c r="L544" i="2"/>
  <c r="M543" i="2"/>
  <c r="L543" i="2"/>
  <c r="M542" i="2"/>
  <c r="L542" i="2"/>
  <c r="M541" i="2"/>
  <c r="L541" i="2"/>
  <c r="M540" i="2"/>
  <c r="L540" i="2"/>
  <c r="M539" i="2"/>
  <c r="L539" i="2"/>
  <c r="M538" i="2"/>
  <c r="L538" i="2"/>
  <c r="M537" i="2"/>
  <c r="L537" i="2"/>
  <c r="M536" i="2"/>
  <c r="L536" i="2"/>
  <c r="M535" i="2"/>
  <c r="L535" i="2"/>
  <c r="M534" i="2"/>
  <c r="L534" i="2"/>
  <c r="M533" i="2"/>
  <c r="L533" i="2"/>
  <c r="M532" i="2"/>
  <c r="L532" i="2"/>
  <c r="M531" i="2"/>
  <c r="L531" i="2"/>
  <c r="M530" i="2"/>
  <c r="L530" i="2"/>
  <c r="M529" i="2"/>
  <c r="L529" i="2"/>
  <c r="M528" i="2"/>
  <c r="L528" i="2"/>
  <c r="M527" i="2"/>
  <c r="L527" i="2"/>
  <c r="M605" i="2"/>
  <c r="L605" i="2"/>
  <c r="M604" i="2"/>
  <c r="L604" i="2"/>
  <c r="M603" i="2"/>
  <c r="L603" i="2"/>
  <c r="M526" i="2"/>
  <c r="L526" i="2"/>
  <c r="M525" i="2"/>
  <c r="L525" i="2"/>
  <c r="M524" i="2"/>
  <c r="L524" i="2"/>
  <c r="M523" i="2"/>
  <c r="L523" i="2"/>
  <c r="M522" i="2"/>
  <c r="L522" i="2"/>
  <c r="M521" i="2"/>
  <c r="L521" i="2"/>
  <c r="M520" i="2"/>
  <c r="L520" i="2"/>
  <c r="M519" i="2"/>
  <c r="L519" i="2"/>
  <c r="M518" i="2"/>
  <c r="L518" i="2"/>
  <c r="M517" i="2"/>
  <c r="L517" i="2"/>
  <c r="M516" i="2"/>
  <c r="L516" i="2"/>
  <c r="M515" i="2"/>
  <c r="L515" i="2"/>
  <c r="M514" i="2"/>
  <c r="L514" i="2"/>
  <c r="M513" i="2"/>
  <c r="L513" i="2"/>
  <c r="M512" i="2"/>
  <c r="L512" i="2"/>
  <c r="M511" i="2"/>
  <c r="L511" i="2"/>
  <c r="M510" i="2"/>
  <c r="L510" i="2"/>
  <c r="M509" i="2"/>
  <c r="L509" i="2"/>
  <c r="M508" i="2"/>
  <c r="L508" i="2"/>
  <c r="M507" i="2"/>
  <c r="L507" i="2"/>
  <c r="M506" i="2"/>
  <c r="L506" i="2"/>
  <c r="M505" i="2"/>
  <c r="L505" i="2"/>
  <c r="M504" i="2"/>
  <c r="L504" i="2"/>
  <c r="M503" i="2"/>
  <c r="L503" i="2"/>
  <c r="M502" i="2"/>
  <c r="L502" i="2"/>
  <c r="M501" i="2"/>
  <c r="L501" i="2"/>
  <c r="M500" i="2"/>
  <c r="L500" i="2"/>
  <c r="M499" i="2"/>
  <c r="L499" i="2"/>
  <c r="M498" i="2"/>
  <c r="L498" i="2"/>
  <c r="M497" i="2"/>
  <c r="L497" i="2"/>
  <c r="M496" i="2"/>
  <c r="L496" i="2"/>
  <c r="M495" i="2"/>
  <c r="L495" i="2"/>
  <c r="M494" i="2"/>
  <c r="L494" i="2"/>
  <c r="M493" i="2"/>
  <c r="L493" i="2"/>
  <c r="M492" i="2"/>
  <c r="L492" i="2"/>
  <c r="M491" i="2"/>
  <c r="L491" i="2"/>
  <c r="M490" i="2"/>
  <c r="L490" i="2"/>
  <c r="M489" i="2"/>
  <c r="L489" i="2"/>
  <c r="M488" i="2"/>
  <c r="L488" i="2"/>
  <c r="M487" i="2"/>
  <c r="L487" i="2"/>
  <c r="M486" i="2"/>
  <c r="L486" i="2"/>
  <c r="M485" i="2"/>
  <c r="L485" i="2"/>
  <c r="M484" i="2"/>
  <c r="L484" i="2"/>
  <c r="M483" i="2"/>
  <c r="L483" i="2"/>
  <c r="M482" i="2"/>
  <c r="L482" i="2"/>
  <c r="M481" i="2"/>
  <c r="L481" i="2"/>
  <c r="M480" i="2"/>
  <c r="L480" i="2"/>
  <c r="M479" i="2"/>
  <c r="L479" i="2"/>
  <c r="M478" i="2"/>
  <c r="L478" i="2"/>
  <c r="M477" i="2"/>
  <c r="L477" i="2"/>
  <c r="M476" i="2"/>
  <c r="L476" i="2"/>
  <c r="M475" i="2"/>
  <c r="L475" i="2"/>
  <c r="M474" i="2"/>
  <c r="L474" i="2"/>
  <c r="M473" i="2"/>
  <c r="L473" i="2"/>
  <c r="M472" i="2"/>
  <c r="L472" i="2"/>
  <c r="M471" i="2"/>
  <c r="L471" i="2"/>
  <c r="M470" i="2"/>
  <c r="L470" i="2"/>
  <c r="M469" i="2"/>
  <c r="L469" i="2"/>
  <c r="M468" i="2"/>
  <c r="L468" i="2"/>
  <c r="M467" i="2"/>
  <c r="L467" i="2"/>
  <c r="M466" i="2"/>
  <c r="L466" i="2"/>
  <c r="M465" i="2"/>
  <c r="L465" i="2"/>
  <c r="M464" i="2"/>
  <c r="L464" i="2"/>
  <c r="M463" i="2"/>
  <c r="L463" i="2"/>
  <c r="M462" i="2"/>
  <c r="L462" i="2"/>
  <c r="M461" i="2"/>
  <c r="L461" i="2"/>
  <c r="M460" i="2"/>
  <c r="L460" i="2"/>
  <c r="M459" i="2"/>
  <c r="L459" i="2"/>
  <c r="M458" i="2"/>
  <c r="L458" i="2"/>
  <c r="M457" i="2"/>
  <c r="L457" i="2"/>
  <c r="M456" i="2"/>
  <c r="L456" i="2"/>
  <c r="M455" i="2"/>
  <c r="L455" i="2"/>
  <c r="M454" i="2"/>
  <c r="L454" i="2"/>
  <c r="M453" i="2"/>
  <c r="L453" i="2"/>
  <c r="M452" i="2"/>
  <c r="L452" i="2"/>
  <c r="M451" i="2"/>
  <c r="L451" i="2"/>
  <c r="M450" i="2"/>
  <c r="L450" i="2"/>
  <c r="M449" i="2"/>
  <c r="L449" i="2"/>
  <c r="M448" i="2"/>
  <c r="L448" i="2"/>
  <c r="M447" i="2"/>
  <c r="L447" i="2"/>
  <c r="M446" i="2"/>
  <c r="L446" i="2"/>
  <c r="M445" i="2"/>
  <c r="L445" i="2"/>
  <c r="M444" i="2"/>
  <c r="L444" i="2"/>
  <c r="M443" i="2"/>
  <c r="L443" i="2"/>
  <c r="M442" i="2"/>
  <c r="L442" i="2"/>
  <c r="M441" i="2"/>
  <c r="L441" i="2"/>
  <c r="M440" i="2"/>
  <c r="L440" i="2"/>
  <c r="M439" i="2"/>
  <c r="L439" i="2"/>
  <c r="M438" i="2"/>
  <c r="L438" i="2"/>
  <c r="M437" i="2"/>
  <c r="L437" i="2"/>
  <c r="M436" i="2"/>
  <c r="L436" i="2"/>
  <c r="M435" i="2"/>
  <c r="L435" i="2"/>
  <c r="M434" i="2"/>
  <c r="L434" i="2"/>
  <c r="M433" i="2"/>
  <c r="L433" i="2"/>
  <c r="M432" i="2"/>
  <c r="L432" i="2"/>
  <c r="M431" i="2"/>
  <c r="L431" i="2"/>
  <c r="M430" i="2"/>
  <c r="L430" i="2"/>
  <c r="M429" i="2"/>
  <c r="L429" i="2"/>
  <c r="M428" i="2"/>
  <c r="L428" i="2"/>
  <c r="M427" i="2"/>
  <c r="L427" i="2"/>
  <c r="M426" i="2"/>
  <c r="L426" i="2"/>
  <c r="M425" i="2"/>
  <c r="L425" i="2"/>
  <c r="M424" i="2"/>
  <c r="L424" i="2"/>
  <c r="M423" i="2"/>
  <c r="L423" i="2"/>
  <c r="M422" i="2"/>
  <c r="L422" i="2"/>
  <c r="M421" i="2"/>
  <c r="L421" i="2"/>
  <c r="M420" i="2"/>
  <c r="L420" i="2"/>
  <c r="M419" i="2"/>
  <c r="L419" i="2"/>
  <c r="M418" i="2"/>
  <c r="L418" i="2"/>
  <c r="M417" i="2"/>
  <c r="L417" i="2"/>
  <c r="M416" i="2"/>
  <c r="L416" i="2"/>
  <c r="M415" i="2"/>
  <c r="L415" i="2"/>
  <c r="M414" i="2"/>
  <c r="L414" i="2"/>
  <c r="M319" i="2"/>
  <c r="L319" i="2"/>
  <c r="M318" i="2"/>
  <c r="L318" i="2"/>
  <c r="M301" i="2"/>
  <c r="L301" i="2"/>
  <c r="M413" i="2"/>
  <c r="L413" i="2"/>
  <c r="M295" i="2"/>
  <c r="L295" i="2"/>
  <c r="M360" i="2"/>
  <c r="L360" i="2"/>
  <c r="M359" i="2"/>
  <c r="L359" i="2"/>
  <c r="M335" i="2"/>
  <c r="L335" i="2"/>
  <c r="M333" i="2"/>
  <c r="L333" i="2"/>
  <c r="M412" i="2"/>
  <c r="L412" i="2"/>
  <c r="M411" i="2"/>
  <c r="L411" i="2"/>
  <c r="M410" i="2"/>
  <c r="L410" i="2"/>
  <c r="M409" i="2"/>
  <c r="L409" i="2"/>
  <c r="M408" i="2"/>
  <c r="L408" i="2"/>
  <c r="M407" i="2"/>
  <c r="L407" i="2"/>
  <c r="M406" i="2"/>
  <c r="L406" i="2"/>
  <c r="M405" i="2"/>
  <c r="L405" i="2"/>
  <c r="M404" i="2"/>
  <c r="L404" i="2"/>
  <c r="M403" i="2"/>
  <c r="L403" i="2"/>
  <c r="M402" i="2"/>
  <c r="L402" i="2"/>
  <c r="M401" i="2"/>
  <c r="L401" i="2"/>
  <c r="M400" i="2"/>
  <c r="L400" i="2"/>
  <c r="M399" i="2"/>
  <c r="L399" i="2"/>
  <c r="M398" i="2"/>
  <c r="L398" i="2"/>
  <c r="M397" i="2"/>
  <c r="L397" i="2"/>
  <c r="M396" i="2"/>
  <c r="L396" i="2"/>
  <c r="M395" i="2"/>
  <c r="L395" i="2"/>
  <c r="M394" i="2"/>
  <c r="L394" i="2"/>
  <c r="M393" i="2"/>
  <c r="L393" i="2"/>
  <c r="M392" i="2"/>
  <c r="L392" i="2"/>
  <c r="M391" i="2"/>
  <c r="L391" i="2"/>
  <c r="M390" i="2"/>
  <c r="L390" i="2"/>
  <c r="M389" i="2"/>
  <c r="L389" i="2"/>
  <c r="M388" i="2"/>
  <c r="L388" i="2"/>
  <c r="M387" i="2"/>
  <c r="L387" i="2"/>
  <c r="M386" i="2"/>
  <c r="L386" i="2"/>
  <c r="M385" i="2"/>
  <c r="L385" i="2"/>
  <c r="M384" i="2"/>
  <c r="L384" i="2"/>
  <c r="M383" i="2"/>
  <c r="L383" i="2"/>
  <c r="M382" i="2"/>
  <c r="L382" i="2"/>
  <c r="M381" i="2"/>
  <c r="L381" i="2"/>
  <c r="M380" i="2"/>
  <c r="L380" i="2"/>
  <c r="M379" i="2"/>
  <c r="L379" i="2"/>
  <c r="M378" i="2"/>
  <c r="L378" i="2"/>
  <c r="M377" i="2"/>
  <c r="L377" i="2"/>
  <c r="M376" i="2"/>
  <c r="L376" i="2"/>
  <c r="M375" i="2"/>
  <c r="L375" i="2"/>
  <c r="M759" i="2"/>
  <c r="L759" i="2"/>
  <c r="M757" i="2"/>
  <c r="L757" i="2"/>
  <c r="M755" i="2"/>
  <c r="L755" i="2"/>
  <c r="M673" i="2"/>
  <c r="L673" i="2"/>
  <c r="M672" i="2"/>
  <c r="L672" i="2"/>
  <c r="M671" i="2"/>
  <c r="L671" i="2"/>
  <c r="M371" i="2"/>
  <c r="L371" i="2"/>
  <c r="M370" i="2"/>
  <c r="L370" i="2"/>
  <c r="M369" i="2"/>
  <c r="L369" i="2"/>
  <c r="M368" i="2"/>
  <c r="L368" i="2"/>
  <c r="M367" i="2"/>
  <c r="L367" i="2"/>
  <c r="M366" i="2"/>
  <c r="L366" i="2"/>
  <c r="M334" i="2"/>
  <c r="L334" i="2"/>
  <c r="M365" i="2"/>
  <c r="L365" i="2"/>
  <c r="M364" i="2"/>
  <c r="L364" i="2"/>
  <c r="M674" i="2"/>
  <c r="L674" i="2"/>
  <c r="M670" i="2"/>
  <c r="L670" i="2"/>
  <c r="M669" i="2"/>
  <c r="L669" i="2"/>
  <c r="M668" i="2"/>
  <c r="L668" i="2"/>
  <c r="M667" i="2"/>
  <c r="L667" i="2"/>
  <c r="M663" i="2"/>
  <c r="L663" i="2"/>
  <c r="M666" i="2"/>
  <c r="L666" i="2"/>
  <c r="M597" i="2"/>
  <c r="L597" i="2"/>
  <c r="M665" i="2"/>
  <c r="L665" i="2"/>
  <c r="M664" i="2"/>
  <c r="L664" i="2"/>
  <c r="M662" i="2"/>
  <c r="L662" i="2"/>
  <c r="M661" i="2"/>
  <c r="L661" i="2"/>
  <c r="M660" i="2"/>
  <c r="L660" i="2"/>
  <c r="M659" i="2"/>
  <c r="L659" i="2"/>
  <c r="M658" i="2"/>
  <c r="L658" i="2"/>
  <c r="M657" i="2"/>
  <c r="L657" i="2"/>
  <c r="M358" i="2"/>
  <c r="L358" i="2"/>
  <c r="M357" i="2"/>
  <c r="L357" i="2"/>
  <c r="M356" i="2"/>
  <c r="L356" i="2"/>
  <c r="M317" i="2"/>
  <c r="L317" i="2"/>
  <c r="M320" i="2"/>
  <c r="L320" i="2"/>
  <c r="M353" i="2"/>
  <c r="L353" i="2"/>
  <c r="M352" i="2"/>
  <c r="L352" i="2"/>
  <c r="M351" i="2"/>
  <c r="L351" i="2"/>
  <c r="M350" i="2"/>
  <c r="L350" i="2"/>
  <c r="M349" i="2"/>
  <c r="L349" i="2"/>
  <c r="M763" i="2"/>
  <c r="L763" i="2"/>
  <c r="M801" i="2"/>
  <c r="L801" i="2"/>
  <c r="M800" i="2"/>
  <c r="L800" i="2"/>
  <c r="M799" i="2"/>
  <c r="L799" i="2"/>
  <c r="M798" i="2"/>
  <c r="L798" i="2"/>
  <c r="M797" i="2"/>
  <c r="L797" i="2"/>
  <c r="M796" i="2"/>
  <c r="L796" i="2"/>
  <c r="M795" i="2"/>
  <c r="L795" i="2"/>
  <c r="M794" i="2"/>
  <c r="L794" i="2"/>
  <c r="M793" i="2"/>
  <c r="L793" i="2"/>
  <c r="M792" i="2"/>
  <c r="L792" i="2"/>
  <c r="M791" i="2"/>
  <c r="L791" i="2"/>
  <c r="M790" i="2"/>
  <c r="L790" i="2"/>
  <c r="M789" i="2"/>
  <c r="L789" i="2"/>
  <c r="M788" i="2"/>
  <c r="L788" i="2"/>
  <c r="M787" i="2"/>
  <c r="L787" i="2"/>
  <c r="M786" i="2"/>
  <c r="L786" i="2"/>
  <c r="M785" i="2"/>
  <c r="L785" i="2"/>
  <c r="M784" i="2"/>
  <c r="L784" i="2"/>
  <c r="M783" i="2"/>
  <c r="L783" i="2"/>
  <c r="M782" i="2"/>
  <c r="L782" i="2"/>
  <c r="M781" i="2"/>
  <c r="L781" i="2"/>
  <c r="M780" i="2"/>
  <c r="L780" i="2"/>
  <c r="M779" i="2"/>
  <c r="L779" i="2"/>
  <c r="M778" i="2"/>
  <c r="L778" i="2"/>
  <c r="M777" i="2"/>
  <c r="L777" i="2"/>
  <c r="M776" i="2"/>
  <c r="L776" i="2"/>
  <c r="M775" i="2"/>
  <c r="L775" i="2"/>
  <c r="M774" i="2"/>
  <c r="L774" i="2"/>
  <c r="M773" i="2"/>
  <c r="L773" i="2"/>
  <c r="M772" i="2"/>
  <c r="L772" i="2"/>
  <c r="M771" i="2"/>
  <c r="L771" i="2"/>
  <c r="M770" i="2"/>
  <c r="L770" i="2"/>
  <c r="M769" i="2"/>
  <c r="L769" i="2"/>
  <c r="M768" i="2"/>
  <c r="L768" i="2"/>
  <c r="M767" i="2"/>
  <c r="L767" i="2"/>
  <c r="M766" i="2"/>
  <c r="L766" i="2"/>
  <c r="M765" i="2"/>
  <c r="L765" i="2"/>
  <c r="M764" i="2"/>
  <c r="L764" i="2"/>
  <c r="M348" i="2"/>
  <c r="L348" i="2"/>
  <c r="M374" i="2"/>
  <c r="L374" i="2"/>
  <c r="M340" i="2"/>
  <c r="L340" i="2"/>
  <c r="M362" i="2"/>
  <c r="L362" i="2"/>
  <c r="M339" i="2"/>
  <c r="L339" i="2"/>
  <c r="M361" i="2"/>
  <c r="L361" i="2"/>
  <c r="M762" i="2"/>
  <c r="L762" i="2"/>
  <c r="M761" i="2"/>
  <c r="L761" i="2"/>
  <c r="M326" i="2"/>
  <c r="L326" i="2"/>
  <c r="M325" i="2"/>
  <c r="L325" i="2"/>
  <c r="M324" i="2"/>
  <c r="L324" i="2"/>
  <c r="M323" i="2"/>
  <c r="L323" i="2"/>
  <c r="M322" i="2"/>
  <c r="L322" i="2"/>
  <c r="M321" i="2"/>
  <c r="L321" i="2"/>
  <c r="M654" i="2"/>
  <c r="L654" i="2"/>
  <c r="M373" i="2"/>
  <c r="L373" i="2"/>
  <c r="M355" i="2"/>
  <c r="L355" i="2"/>
  <c r="M354" i="2"/>
  <c r="L354" i="2"/>
  <c r="M653" i="2"/>
  <c r="L653" i="2"/>
  <c r="M652" i="2"/>
  <c r="L652" i="2"/>
  <c r="M347" i="2"/>
  <c r="L347" i="2"/>
  <c r="M363" i="2"/>
  <c r="L363" i="2"/>
  <c r="M656" i="2"/>
  <c r="L656" i="2"/>
  <c r="M346" i="2"/>
  <c r="L346" i="2"/>
  <c r="M345" i="2"/>
  <c r="L345" i="2"/>
  <c r="M344" i="2"/>
  <c r="L344" i="2"/>
  <c r="M343" i="2"/>
  <c r="L343" i="2"/>
  <c r="M342" i="2"/>
  <c r="L342" i="2"/>
  <c r="M341" i="2"/>
  <c r="L341" i="2"/>
  <c r="M372" i="2"/>
  <c r="L372" i="2"/>
  <c r="M655" i="2"/>
  <c r="L655" i="2"/>
  <c r="M331" i="2"/>
  <c r="L331" i="2"/>
  <c r="M330" i="2"/>
  <c r="L330" i="2"/>
  <c r="M329" i="2"/>
  <c r="L329" i="2"/>
  <c r="M328" i="2"/>
  <c r="L328" i="2"/>
  <c r="M327" i="2"/>
  <c r="L327" i="2"/>
  <c r="M338" i="2"/>
  <c r="L338" i="2"/>
  <c r="M337" i="2"/>
  <c r="L337" i="2"/>
  <c r="M336" i="2"/>
  <c r="L336" i="2"/>
  <c r="M332" i="2"/>
  <c r="L332" i="2"/>
  <c r="M758" i="2"/>
  <c r="L758" i="2"/>
  <c r="M294" i="2"/>
  <c r="L294" i="2"/>
  <c r="M166" i="2"/>
  <c r="L166" i="2"/>
  <c r="M145" i="2"/>
  <c r="L145" i="2"/>
  <c r="M144" i="2"/>
  <c r="L144" i="2"/>
  <c r="M176" i="2"/>
  <c r="L176" i="2"/>
  <c r="M218" i="2"/>
  <c r="L218" i="2"/>
  <c r="M217" i="2"/>
  <c r="L217" i="2"/>
  <c r="M216" i="2"/>
  <c r="L216" i="2"/>
  <c r="M190" i="2"/>
  <c r="L190" i="2"/>
  <c r="M189" i="2"/>
  <c r="L189" i="2"/>
  <c r="M177" i="2"/>
  <c r="L177" i="2"/>
  <c r="M188" i="2"/>
  <c r="L188" i="2"/>
  <c r="M187" i="2"/>
  <c r="L187" i="2"/>
  <c r="M206" i="2"/>
  <c r="L206" i="2"/>
  <c r="M186" i="2"/>
  <c r="L186" i="2"/>
  <c r="M185" i="2"/>
  <c r="L185" i="2"/>
  <c r="M184" i="2"/>
  <c r="L184" i="2"/>
  <c r="M205" i="2"/>
  <c r="L205" i="2"/>
  <c r="M204" i="2"/>
  <c r="L204" i="2"/>
  <c r="M183" i="2"/>
  <c r="L183" i="2"/>
  <c r="M182" i="2"/>
  <c r="L182" i="2"/>
  <c r="M181" i="2"/>
  <c r="L181" i="2"/>
  <c r="M180" i="2"/>
  <c r="L180" i="2"/>
  <c r="M215" i="2"/>
  <c r="L215" i="2"/>
  <c r="M214" i="2"/>
  <c r="L214" i="2"/>
  <c r="M213" i="2"/>
  <c r="L213" i="2"/>
  <c r="M212" i="2"/>
  <c r="L212" i="2"/>
  <c r="M211" i="2"/>
  <c r="L211" i="2"/>
  <c r="M210" i="2"/>
  <c r="L210" i="2"/>
  <c r="M263" i="2"/>
  <c r="L263" i="2"/>
  <c r="M262" i="2"/>
  <c r="L262" i="2"/>
  <c r="M192" i="2"/>
  <c r="L192" i="2"/>
  <c r="M191" i="2"/>
  <c r="L191" i="2"/>
  <c r="M178" i="2"/>
  <c r="L178" i="2"/>
  <c r="M193" i="2"/>
  <c r="L193" i="2"/>
  <c r="M208" i="2"/>
  <c r="L208" i="2"/>
  <c r="M197" i="2"/>
  <c r="L197" i="2"/>
  <c r="M196" i="2"/>
  <c r="L196" i="2"/>
  <c r="M195" i="2"/>
  <c r="L195" i="2"/>
  <c r="M194" i="2"/>
  <c r="L194" i="2"/>
  <c r="M179" i="2"/>
  <c r="L179" i="2"/>
  <c r="M227" i="2"/>
  <c r="L227" i="2"/>
  <c r="M226" i="2"/>
  <c r="L226" i="2"/>
  <c r="M261" i="2"/>
  <c r="L261" i="2"/>
  <c r="M260" i="2"/>
  <c r="L260" i="2"/>
  <c r="M248" i="2"/>
  <c r="L248" i="2"/>
  <c r="M259" i="2"/>
  <c r="L259" i="2"/>
  <c r="M258" i="2"/>
  <c r="L258" i="2"/>
  <c r="M257" i="2"/>
  <c r="L257" i="2"/>
  <c r="M256" i="2"/>
  <c r="L256" i="2"/>
  <c r="M266" i="2"/>
  <c r="L266" i="2"/>
  <c r="M265" i="2"/>
  <c r="L265" i="2"/>
  <c r="M264" i="2"/>
  <c r="L264" i="2"/>
  <c r="M275" i="2"/>
  <c r="L275" i="2"/>
  <c r="M274" i="2"/>
  <c r="L274" i="2"/>
  <c r="M273" i="2"/>
  <c r="L273" i="2"/>
  <c r="M272" i="2"/>
  <c r="L272" i="2"/>
  <c r="M271" i="2"/>
  <c r="L271" i="2"/>
  <c r="M270" i="2"/>
  <c r="L270" i="2"/>
  <c r="M269" i="2"/>
  <c r="L269" i="2"/>
  <c r="M268" i="2"/>
  <c r="L268" i="2"/>
  <c r="M267" i="2"/>
  <c r="L267" i="2"/>
  <c r="M255" i="2"/>
  <c r="L255" i="2"/>
  <c r="M254" i="2"/>
  <c r="L254" i="2"/>
  <c r="M245" i="2"/>
  <c r="L245" i="2"/>
  <c r="M244" i="2"/>
  <c r="L244" i="2"/>
  <c r="M243" i="2"/>
  <c r="L243" i="2"/>
  <c r="M253" i="2"/>
  <c r="L253" i="2"/>
  <c r="M252" i="2"/>
  <c r="L252" i="2"/>
  <c r="M251" i="2"/>
  <c r="L251" i="2"/>
  <c r="M250" i="2"/>
  <c r="L250" i="2"/>
  <c r="M249" i="2"/>
  <c r="L249" i="2"/>
  <c r="M247" i="2"/>
  <c r="L247" i="2"/>
  <c r="M246" i="2"/>
  <c r="L246" i="2"/>
  <c r="M242" i="2"/>
  <c r="L242" i="2"/>
  <c r="M241" i="2"/>
  <c r="L241" i="2"/>
  <c r="M240" i="2"/>
  <c r="L240" i="2"/>
  <c r="M238" i="2"/>
  <c r="L238" i="2"/>
  <c r="M239" i="2"/>
  <c r="L239" i="2"/>
  <c r="M237" i="2"/>
  <c r="L237" i="2"/>
  <c r="M236" i="2"/>
  <c r="L236" i="2"/>
  <c r="M235" i="2"/>
  <c r="L235" i="2"/>
  <c r="M234" i="2"/>
  <c r="L234" i="2"/>
  <c r="M233" i="2"/>
  <c r="L233" i="2"/>
  <c r="M232" i="2"/>
  <c r="L232" i="2"/>
  <c r="M231" i="2"/>
  <c r="L231" i="2"/>
  <c r="M230" i="2"/>
  <c r="L230" i="2"/>
  <c r="M229" i="2"/>
  <c r="L229" i="2"/>
  <c r="M228" i="2"/>
  <c r="L228" i="2"/>
  <c r="M225" i="2"/>
  <c r="L225" i="2"/>
  <c r="M224" i="2"/>
  <c r="L224" i="2"/>
  <c r="M223" i="2"/>
  <c r="L223" i="2"/>
  <c r="M222" i="2"/>
  <c r="L222" i="2"/>
  <c r="M221" i="2"/>
  <c r="L221" i="2"/>
  <c r="M220" i="2"/>
  <c r="L220" i="2"/>
  <c r="M219" i="2"/>
  <c r="L219" i="2"/>
  <c r="M209" i="2"/>
  <c r="L209" i="2"/>
  <c r="M203" i="2"/>
  <c r="L203" i="2"/>
  <c r="M202" i="2"/>
  <c r="L202" i="2"/>
  <c r="M201" i="2"/>
  <c r="L201" i="2"/>
  <c r="M200" i="2"/>
  <c r="L200" i="2"/>
  <c r="M199" i="2"/>
  <c r="L199" i="2"/>
  <c r="M198" i="2"/>
  <c r="L198" i="2"/>
  <c r="M207" i="2"/>
  <c r="L207" i="2"/>
  <c r="M175" i="2"/>
  <c r="L175" i="2"/>
  <c r="M293" i="2"/>
  <c r="L293" i="2"/>
  <c r="M292" i="2"/>
  <c r="L292" i="2"/>
  <c r="M291" i="2"/>
  <c r="L291" i="2"/>
  <c r="M290" i="2"/>
  <c r="L290" i="2"/>
  <c r="M289" i="2"/>
  <c r="L289" i="2"/>
  <c r="M288" i="2"/>
  <c r="L288" i="2"/>
  <c r="M287" i="2"/>
  <c r="L287" i="2"/>
  <c r="M286" i="2"/>
  <c r="L286" i="2"/>
  <c r="M285" i="2"/>
  <c r="L285" i="2"/>
  <c r="M284" i="2"/>
  <c r="L284" i="2"/>
  <c r="M283" i="2"/>
  <c r="L283" i="2"/>
  <c r="M282" i="2"/>
  <c r="L282" i="2"/>
  <c r="M281" i="2"/>
  <c r="L281" i="2"/>
  <c r="M280" i="2"/>
  <c r="L280" i="2"/>
  <c r="M279" i="2"/>
  <c r="L279" i="2"/>
  <c r="M278" i="2"/>
  <c r="L278" i="2"/>
  <c r="M277" i="2"/>
  <c r="L277" i="2"/>
  <c r="M276" i="2"/>
  <c r="L276" i="2"/>
  <c r="M174" i="2"/>
  <c r="L174" i="2"/>
  <c r="M158" i="2"/>
  <c r="L158" i="2"/>
  <c r="M157" i="2"/>
  <c r="L157" i="2"/>
  <c r="M152" i="2"/>
  <c r="L152" i="2"/>
  <c r="M151" i="2"/>
  <c r="L151" i="2"/>
  <c r="M156" i="2"/>
  <c r="L156" i="2"/>
  <c r="M147" i="2"/>
  <c r="L147" i="2"/>
  <c r="M154" i="2"/>
  <c r="L154" i="2"/>
  <c r="M159" i="2"/>
  <c r="L159" i="2"/>
  <c r="M146" i="2"/>
  <c r="L146" i="2"/>
  <c r="M140" i="2"/>
  <c r="L140" i="2"/>
  <c r="M153" i="2"/>
  <c r="L153" i="2"/>
  <c r="M155" i="2"/>
  <c r="L155" i="2"/>
  <c r="M149" i="2"/>
  <c r="L149" i="2"/>
  <c r="M150" i="2"/>
  <c r="L150" i="2"/>
  <c r="M161" i="2"/>
  <c r="L161" i="2"/>
  <c r="M148" i="2"/>
  <c r="L148" i="2"/>
  <c r="M160" i="2"/>
  <c r="L160" i="2"/>
  <c r="M141" i="2"/>
  <c r="L141" i="2"/>
  <c r="M163" i="2"/>
  <c r="L163" i="2"/>
  <c r="M168" i="2"/>
  <c r="L168" i="2"/>
  <c r="M170" i="2"/>
  <c r="L170" i="2"/>
  <c r="M169" i="2"/>
  <c r="L169" i="2"/>
  <c r="M167" i="2"/>
  <c r="L167" i="2"/>
  <c r="M165" i="2"/>
  <c r="L165" i="2"/>
  <c r="M142" i="2"/>
  <c r="L142" i="2"/>
  <c r="M143" i="2"/>
  <c r="L143" i="2"/>
  <c r="M164" i="2"/>
  <c r="L164" i="2"/>
  <c r="M162" i="2"/>
  <c r="L162" i="2"/>
  <c r="M119" i="2"/>
  <c r="L119" i="2"/>
  <c r="M118" i="2"/>
  <c r="L118" i="2"/>
  <c r="M117" i="2"/>
  <c r="L117" i="2"/>
  <c r="M116" i="2"/>
  <c r="L116" i="2"/>
  <c r="M115" i="2"/>
  <c r="L115" i="2"/>
  <c r="M114" i="2"/>
  <c r="L114" i="2"/>
  <c r="M113" i="2"/>
  <c r="L113" i="2"/>
  <c r="M112" i="2"/>
  <c r="L112" i="2"/>
  <c r="M111" i="2"/>
  <c r="L111" i="2"/>
  <c r="M110" i="2"/>
  <c r="L110" i="2"/>
  <c r="M109" i="2"/>
  <c r="L109" i="2"/>
  <c r="M108" i="2"/>
  <c r="L108" i="2"/>
  <c r="M107" i="2"/>
  <c r="L107" i="2"/>
  <c r="M106" i="2"/>
  <c r="L106" i="2"/>
  <c r="M105" i="2"/>
  <c r="L105" i="2"/>
  <c r="M104" i="2"/>
  <c r="L104" i="2"/>
  <c r="M103" i="2"/>
  <c r="L103" i="2"/>
  <c r="M102" i="2"/>
  <c r="L102" i="2"/>
  <c r="M100" i="2"/>
  <c r="L100" i="2"/>
  <c r="M101" i="2"/>
  <c r="L101" i="2"/>
  <c r="M99" i="2"/>
  <c r="L99" i="2"/>
  <c r="M98" i="2"/>
  <c r="L98" i="2"/>
  <c r="M97" i="2"/>
  <c r="L97" i="2"/>
  <c r="M96" i="2"/>
  <c r="L96" i="2"/>
  <c r="M95" i="2"/>
  <c r="L95" i="2"/>
  <c r="M139" i="2"/>
  <c r="L139" i="2"/>
  <c r="M138" i="2"/>
  <c r="L138" i="2"/>
  <c r="M137" i="2"/>
  <c r="L137" i="2"/>
  <c r="M136" i="2"/>
  <c r="L136" i="2"/>
  <c r="M135" i="2"/>
  <c r="L135" i="2"/>
  <c r="M134" i="2"/>
  <c r="L134" i="2"/>
  <c r="M133" i="2"/>
  <c r="L133" i="2"/>
  <c r="M132" i="2"/>
  <c r="L132" i="2"/>
  <c r="M93" i="2"/>
  <c r="L93" i="2"/>
  <c r="M756" i="2"/>
  <c r="L756" i="2"/>
  <c r="M131" i="2"/>
  <c r="L131" i="2"/>
  <c r="M130" i="2"/>
  <c r="L130" i="2"/>
  <c r="M129" i="2"/>
  <c r="L129" i="2"/>
  <c r="M128" i="2"/>
  <c r="L128" i="2"/>
  <c r="M127" i="2"/>
  <c r="L127" i="2"/>
  <c r="M126" i="2"/>
  <c r="L126" i="2"/>
  <c r="M125" i="2"/>
  <c r="L125" i="2"/>
  <c r="M124" i="2"/>
  <c r="L124" i="2"/>
  <c r="M123" i="2"/>
  <c r="L123" i="2"/>
  <c r="M122" i="2"/>
  <c r="L122" i="2"/>
  <c r="M121" i="2"/>
  <c r="L121" i="2"/>
  <c r="M120" i="2"/>
  <c r="L120" i="2"/>
  <c r="M94" i="2"/>
  <c r="L94" i="2"/>
  <c r="M92" i="2"/>
  <c r="L92" i="2"/>
  <c r="M91" i="2"/>
  <c r="L91" i="2"/>
  <c r="M90" i="2"/>
  <c r="L90" i="2"/>
  <c r="M89" i="2"/>
  <c r="L89" i="2"/>
  <c r="M88" i="2"/>
  <c r="L88" i="2"/>
  <c r="M87" i="2"/>
  <c r="L87" i="2"/>
  <c r="M86" i="2"/>
  <c r="L86" i="2"/>
  <c r="M84" i="2"/>
  <c r="L84" i="2"/>
  <c r="M85" i="2"/>
  <c r="L85" i="2"/>
  <c r="M83" i="2"/>
  <c r="L83" i="2"/>
  <c r="M16" i="2"/>
  <c r="L16" i="2"/>
  <c r="M15" i="2"/>
  <c r="L15" i="2"/>
  <c r="M12" i="2"/>
  <c r="L12" i="2"/>
  <c r="M13" i="2"/>
  <c r="L13" i="2"/>
  <c r="M9" i="2"/>
  <c r="L9" i="2"/>
  <c r="M36" i="2"/>
  <c r="L36" i="2"/>
  <c r="M14" i="2"/>
  <c r="L14" i="2"/>
  <c r="M11" i="2"/>
  <c r="L11" i="2"/>
  <c r="M10" i="2"/>
  <c r="L10" i="2"/>
  <c r="M37" i="2"/>
  <c r="L37" i="2"/>
  <c r="M56" i="2"/>
  <c r="L56" i="2"/>
  <c r="M81" i="2"/>
  <c r="L81" i="2"/>
  <c r="M82" i="2"/>
  <c r="L82" i="2"/>
  <c r="M76" i="2"/>
  <c r="L76" i="2"/>
  <c r="M75" i="2"/>
  <c r="L75" i="2"/>
  <c r="M74" i="2"/>
  <c r="L74" i="2"/>
  <c r="M73" i="2"/>
  <c r="L73" i="2"/>
  <c r="M80" i="2"/>
  <c r="L80" i="2"/>
  <c r="M30" i="2"/>
  <c r="L30" i="2"/>
  <c r="M41" i="2"/>
  <c r="L41" i="2"/>
  <c r="M43" i="2"/>
  <c r="L43" i="2"/>
  <c r="M42" i="2"/>
  <c r="L42" i="2"/>
  <c r="M40" i="2"/>
  <c r="L40" i="2"/>
  <c r="M39" i="2"/>
  <c r="L39" i="2"/>
  <c r="M6" i="2"/>
  <c r="L6" i="2"/>
  <c r="M38" i="2"/>
  <c r="L38" i="2"/>
  <c r="M26" i="2"/>
  <c r="L26" i="2"/>
  <c r="M8" i="2"/>
  <c r="L8" i="2"/>
  <c r="M31" i="2"/>
  <c r="L31" i="2"/>
  <c r="M7" i="2"/>
  <c r="L7" i="2"/>
  <c r="M27" i="2"/>
  <c r="L27" i="2"/>
  <c r="M24" i="2"/>
  <c r="L24" i="2"/>
  <c r="M77" i="2"/>
  <c r="L77" i="2"/>
  <c r="M79" i="2"/>
  <c r="L79" i="2"/>
  <c r="M32" i="2"/>
  <c r="L32" i="2"/>
  <c r="M25" i="2"/>
  <c r="L25" i="2"/>
  <c r="M72" i="2"/>
  <c r="L72" i="2"/>
  <c r="M71" i="2"/>
  <c r="L71" i="2"/>
  <c r="M66" i="2"/>
  <c r="L66" i="2"/>
  <c r="M69" i="2"/>
  <c r="L69" i="2"/>
  <c r="M68" i="2"/>
  <c r="L68" i="2"/>
  <c r="M67" i="2"/>
  <c r="L67" i="2"/>
  <c r="M65" i="2"/>
  <c r="L65" i="2"/>
  <c r="M64" i="2"/>
  <c r="L64" i="2"/>
  <c r="M63" i="2"/>
  <c r="L63" i="2"/>
  <c r="M62" i="2"/>
  <c r="L62" i="2"/>
  <c r="M33" i="2"/>
  <c r="L33" i="2"/>
  <c r="M35" i="2"/>
  <c r="L35" i="2"/>
  <c r="M23" i="2"/>
  <c r="L23" i="2"/>
  <c r="M22" i="2"/>
  <c r="L22" i="2"/>
  <c r="M17" i="2"/>
  <c r="L17" i="2"/>
  <c r="M60" i="2"/>
  <c r="L60" i="2"/>
  <c r="M78" i="2"/>
  <c r="L78" i="2"/>
  <c r="M59" i="2"/>
  <c r="L59" i="2"/>
  <c r="M57" i="2"/>
  <c r="L57" i="2"/>
  <c r="M34" i="2"/>
  <c r="L34" i="2"/>
  <c r="M50" i="2"/>
  <c r="L50" i="2"/>
  <c r="M54" i="2"/>
  <c r="L54" i="2"/>
  <c r="M52" i="2"/>
  <c r="L52" i="2"/>
  <c r="M53" i="2"/>
  <c r="L53" i="2"/>
  <c r="M51" i="2"/>
  <c r="L51" i="2"/>
  <c r="M55" i="2"/>
  <c r="L55" i="2"/>
  <c r="M46" i="2"/>
  <c r="L46" i="2"/>
  <c r="L3" i="2"/>
  <c r="M44" i="2"/>
  <c r="L44" i="2"/>
  <c r="M4" i="2"/>
  <c r="L4" i="2"/>
  <c r="M5" i="2"/>
  <c r="L5" i="2"/>
  <c r="M2" i="2"/>
  <c r="L2" i="2"/>
  <c r="K5" i="2"/>
  <c r="K4" i="2"/>
  <c r="K75" i="2"/>
  <c r="K79" i="2"/>
  <c r="K25" i="2"/>
  <c r="K64" i="2"/>
  <c r="K14" i="2"/>
  <c r="K11" i="2"/>
  <c r="K10" i="2"/>
  <c r="K37" i="2"/>
  <c r="K15" i="2"/>
  <c r="K56" i="2"/>
  <c r="K78" i="2"/>
  <c r="K36" i="2"/>
  <c r="K2" i="2"/>
  <c r="K46" i="2"/>
  <c r="K17" i="2"/>
  <c r="K22" i="2"/>
  <c r="K23" i="2"/>
  <c r="K35" i="2"/>
  <c r="K33" i="2"/>
  <c r="K9" i="2"/>
  <c r="K12" i="2"/>
  <c r="K13" i="2"/>
  <c r="K16" i="2"/>
  <c r="K677" i="2"/>
  <c r="K24" i="2"/>
  <c r="K27" i="2"/>
  <c r="K7" i="2"/>
  <c r="K31" i="2"/>
  <c r="K8" i="2"/>
  <c r="K38" i="2"/>
  <c r="K6" i="2"/>
  <c r="K39" i="2"/>
  <c r="K40" i="2"/>
  <c r="K42" i="2"/>
  <c r="K43" i="2"/>
  <c r="K41" i="2"/>
  <c r="K30" i="2"/>
  <c r="K73" i="2"/>
  <c r="K74" i="2"/>
  <c r="K76" i="2"/>
  <c r="K57" i="2"/>
  <c r="K59" i="2"/>
  <c r="K60" i="2"/>
  <c r="K62" i="2"/>
  <c r="K63" i="2"/>
  <c r="K55" i="2"/>
  <c r="K51" i="2"/>
  <c r="K53" i="2"/>
  <c r="K52" i="2"/>
  <c r="K54" i="2"/>
  <c r="K50" i="2"/>
  <c r="K34" i="2"/>
  <c r="K65" i="2"/>
  <c r="K67" i="2"/>
  <c r="K68" i="2"/>
  <c r="K69" i="2"/>
  <c r="K66" i="2"/>
  <c r="K71" i="2"/>
  <c r="K72" i="2"/>
  <c r="K32" i="2"/>
  <c r="K3" i="2"/>
  <c r="K83" i="2"/>
  <c r="K85" i="2"/>
  <c r="K84" i="2"/>
  <c r="K86" i="2"/>
  <c r="K87" i="2"/>
  <c r="K88" i="2"/>
  <c r="K92" i="2"/>
  <c r="K94" i="2"/>
  <c r="K120" i="2"/>
  <c r="K121" i="2"/>
  <c r="K122" i="2"/>
  <c r="K123" i="2"/>
  <c r="K124" i="2"/>
  <c r="K125" i="2"/>
  <c r="K126" i="2"/>
  <c r="K127" i="2"/>
  <c r="K128" i="2"/>
  <c r="K129" i="2"/>
  <c r="K130" i="2"/>
  <c r="K131" i="2"/>
  <c r="K756" i="2"/>
  <c r="K93" i="2"/>
  <c r="K132" i="2"/>
  <c r="K133" i="2"/>
  <c r="K134" i="2"/>
  <c r="K135" i="2"/>
  <c r="K136" i="2"/>
  <c r="K137" i="2"/>
  <c r="K138" i="2"/>
  <c r="K139" i="2"/>
  <c r="K95" i="2"/>
  <c r="K96" i="2"/>
  <c r="K97" i="2"/>
  <c r="K98" i="2"/>
  <c r="K99" i="2"/>
  <c r="K101" i="2"/>
  <c r="K100" i="2"/>
  <c r="K102" i="2"/>
  <c r="K103" i="2"/>
  <c r="K104" i="2"/>
  <c r="K105" i="2"/>
  <c r="K106" i="2"/>
  <c r="K107" i="2"/>
  <c r="K108" i="2"/>
  <c r="K109" i="2"/>
  <c r="K110" i="2"/>
  <c r="K111" i="2"/>
  <c r="K112" i="2"/>
  <c r="K113" i="2"/>
  <c r="K114" i="2"/>
  <c r="K115" i="2"/>
  <c r="K116" i="2"/>
  <c r="K117" i="2"/>
  <c r="K118" i="2"/>
  <c r="K119" i="2"/>
  <c r="K44" i="2"/>
  <c r="K77" i="2"/>
  <c r="K26" i="2"/>
  <c r="K80" i="2"/>
  <c r="K82" i="2"/>
  <c r="K81" i="2"/>
  <c r="K89" i="2"/>
  <c r="K90" i="2"/>
  <c r="K91" i="2"/>
  <c r="K162" i="2"/>
  <c r="K164" i="2"/>
  <c r="K143" i="2"/>
  <c r="K142" i="2"/>
  <c r="K165" i="2"/>
  <c r="K167" i="2"/>
  <c r="K169" i="2"/>
  <c r="K170" i="2"/>
  <c r="K168" i="2"/>
  <c r="K163" i="2"/>
  <c r="K141" i="2"/>
  <c r="K160" i="2"/>
  <c r="K148" i="2"/>
  <c r="K161" i="2"/>
  <c r="K150" i="2"/>
  <c r="K149" i="2"/>
  <c r="K155" i="2"/>
  <c r="K153" i="2"/>
  <c r="K140" i="2"/>
  <c r="K146" i="2"/>
  <c r="K159" i="2"/>
  <c r="K154" i="2"/>
  <c r="K147" i="2"/>
  <c r="K156" i="2"/>
  <c r="K151" i="2"/>
  <c r="K152" i="2"/>
  <c r="K157" i="2"/>
  <c r="K158" i="2"/>
  <c r="K174" i="2"/>
  <c r="K276" i="2"/>
  <c r="K277" i="2"/>
  <c r="K278" i="2"/>
  <c r="K279" i="2"/>
  <c r="K280" i="2"/>
  <c r="K281" i="2"/>
  <c r="K282" i="2"/>
  <c r="K283" i="2"/>
  <c r="K284" i="2"/>
  <c r="K285" i="2"/>
  <c r="K286" i="2"/>
  <c r="K287" i="2"/>
  <c r="K288" i="2"/>
  <c r="K289" i="2"/>
  <c r="K290" i="2"/>
  <c r="K291" i="2"/>
  <c r="K292" i="2"/>
  <c r="K293" i="2"/>
  <c r="K175" i="2"/>
  <c r="K207" i="2"/>
  <c r="K198" i="2"/>
  <c r="K199" i="2"/>
  <c r="K200" i="2"/>
  <c r="K201" i="2"/>
  <c r="K202" i="2"/>
  <c r="K203" i="2"/>
  <c r="K209" i="2"/>
  <c r="K219" i="2"/>
  <c r="K220" i="2"/>
  <c r="K221" i="2"/>
  <c r="K222" i="2"/>
  <c r="K223" i="2"/>
  <c r="K224" i="2"/>
  <c r="K225" i="2"/>
  <c r="K228" i="2"/>
  <c r="K229" i="2"/>
  <c r="K230" i="2"/>
  <c r="K231" i="2"/>
  <c r="K232" i="2"/>
  <c r="K233" i="2"/>
  <c r="K234" i="2"/>
  <c r="K235" i="2"/>
  <c r="K236" i="2"/>
  <c r="K237" i="2"/>
  <c r="K239" i="2"/>
  <c r="K238" i="2"/>
  <c r="K240" i="2"/>
  <c r="K241" i="2"/>
  <c r="K242" i="2"/>
  <c r="K246" i="2"/>
  <c r="K247" i="2"/>
  <c r="K249" i="2"/>
  <c r="K250" i="2"/>
  <c r="K251" i="2"/>
  <c r="K252" i="2"/>
  <c r="K253" i="2"/>
  <c r="K243" i="2"/>
  <c r="K244" i="2"/>
  <c r="K245" i="2"/>
  <c r="K254" i="2"/>
  <c r="K255" i="2"/>
  <c r="K267" i="2"/>
  <c r="K268" i="2"/>
  <c r="K269" i="2"/>
  <c r="K270" i="2"/>
  <c r="K271" i="2"/>
  <c r="K272" i="2"/>
  <c r="K273" i="2"/>
  <c r="K274" i="2"/>
  <c r="K275" i="2"/>
  <c r="K264" i="2"/>
  <c r="K265" i="2"/>
  <c r="K266" i="2"/>
  <c r="K256" i="2"/>
  <c r="K257" i="2"/>
  <c r="K258" i="2"/>
  <c r="K259" i="2"/>
  <c r="K248" i="2"/>
  <c r="K260" i="2"/>
  <c r="K261" i="2"/>
  <c r="K226" i="2"/>
  <c r="K227" i="2"/>
  <c r="K179" i="2"/>
  <c r="K194" i="2"/>
  <c r="K195" i="2"/>
  <c r="K196" i="2"/>
  <c r="K197" i="2"/>
  <c r="K208" i="2"/>
  <c r="K193" i="2"/>
  <c r="K178" i="2"/>
  <c r="K191" i="2"/>
  <c r="K192" i="2"/>
  <c r="K262" i="2"/>
  <c r="K263" i="2"/>
  <c r="K210" i="2"/>
  <c r="K211" i="2"/>
  <c r="K212" i="2"/>
  <c r="K213" i="2"/>
  <c r="K214" i="2"/>
  <c r="K215" i="2"/>
  <c r="K180" i="2"/>
  <c r="K181" i="2"/>
  <c r="K182" i="2"/>
  <c r="K183" i="2"/>
  <c r="K204" i="2"/>
  <c r="K205" i="2"/>
  <c r="K184" i="2"/>
  <c r="K185" i="2"/>
  <c r="K186" i="2"/>
  <c r="K206" i="2"/>
  <c r="K187" i="2"/>
  <c r="K188" i="2"/>
  <c r="K177" i="2"/>
  <c r="K189" i="2"/>
  <c r="K190" i="2"/>
  <c r="K216" i="2"/>
  <c r="K217" i="2"/>
  <c r="K218" i="2"/>
  <c r="K176" i="2"/>
  <c r="K294" i="2"/>
  <c r="K758" i="2"/>
  <c r="K336" i="2"/>
  <c r="K337" i="2"/>
  <c r="K338" i="2"/>
  <c r="K332" i="2"/>
  <c r="K327" i="2"/>
  <c r="K328" i="2"/>
  <c r="K329" i="2"/>
  <c r="K330" i="2"/>
  <c r="K331" i="2"/>
  <c r="K655" i="2"/>
  <c r="K346" i="2"/>
  <c r="K656" i="2"/>
  <c r="K363" i="2"/>
  <c r="K347" i="2"/>
  <c r="K652" i="2"/>
  <c r="K372" i="2"/>
  <c r="K341" i="2"/>
  <c r="K342" i="2"/>
  <c r="K343" i="2"/>
  <c r="K344" i="2"/>
  <c r="K345" i="2"/>
  <c r="K653" i="2"/>
  <c r="K354" i="2"/>
  <c r="K654" i="2"/>
  <c r="K355" i="2"/>
  <c r="K373" i="2"/>
  <c r="K321" i="2"/>
  <c r="K322" i="2"/>
  <c r="K323" i="2"/>
  <c r="K324" i="2"/>
  <c r="K325" i="2"/>
  <c r="K326" i="2"/>
  <c r="K761" i="2"/>
  <c r="K762" i="2"/>
  <c r="K361" i="2"/>
  <c r="K339" i="2"/>
  <c r="K362" i="2"/>
  <c r="K340" i="2"/>
  <c r="K374" i="2"/>
  <c r="K348"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349" i="2"/>
  <c r="K350" i="2"/>
  <c r="K351" i="2"/>
  <c r="K352" i="2"/>
  <c r="K353" i="2"/>
  <c r="K320" i="2"/>
  <c r="K317" i="2"/>
  <c r="K356" i="2"/>
  <c r="K357" i="2"/>
  <c r="K358" i="2"/>
  <c r="K657" i="2"/>
  <c r="K658" i="2"/>
  <c r="K659" i="2"/>
  <c r="K660" i="2"/>
  <c r="K661" i="2"/>
  <c r="K662" i="2"/>
  <c r="K664" i="2"/>
  <c r="K665" i="2"/>
  <c r="K597" i="2"/>
  <c r="K666" i="2"/>
  <c r="K663" i="2"/>
  <c r="K667" i="2"/>
  <c r="K668" i="2"/>
  <c r="K669" i="2"/>
  <c r="K670" i="2"/>
  <c r="K365" i="2"/>
  <c r="K364" i="2"/>
  <c r="K674" i="2"/>
  <c r="K334" i="2"/>
  <c r="K366" i="2"/>
  <c r="K367" i="2"/>
  <c r="K368" i="2"/>
  <c r="K369" i="2"/>
  <c r="K370" i="2"/>
  <c r="K371" i="2"/>
  <c r="K671" i="2"/>
  <c r="K672" i="2"/>
  <c r="K673" i="2"/>
  <c r="K757" i="2"/>
  <c r="K755" i="2"/>
  <c r="K759"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333" i="2"/>
  <c r="K335" i="2"/>
  <c r="K359" i="2"/>
  <c r="K360" i="2"/>
  <c r="K295" i="2"/>
  <c r="K413" i="2"/>
  <c r="K301" i="2"/>
  <c r="K318" i="2"/>
  <c r="K319"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603" i="2"/>
  <c r="K604" i="2"/>
  <c r="K605" i="2"/>
  <c r="K527" i="2"/>
  <c r="K528" i="2"/>
  <c r="K529" i="2"/>
  <c r="K530" i="2"/>
  <c r="K531" i="2"/>
  <c r="K532" i="2"/>
  <c r="K533" i="2"/>
  <c r="K534" i="2"/>
  <c r="K535" i="2"/>
  <c r="K536" i="2"/>
  <c r="K537" i="2"/>
  <c r="K538" i="2"/>
  <c r="K539" i="2"/>
  <c r="K540" i="2"/>
  <c r="K541" i="2"/>
  <c r="K542" i="2"/>
  <c r="K543" i="2"/>
  <c r="K544" i="2"/>
  <c r="K545" i="2"/>
  <c r="K546" i="2"/>
  <c r="K547" i="2"/>
  <c r="K548" i="2"/>
  <c r="K601" i="2"/>
  <c r="K606"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607" i="2"/>
  <c r="K608" i="2"/>
  <c r="K609" i="2"/>
  <c r="K610" i="2"/>
  <c r="K611" i="2"/>
  <c r="K612" i="2"/>
  <c r="K613" i="2"/>
  <c r="K614" i="2"/>
  <c r="K615" i="2"/>
  <c r="K616" i="2"/>
  <c r="K617" i="2"/>
  <c r="K618" i="2"/>
  <c r="K619" i="2"/>
  <c r="K620" i="2"/>
  <c r="K621" i="2"/>
  <c r="K622" i="2"/>
  <c r="K595" i="2"/>
  <c r="K623" i="2"/>
  <c r="K624" i="2"/>
  <c r="K625" i="2"/>
  <c r="K626" i="2"/>
  <c r="K627" i="2"/>
  <c r="K628" i="2"/>
  <c r="K629" i="2"/>
  <c r="K630" i="2"/>
  <c r="K631" i="2"/>
  <c r="K632" i="2"/>
  <c r="K634" i="2"/>
  <c r="K635" i="2"/>
  <c r="K639" i="2"/>
  <c r="K640" i="2"/>
  <c r="K642" i="2"/>
  <c r="K644" i="2"/>
  <c r="K646" i="2"/>
  <c r="K647" i="2"/>
  <c r="K648" i="2"/>
  <c r="K649" i="2"/>
  <c r="K650" i="2"/>
  <c r="K651" i="2"/>
  <c r="K602" i="2"/>
  <c r="K760" i="2"/>
  <c r="K296" i="2"/>
  <c r="K297" i="2"/>
  <c r="K298" i="2"/>
  <c r="K299" i="2"/>
  <c r="K302" i="2"/>
  <c r="K303" i="2"/>
  <c r="K304" i="2"/>
  <c r="K305" i="2"/>
  <c r="K598" i="2"/>
  <c r="K599" i="2"/>
  <c r="K600" i="2"/>
  <c r="K306" i="2"/>
  <c r="K307" i="2"/>
  <c r="K633" i="2"/>
  <c r="K636" i="2"/>
  <c r="K637" i="2"/>
  <c r="K638" i="2"/>
  <c r="K641" i="2"/>
  <c r="K643" i="2"/>
  <c r="K645" i="2"/>
  <c r="K594" i="2"/>
  <c r="K300" i="2"/>
  <c r="K315" i="2"/>
  <c r="K316" i="2"/>
  <c r="K308" i="2"/>
  <c r="K309" i="2"/>
  <c r="K310" i="2"/>
  <c r="K311" i="2"/>
  <c r="K312" i="2"/>
  <c r="K313" i="2"/>
  <c r="K314" i="2"/>
  <c r="K596" i="2"/>
  <c r="K709" i="2"/>
  <c r="K708" i="2"/>
  <c r="K690" i="2"/>
  <c r="K691" i="2"/>
  <c r="K692" i="2"/>
  <c r="K693" i="2"/>
  <c r="K694" i="2"/>
  <c r="K697" i="2"/>
  <c r="K696" i="2"/>
  <c r="K695" i="2"/>
  <c r="K698" i="2"/>
  <c r="K699" i="2"/>
  <c r="K700" i="2"/>
  <c r="K701" i="2"/>
  <c r="K144" i="2"/>
  <c r="K145" i="2"/>
  <c r="K166" i="2"/>
  <c r="K704" i="2"/>
  <c r="K703" i="2"/>
  <c r="K705" i="2"/>
  <c r="K706" i="2"/>
  <c r="K707" i="2"/>
  <c r="K702" i="2"/>
  <c r="K803" i="2"/>
  <c r="K710" i="2"/>
  <c r="K723" i="2"/>
  <c r="K722" i="2"/>
  <c r="K724" i="2"/>
  <c r="K725" i="2"/>
  <c r="K712" i="2"/>
  <c r="K713" i="2"/>
  <c r="K714" i="2"/>
  <c r="K715" i="2"/>
  <c r="K716" i="2"/>
  <c r="K717" i="2"/>
  <c r="K718" i="2"/>
  <c r="K719" i="2"/>
  <c r="K720" i="2"/>
  <c r="K721" i="2"/>
  <c r="K726" i="2"/>
  <c r="K727" i="2"/>
  <c r="K728" i="2"/>
  <c r="K729" i="2"/>
  <c r="K730" i="2"/>
  <c r="K731" i="2"/>
  <c r="K732" i="2"/>
  <c r="K733" i="2"/>
  <c r="K734" i="2"/>
  <c r="K735" i="2"/>
  <c r="K736" i="2"/>
  <c r="K737" i="2"/>
  <c r="K738" i="2"/>
  <c r="K739" i="2"/>
  <c r="K740" i="2"/>
  <c r="K741" i="2"/>
  <c r="K742" i="2"/>
  <c r="K743" i="2"/>
  <c r="K744" i="2"/>
  <c r="K745" i="2"/>
  <c r="K746" i="2"/>
  <c r="K747" i="2"/>
  <c r="K748" i="2"/>
  <c r="K749" i="2"/>
  <c r="K754" i="2"/>
  <c r="K750" i="2"/>
  <c r="K751" i="2"/>
  <c r="K752" i="2"/>
  <c r="K753" i="2"/>
  <c r="I181" i="2" a="1"/>
  <c r="I597" i="2" a="1"/>
  <c r="I553" i="2" a="1"/>
  <c r="I17" i="2" a="1"/>
  <c r="I747" i="2" a="1"/>
  <c r="I301" i="2" a="1"/>
  <c r="I347" i="2" a="1"/>
  <c r="I254" i="2" a="1"/>
  <c r="I44" i="2" a="1"/>
  <c r="I288" i="2" a="1"/>
  <c r="I674" i="2" a="1"/>
  <c r="I460" i="2" a="1"/>
  <c r="I723" i="2" a="1"/>
  <c r="I541" i="2" a="1"/>
  <c r="I269" i="2" a="1"/>
  <c r="I22" i="2" a="1"/>
  <c r="I315" i="2" a="1"/>
  <c r="I331" i="2" a="1"/>
  <c r="I655" i="2" a="1"/>
  <c r="I658" i="2" a="1"/>
  <c r="I196" i="2" a="1"/>
  <c r="I501" i="2" a="1"/>
  <c r="I514" i="2" a="1"/>
  <c r="I770" i="2" a="1"/>
  <c r="I163" i="2" a="1"/>
  <c r="I759" i="2" a="1"/>
  <c r="I299" i="2" a="1"/>
  <c r="I63" i="2" a="1"/>
  <c r="I390" i="2" a="1"/>
  <c r="I54" i="2" a="1"/>
  <c r="I567" i="2" a="1"/>
  <c r="I409" i="2" a="1"/>
  <c r="I786" i="2" a="1"/>
  <c r="I718" i="2" a="1"/>
  <c r="I449" i="2" a="1"/>
  <c r="I400" i="2" a="1"/>
  <c r="I793" i="2" a="1"/>
  <c r="I175" i="2" a="1"/>
  <c r="I776" i="2" a="1"/>
  <c r="I354" i="2" a="1"/>
  <c r="I452" i="2" a="1"/>
  <c r="I226" i="2" a="1"/>
  <c r="I218" i="2" a="1"/>
  <c r="I353" i="2" a="1"/>
  <c r="I532" i="2" a="1"/>
  <c r="I360" i="2" a="1"/>
  <c r="I220" i="2" a="1"/>
  <c r="I399" i="2" a="1"/>
  <c r="I584" i="2" a="1"/>
  <c r="I284" i="2" a="1"/>
  <c r="I366" i="2" a="1"/>
  <c r="I765" i="2" a="1"/>
  <c r="I727" i="2" a="1"/>
  <c r="I263" i="2" a="1"/>
  <c r="I515" i="2" a="1"/>
  <c r="I252" i="2" a="1"/>
  <c r="I39" i="2" a="1"/>
  <c r="I115" i="2" a="1"/>
  <c r="I691" i="2" a="1"/>
  <c r="I356" i="2" a="1"/>
  <c r="I207" i="2" a="1"/>
  <c r="I538" i="2" a="1"/>
  <c r="I64" i="2" a="1"/>
  <c r="I704" i="2" a="1"/>
  <c r="I124" i="2" a="1"/>
  <c r="I665" i="2" a="1"/>
  <c r="I638" i="2" a="1"/>
  <c r="I554" i="2" a="1"/>
  <c r="I222" i="2" a="1"/>
  <c r="I607" i="2" a="1"/>
  <c r="I251" i="2" a="1"/>
  <c r="I744" i="2" a="1"/>
  <c r="I6" i="2" a="1"/>
  <c r="I509" i="2" a="1"/>
  <c r="I281" i="2" a="1"/>
  <c r="I29" i="2" a="1"/>
  <c r="I367" i="2" a="1"/>
  <c r="I27" i="2" a="1"/>
  <c r="I639" i="2" a="1"/>
  <c r="I796" i="2" a="1"/>
  <c r="I593" i="2" a="1"/>
  <c r="I783" i="2" a="1"/>
  <c r="I550" i="2" a="1"/>
  <c r="I209" i="2" a="1"/>
  <c r="I162" i="2" a="1"/>
  <c r="I760" i="2" a="1"/>
  <c r="I666" i="2" a="1"/>
  <c r="I438" i="2" a="1"/>
  <c r="I149" i="2" a="1"/>
  <c r="I419" i="2" a="1"/>
  <c r="I359" i="2" a="1"/>
  <c r="I161" i="2" a="1"/>
  <c r="I572" i="2" a="1"/>
  <c r="I701" i="2" a="1"/>
  <c r="I468" i="2" a="1"/>
  <c r="I24" i="2" a="1"/>
  <c r="I25" i="2" a="1"/>
  <c r="I795" i="2" a="1"/>
  <c r="I293" i="2" a="1"/>
  <c r="I548" i="2" a="1"/>
  <c r="I78" i="2" a="1"/>
  <c r="I711" i="2" a="1"/>
  <c r="I95" i="2" a="1"/>
  <c r="I385" i="2" a="1"/>
  <c r="I656" i="2" a="1"/>
  <c r="I37" i="2" a="1"/>
  <c r="I318" i="2" a="1"/>
  <c r="I488" i="2" a="1"/>
  <c r="I145" i="2" a="1"/>
  <c r="I643" i="2" a="1"/>
  <c r="I312" i="2" a="1"/>
  <c r="I705" i="2" a="1"/>
  <c r="I325" i="2" a="1"/>
  <c r="I739" i="2" a="1"/>
  <c r="I344" i="2" a="1"/>
  <c r="I631" i="2" a="1"/>
  <c r="I374" i="2" a="1"/>
  <c r="I611" i="2" a="1"/>
  <c r="I89" i="2" a="1"/>
  <c r="I322" i="2" a="1"/>
  <c r="I362" i="2" a="1"/>
  <c r="I215" i="2" a="1"/>
  <c r="I297" i="2" a="1"/>
  <c r="I363" i="2" a="1"/>
  <c r="I7" i="2" a="1"/>
  <c r="I21" i="2" a="1"/>
  <c r="I595" i="2" a="1"/>
  <c r="I16" i="2" a="1"/>
  <c r="I237" i="2" a="1"/>
  <c r="I566" i="2" a="1"/>
  <c r="I740" i="2" a="1"/>
  <c r="I570" i="2" a="1"/>
  <c r="I756" i="2" a="1"/>
  <c r="I86" i="2" a="1"/>
  <c r="I111" i="2" a="1"/>
  <c r="I177" i="2" a="1"/>
  <c r="I48" i="2" a="1"/>
  <c r="I167" i="2" a="1"/>
  <c r="I8" i="2" a="1"/>
  <c r="I194" i="2" a="1"/>
  <c r="I448" i="2" a="1"/>
  <c r="I580" i="2" a="1"/>
  <c r="I306" i="2" a="1"/>
  <c r="I549" i="2" a="1"/>
  <c r="I122" i="2" a="1"/>
  <c r="I737" i="2" a="1"/>
  <c r="I165" i="2" a="1"/>
  <c r="I726" i="2" a="1"/>
  <c r="I243" i="2" a="1"/>
  <c r="I340" i="2" a="1"/>
  <c r="I348" i="2" a="1"/>
  <c r="I619" i="2" a="1"/>
  <c r="I738" i="2" a="1"/>
  <c r="I766" i="2" a="1"/>
  <c r="I341" i="2" a="1"/>
  <c r="I417" i="2" a="1"/>
  <c r="I26" i="2" a="1"/>
  <c r="I709" i="2" a="1"/>
  <c r="I250" i="2" a="1"/>
  <c r="I383" i="2" a="1"/>
  <c r="I508" i="2" a="1"/>
  <c r="I490" i="2" a="1"/>
  <c r="I46" i="2" a="1"/>
  <c r="I784" i="2" a="1"/>
  <c r="I287" i="2" a="1"/>
  <c r="I768" i="2" a="1"/>
  <c r="I749" i="2" a="1"/>
  <c r="I525" i="2" a="1"/>
  <c r="I644" i="2" a="1"/>
  <c r="I489" i="2" a="1"/>
  <c r="I610" i="2" a="1"/>
  <c r="I457" i="2" a="1"/>
  <c r="I632" i="2" a="1"/>
  <c r="I70" i="2" a="1"/>
  <c r="I685" i="2" a="1"/>
  <c r="I69" i="2" a="1"/>
  <c r="I605" i="2" a="1"/>
  <c r="I664" i="2" a="1"/>
  <c r="I440" i="2" a="1"/>
  <c r="I397" i="2" a="1"/>
  <c r="I544" i="2" a="1"/>
  <c r="I794" i="2" a="1"/>
  <c r="I280" i="2" a="1"/>
  <c r="I494" i="2" a="1"/>
  <c r="I527" i="2" a="1"/>
  <c r="I335" i="2" a="1"/>
  <c r="I426" i="2" a="1"/>
  <c r="I213" i="2" a="1"/>
  <c r="I158" i="2" a="1"/>
  <c r="I526" i="2" a="1"/>
  <c r="I171" i="2" a="1"/>
  <c r="I120" i="2" a="1"/>
  <c r="I30" i="2" a="1"/>
  <c r="I575" i="2" a="1"/>
  <c r="I633" i="2" a="1"/>
  <c r="I761" i="2" a="1"/>
  <c r="I764" i="2" a="1"/>
  <c r="I205" i="2" a="1"/>
  <c r="I640" i="2" a="1"/>
  <c r="I472" i="2" a="1"/>
  <c r="I71" i="2" a="1"/>
  <c r="I170" i="2" a="1"/>
  <c r="I307" i="2" a="1"/>
  <c r="I741" i="2" a="1"/>
  <c r="I546" i="2" a="1"/>
  <c r="I443" i="2" a="1"/>
  <c r="I11" i="2" a="1"/>
  <c r="I33" i="2" a="1"/>
  <c r="I224" i="2" a="1"/>
  <c r="I745" i="2" a="1"/>
  <c r="I596" i="2" a="1"/>
  <c r="I373" i="2" a="1"/>
  <c r="I712" i="2" a="1"/>
  <c r="I282" i="2" a="1"/>
  <c r="I160" i="2" a="1"/>
  <c r="I72" i="2" a="1"/>
  <c r="I65" i="2" a="1"/>
  <c r="I630" i="2" a="1"/>
  <c r="I148" i="2" a="1"/>
  <c r="I585" i="2" a="1"/>
  <c r="I206" i="2" a="1"/>
  <c r="I680" i="2" a="1"/>
  <c r="I641" i="2" a="1"/>
  <c r="I618" i="2" a="1"/>
  <c r="I653" i="2" a="1"/>
  <c r="I23" i="2" a="1"/>
  <c r="I389" i="2" a="1"/>
  <c r="I102" i="2" a="1"/>
  <c r="I557" i="2" a="1"/>
  <c r="I603" i="2" a="1"/>
  <c r="I99" i="2" a="1"/>
  <c r="I236" i="2" a="1"/>
  <c r="I582" i="2" a="1"/>
  <c r="I151" i="2" a="1"/>
  <c r="I9" i="2" a="1"/>
  <c r="I660" i="2" a="1"/>
  <c r="I195" i="2" a="1"/>
  <c r="I454" i="2" a="1"/>
  <c r="I493" i="2" a="1"/>
  <c r="I462" i="2" a="1"/>
  <c r="I517" i="2" a="1"/>
  <c r="I503" i="2" a="1"/>
  <c r="I687" i="2" a="1"/>
  <c r="I316" i="2" a="1"/>
  <c r="I615" i="2" a="1"/>
  <c r="I708" i="2" a="1"/>
  <c r="I512" i="2" a="1"/>
  <c r="I317" i="2" a="1"/>
  <c r="I475" i="2" a="1"/>
  <c r="I625" i="2" a="1"/>
  <c r="I568" i="2" a="1"/>
  <c r="I702" i="2" a="1"/>
  <c r="I81" i="2" a="1"/>
  <c r="I283" i="2" a="1"/>
  <c r="I275" i="2" a="1"/>
  <c r="I319" i="2" a="1"/>
  <c r="I187" i="2" a="1"/>
  <c r="I742" i="2" a="1"/>
  <c r="I178" i="2" a="1"/>
  <c r="I233" i="2" a="1"/>
  <c r="I734" i="2" a="1"/>
  <c r="I662" i="2" a="1"/>
  <c r="I309" i="2" a="1"/>
  <c r="I88" i="2" a="1"/>
  <c r="I295" i="2" a="1"/>
  <c r="I418" i="2" a="1"/>
  <c r="I75" i="2" a="1"/>
  <c r="I453" i="2" a="1"/>
  <c r="I492" i="2" a="1"/>
  <c r="I506" i="2" a="1"/>
  <c r="I735" i="2" a="1"/>
  <c r="I245" i="2" a="1"/>
  <c r="I337" i="2" a="1"/>
  <c r="I130" i="2" a="1"/>
  <c r="I398" i="2" a="1"/>
  <c r="I423" i="2" a="1"/>
  <c r="I137" i="2" a="1"/>
  <c r="I710" i="2" a="1"/>
  <c r="I13" i="2" a="1"/>
  <c r="I574" i="2" a="1"/>
  <c r="I510" i="2" a="1"/>
  <c r="I522" i="2" a="1"/>
  <c r="I733" i="2" a="1"/>
  <c r="I267" i="2" a="1"/>
  <c r="I133" i="2" a="1"/>
  <c r="I455" i="2" a="1"/>
  <c r="I802" i="2" a="1"/>
  <c r="I67" i="2" a="1"/>
  <c r="I601" i="2" a="1"/>
  <c r="I92" i="2" a="1"/>
  <c r="I752" i="2" a="1"/>
  <c r="I682" i="2" a="1"/>
  <c r="I289" i="2" a="1"/>
  <c r="I540" i="2" a="1"/>
  <c r="I113" i="2" a="1"/>
  <c r="I376" i="2" a="1"/>
  <c r="I441" i="2" a="1"/>
  <c r="I191" i="2" a="1"/>
  <c r="I689" i="2" a="1"/>
  <c r="I692" i="2" a="1"/>
  <c r="I404" i="2" a="1"/>
  <c r="I466" i="2" a="1"/>
  <c r="I699" i="2" a="1"/>
  <c r="I202" i="2" a="1"/>
  <c r="I387" i="2" a="1"/>
  <c r="I73" i="2" a="1"/>
  <c r="I112" i="2" a="1"/>
  <c r="I670" i="2" a="1"/>
  <c r="I34" i="2" a="1"/>
  <c r="I663" i="2" a="1"/>
  <c r="I66" i="2" a="1"/>
  <c r="I592" i="2" a="1"/>
  <c r="I424" i="2" a="1"/>
  <c r="I774" i="2" a="1"/>
  <c r="I798" i="2" a="1"/>
  <c r="I10" i="2" a="1"/>
  <c r="I648" i="2" a="1"/>
  <c r="I693" i="2" a="1"/>
  <c r="I686" i="2" a="1"/>
  <c r="I105" i="2" a="1"/>
  <c r="I386" i="2" a="1"/>
  <c r="I467" i="2" a="1"/>
  <c r="I52" i="2" a="1"/>
  <c r="I74" i="2" a="1"/>
  <c r="I763" i="2" a="1"/>
  <c r="I98" i="2" a="1"/>
  <c r="I229" i="2" a="1"/>
  <c r="I434" i="2" a="1"/>
  <c r="I469" i="2" a="1"/>
  <c r="I465" i="2" a="1"/>
  <c r="I560" i="2" a="1"/>
  <c r="I436" i="2" a="1"/>
  <c r="I495" i="2" a="1"/>
  <c r="I758" i="2" a="1"/>
  <c r="I292" i="2" a="1"/>
  <c r="I422" i="2" a="1"/>
  <c r="I769" i="2" a="1"/>
  <c r="I612" i="2" a="1"/>
  <c r="I430" i="2" a="1"/>
  <c r="I144" i="2" a="1"/>
  <c r="I108" i="2" a="1"/>
  <c r="I203" i="2" a="1"/>
  <c r="I521" i="2" a="1"/>
  <c r="I228" i="2" a="1"/>
  <c r="I268" i="2" a="1"/>
  <c r="I127" i="2" a="1"/>
  <c r="I101" i="2" a="1"/>
  <c r="I552" i="2" a="1"/>
  <c r="I606" i="2" a="1"/>
  <c r="I126" i="2" a="1"/>
  <c r="I773" i="2" a="1"/>
  <c r="I483" i="2" a="1"/>
  <c r="I198" i="2" a="1"/>
  <c r="I350" i="2" a="1"/>
  <c r="I396" i="2" a="1"/>
  <c r="I393" i="2" a="1"/>
  <c r="I628" i="2" a="1"/>
  <c r="I368" i="2" a="1"/>
  <c r="I402" i="2" a="1"/>
  <c r="I192" i="2" a="1"/>
  <c r="I545" i="2" a="1"/>
  <c r="I787" i="2" a="1"/>
  <c r="I336" i="2" a="1"/>
  <c r="I757" i="2" a="1"/>
  <c r="I463" i="2" a="1"/>
  <c r="I140" i="2" a="1"/>
  <c r="I780" i="2" a="1"/>
  <c r="I497" i="2" a="1"/>
  <c r="I481" i="2" a="1"/>
  <c r="I421" i="2" a="1"/>
  <c r="I58" i="2" a="1"/>
  <c r="I96" i="2" a="1"/>
  <c r="I590" i="2" a="1"/>
  <c r="I212" i="2" a="1"/>
  <c r="I391" i="2" a="1"/>
  <c r="I762" i="2" a="1"/>
  <c r="I524" i="2" a="1"/>
  <c r="I93" i="2" a="1"/>
  <c r="I667" i="2" a="1"/>
  <c r="I329" i="2" a="1"/>
  <c r="I408" i="2" a="1"/>
  <c r="I789" i="2" a="1"/>
  <c r="I461" i="2" a="1"/>
  <c r="I657" i="2" a="1"/>
  <c r="I182" i="2" a="1"/>
  <c r="I381" i="2" a="1"/>
  <c r="I291" i="2" a="1"/>
  <c r="I480" i="2" a="1"/>
  <c r="I230" i="2" a="1"/>
  <c r="I321" i="2" a="1"/>
  <c r="I266" i="2" a="1"/>
  <c r="I351" i="2" a="1"/>
  <c r="I427" i="2" a="1"/>
  <c r="I645" i="2" a="1"/>
  <c r="I106" i="2" a="1"/>
  <c r="I425" i="2" a="1"/>
  <c r="I382" i="2" a="1"/>
  <c r="I142" i="2" a="1"/>
  <c r="I675" i="2" a="1"/>
  <c r="I2" i="2" a="1"/>
  <c r="I725" i="2" a="1"/>
  <c r="I294" i="2" a="1"/>
  <c r="I323" i="2" a="1"/>
  <c r="I695" i="2" a="1"/>
  <c r="I523" i="2" a="1"/>
  <c r="I464" i="2" a="1"/>
  <c r="I511" i="2" a="1"/>
  <c r="I117" i="2" a="1"/>
  <c r="I153" i="2" a="1"/>
  <c r="I577" i="2" a="1"/>
  <c r="I62" i="2" a="1"/>
  <c r="I214" i="2" a="1"/>
  <c r="I159" i="2" a="1"/>
  <c r="I451" i="2" a="1"/>
  <c r="I84" i="2" a="1"/>
  <c r="I240" i="2" a="1"/>
  <c r="I257" i="2" a="1"/>
  <c r="I247" i="2" a="1"/>
  <c r="I437" i="2" a="1"/>
  <c r="I781" i="2" a="1"/>
  <c r="I559" i="2" a="1"/>
  <c r="I156" i="2" a="1"/>
  <c r="I714" i="2" a="1"/>
  <c r="I361" i="2" a="1"/>
  <c r="I118" i="2" a="1"/>
  <c r="I732" i="2" a="1"/>
  <c r="I528" i="2" a="1"/>
  <c r="I38" i="2" a="1"/>
  <c r="I458" i="2" a="1"/>
  <c r="I684" i="2" a="1"/>
  <c r="I221" i="2" a="1"/>
  <c r="I556" i="2" a="1"/>
  <c r="I152" i="2" a="1"/>
  <c r="I485" i="2" a="1"/>
  <c r="I258" i="2" a="1"/>
  <c r="I259" i="2" a="1"/>
  <c r="I327" i="2" a="1"/>
  <c r="I583" i="2" a="1"/>
  <c r="I542" i="2" a="1"/>
  <c r="I83" i="2" a="1"/>
  <c r="I788" i="2" a="1"/>
  <c r="I157" i="2" a="1"/>
  <c r="I679" i="2" a="1"/>
  <c r="I200" i="2" a="1"/>
  <c r="I90" i="2" a="1"/>
  <c r="I183" i="2" a="1"/>
  <c r="I800" i="2" a="1"/>
  <c r="I242" i="2" a="1"/>
  <c r="I271" i="2" a="1"/>
  <c r="I80" i="2" a="1"/>
  <c r="I253" i="2" a="1"/>
  <c r="I41" i="2" a="1"/>
  <c r="I616" i="2" a="1"/>
  <c r="I97" i="2" a="1"/>
  <c r="I346" i="2" a="1"/>
  <c r="I673" i="2" a="1"/>
  <c r="I53" i="2" a="1"/>
  <c r="I204" i="2" a="1"/>
  <c r="I76" i="2" a="1"/>
  <c r="I782" i="2" a="1"/>
  <c r="I372" i="2" a="1"/>
  <c r="I442" i="2" a="1"/>
  <c r="I678" i="2" a="1"/>
  <c r="I513" i="2" a="1"/>
  <c r="I270" i="2" a="1"/>
  <c r="I713" i="2" a="1"/>
  <c r="I591" i="2" a="1"/>
  <c r="I414" i="2" a="1"/>
  <c r="I536" i="2" a="1"/>
  <c r="I587" i="2" a="1"/>
  <c r="I188" i="2" a="1"/>
  <c r="I123" i="2" a="1"/>
  <c r="I61" i="2" a="1"/>
  <c r="I128" i="2" a="1"/>
  <c r="I31" i="2" a="1"/>
  <c r="I450" i="2" a="1"/>
  <c r="I15" i="2" a="1"/>
  <c r="I143" i="2" a="1"/>
  <c r="I565" i="2" a="1"/>
  <c r="I530" i="2" a="1"/>
  <c r="I334" i="2" a="1"/>
  <c r="I180" i="2" a="1"/>
  <c r="I248" i="2" a="1"/>
  <c r="I716" i="2" a="1"/>
  <c r="I277" i="2" a="1"/>
  <c r="I715" i="2" a="1"/>
  <c r="I403" i="2" a="1"/>
  <c r="I534" i="2" a="1"/>
  <c r="I767" i="2" a="1"/>
  <c r="I690" i="2" a="1"/>
  <c r="I661" i="2" a="1"/>
  <c r="I326" i="2" a="1"/>
  <c r="I694" i="2" a="1"/>
  <c r="I650" i="2" a="1"/>
  <c r="I176" i="2" a="1"/>
  <c r="I100" i="2" a="1"/>
  <c r="I516" i="2" a="1"/>
  <c r="I504" i="2" a="1"/>
  <c r="I208" i="2" a="1"/>
  <c r="I799" i="2" a="1"/>
  <c r="I478" i="2" a="1"/>
  <c r="I352" i="2" a="1"/>
  <c r="I500" i="2" a="1"/>
  <c r="I502" i="2" a="1"/>
  <c r="I139" i="2" a="1"/>
  <c r="I594" i="2" a="1"/>
  <c r="I621" i="2" a="1"/>
  <c r="I731" i="2" a="1"/>
  <c r="I626" i="2" a="1"/>
  <c r="I107" i="2" a="1"/>
  <c r="I365" i="2" a="1"/>
  <c r="I637" i="2" a="1"/>
  <c r="I371" i="2" a="1"/>
  <c r="I629" i="2" a="1"/>
  <c r="I227" i="2" a="1"/>
  <c r="I332" i="2" a="1"/>
  <c r="I91" i="2" a="1"/>
  <c r="I166" i="2" a="1"/>
  <c r="I445" i="2" a="1"/>
  <c r="I3" i="2" a="1"/>
  <c r="I231" i="2" a="1"/>
  <c r="I333" i="2" a="1"/>
  <c r="I401" i="2" a="1"/>
  <c r="I562" i="2" a="1"/>
  <c r="I219" i="2" a="1"/>
  <c r="I604" i="2" a="1"/>
  <c r="I647" i="2" a="1"/>
  <c r="I753" i="2" a="1"/>
  <c r="I499" i="2" a="1"/>
  <c r="I114" i="2" a="1"/>
  <c r="I311" i="2" a="1"/>
  <c r="I384" i="2" a="1"/>
  <c r="I79" i="2" a="1"/>
  <c r="I779" i="2" a="1"/>
  <c r="I529" i="2" a="1"/>
  <c r="I349" i="2" a="1"/>
  <c r="I617" i="2" a="1"/>
  <c r="I722" i="2" a="1"/>
  <c r="I724" i="2" a="1"/>
  <c r="I719" i="2" a="1"/>
  <c r="I379" i="2" a="1"/>
  <c r="I154" i="2" a="1"/>
  <c r="I43" i="2" a="1"/>
  <c r="I602" i="2" a="1"/>
  <c r="I40" i="2" a="1"/>
  <c r="I683" i="2" a="1"/>
  <c r="I45" i="2" a="1"/>
  <c r="I435" i="2" a="1"/>
  <c r="I676" i="2" a="1"/>
  <c r="I164" i="2" a="1"/>
  <c r="I199" i="2" a="1"/>
  <c r="I249" i="2" a="1"/>
  <c r="I60" i="2" a="1"/>
  <c r="I184" i="2" a="1"/>
  <c r="I190" i="2" a="1"/>
  <c r="I298" i="2" a="1"/>
  <c r="I672" i="2" a="1"/>
  <c r="I358" i="2" a="1"/>
  <c r="I609" i="2" a="1"/>
  <c r="I395" i="2" a="1"/>
  <c r="I477" i="2" a="1"/>
  <c r="I564" i="2" a="1"/>
  <c r="I563" i="2" a="1"/>
  <c r="I688" i="2" a="1"/>
  <c r="I104" i="2" a="1"/>
  <c r="I364" i="2" a="1"/>
  <c r="I357" i="2" a="1"/>
  <c r="I578" i="2" a="1"/>
  <c r="I801" i="2" a="1"/>
  <c r="I405" i="2" a="1"/>
  <c r="I129" i="2" a="1"/>
  <c r="I706" i="2" a="1"/>
  <c r="I518" i="2" a="1"/>
  <c r="I571" i="2" a="1"/>
  <c r="I444" i="2" a="1"/>
  <c r="I792" i="2" a="1"/>
  <c r="I459" i="2" a="1"/>
  <c r="I623" i="2" a="1"/>
  <c r="I241" i="2" a="1"/>
  <c r="I649" i="2" a="1"/>
  <c r="I669" i="2" a="1"/>
  <c r="I659" i="2" a="1"/>
  <c r="I314" i="2" a="1"/>
  <c r="I750" i="2" a="1"/>
  <c r="I498" i="2" a="1"/>
  <c r="I304" i="2" a="1"/>
  <c r="I772" i="2" a="1"/>
  <c r="I777" i="2" a="1"/>
  <c r="I569" i="2" a="1"/>
  <c r="I576" i="2" a="1"/>
  <c r="I211" i="2" a="1"/>
  <c r="I238" i="2" a="1"/>
  <c r="I47" i="2" a="1"/>
  <c r="I410" i="2" a="1"/>
  <c r="I173" i="2" a="1"/>
  <c r="I155" i="2" a="1"/>
  <c r="I355" i="2" a="1"/>
  <c r="I168" i="2" a="1"/>
  <c r="I12" i="2" a="1"/>
  <c r="I535" i="2" a="1"/>
  <c r="I406" i="2" a="1"/>
  <c r="I310" i="2" a="1"/>
  <c r="I68" i="2" a="1"/>
  <c r="I232" i="2" a="1"/>
  <c r="I520" i="2" a="1"/>
  <c r="I754" i="2" a="1"/>
  <c r="I474" i="2" a="1"/>
  <c r="I87" i="2" a="1"/>
  <c r="I428" i="2" a="1"/>
  <c r="I377" i="2" a="1"/>
  <c r="I551" i="2" a="1"/>
  <c r="I201" i="2" a="1"/>
  <c r="I342" i="2" a="1"/>
  <c r="I19" i="2" a="1"/>
  <c r="I790" i="2" a="1"/>
  <c r="I380" i="2" a="1"/>
  <c r="I728" i="2" a="1"/>
  <c r="I197" i="2" a="1"/>
  <c r="I234" i="2" a="1"/>
  <c r="I652" i="2" a="1"/>
  <c r="I378" i="2" a="1"/>
  <c r="I598" i="2" a="1"/>
  <c r="I415" i="2" a="1"/>
  <c r="I305" i="2" a="1"/>
  <c r="I136" i="2" a="1"/>
  <c r="I624" i="2" a="1"/>
  <c r="I328" i="2" a="1"/>
  <c r="I479" i="2" a="1"/>
  <c r="I388" i="2" a="1"/>
  <c r="I18" i="2" a="1"/>
  <c r="I338" i="2" a="1"/>
  <c r="I579" i="2" a="1"/>
  <c r="I456" i="2" a="1"/>
  <c r="I730" i="2" a="1"/>
  <c r="I116" i="2" a="1"/>
  <c r="I141" i="2" a="1"/>
  <c r="I412" i="2" a="1"/>
  <c r="I627" i="2" a="1"/>
  <c r="I439" i="2" a="1"/>
  <c r="I654" i="2" a="1"/>
  <c r="I261" i="2" a="1"/>
  <c r="I581" i="2" a="1"/>
  <c r="I736" i="2" a="1"/>
  <c r="I59" i="2" a="1"/>
  <c r="I696" i="2" a="1"/>
  <c r="I642" i="2" a="1"/>
  <c r="I57" i="2" a="1"/>
  <c r="I272" i="2" a="1"/>
  <c r="I420" i="2" a="1"/>
  <c r="I147" i="2" a="1"/>
  <c r="I55" i="2" a="1"/>
  <c r="I433" i="2" a="1"/>
  <c r="I185" i="2" a="1"/>
  <c r="I614" i="2" a="1"/>
  <c r="I134" i="2" a="1"/>
  <c r="I620" i="2" a="1"/>
  <c r="I131" i="2" a="1"/>
  <c r="I797" i="2" a="1"/>
  <c r="I330" i="2" a="1"/>
  <c r="I681" i="2" a="1"/>
  <c r="I703" i="2" a="1"/>
  <c r="I791" i="2" a="1"/>
  <c r="I589" i="2" a="1"/>
  <c r="I537" i="2" a="1"/>
  <c r="I264" i="2" a="1"/>
  <c r="I533" i="2" a="1"/>
  <c r="I785" i="2" a="1"/>
  <c r="I746" i="2" a="1"/>
  <c r="I262" i="2" a="1"/>
  <c r="I775" i="2" a="1"/>
  <c r="I558" i="2" a="1"/>
  <c r="I668" i="2" a="1"/>
  <c r="I369" i="2" a="1"/>
  <c r="I138" i="2" a="1"/>
  <c r="I132" i="2" a="1"/>
  <c r="I217" i="2" a="1"/>
  <c r="I547" i="2" a="1"/>
  <c r="I303" i="2" a="1"/>
  <c r="I320" i="2" a="1"/>
  <c r="I416" i="2" a="1"/>
  <c r="I110" i="2" a="1"/>
  <c r="I42" i="2" a="1"/>
  <c r="I778" i="2" a="1"/>
  <c r="I343" i="2" a="1"/>
  <c r="I5" i="2" a="1"/>
  <c r="I174" i="2" a="1"/>
  <c r="I717" i="2" a="1"/>
  <c r="I35" i="2" a="1"/>
  <c r="I121" i="2" a="1"/>
  <c r="I135" i="2" a="1"/>
  <c r="I588" i="2" a="1"/>
  <c r="I392" i="2" a="1"/>
  <c r="I49" i="2" a="1"/>
  <c r="I246" i="2" a="1"/>
  <c r="I150" i="2" a="1"/>
  <c r="I539" i="2" a="1"/>
  <c r="I4" i="2" a="1"/>
  <c r="I505" i="2" a="1"/>
  <c r="I172" i="2" a="1"/>
  <c r="I256" i="2" a="1"/>
  <c r="I413" i="2" a="1"/>
  <c r="I109" i="2" a="1"/>
  <c r="I302" i="2" a="1"/>
  <c r="I260" i="2" a="1"/>
  <c r="I748" i="2" a="1"/>
  <c r="I285" i="2" a="1"/>
  <c r="I255" i="2" a="1"/>
  <c r="I14" i="2" a="1"/>
  <c r="I274" i="2" a="1"/>
  <c r="I273" i="2" a="1"/>
  <c r="I239" i="2" a="1"/>
  <c r="I276" i="2" a="1"/>
  <c r="I561" i="2" a="1"/>
  <c r="I94" i="2" a="1"/>
  <c r="I345" i="2" a="1"/>
  <c r="I555" i="2" a="1"/>
  <c r="I265" i="2" a="1"/>
  <c r="I223" i="2" a="1"/>
  <c r="I103" i="2" a="1"/>
  <c r="I751" i="2" a="1"/>
  <c r="I771" i="2" a="1"/>
  <c r="I677" i="2" a="1"/>
  <c r="I51" i="2" a="1"/>
  <c r="I698" i="2" a="1"/>
  <c r="I278" i="2" a="1"/>
  <c r="I599" i="2" a="1"/>
  <c r="I635" i="2" a="1"/>
  <c r="I743" i="2" a="1"/>
  <c r="I432" i="2" a="1"/>
  <c r="I507" i="2" a="1"/>
  <c r="I487" i="2" a="1"/>
  <c r="I470" i="2" a="1"/>
  <c r="I519" i="2" a="1"/>
  <c r="I36" i="2" a="1"/>
  <c r="I32" i="2" a="1"/>
  <c r="I225" i="2" a="1"/>
  <c r="I286" i="2" a="1"/>
  <c r="I486" i="2" a="1"/>
  <c r="I189" i="2" a="1"/>
  <c r="I651" i="2" a="1"/>
  <c r="I77" i="2" a="1"/>
  <c r="I755" i="2" a="1"/>
  <c r="I296" i="2" a="1"/>
  <c r="I169" i="2" a="1"/>
  <c r="I407" i="2" a="1"/>
  <c r="I56" i="2" a="1"/>
  <c r="I543" i="2" a="1"/>
  <c r="I600" i="2" a="1"/>
  <c r="I531" i="2" a="1"/>
  <c r="I446" i="2" a="1"/>
  <c r="I179" i="2" a="1"/>
  <c r="I216" i="2" a="1"/>
  <c r="I491" i="2" a="1"/>
  <c r="I646" i="2" a="1"/>
  <c r="I20" i="2" a="1"/>
  <c r="I697" i="2" a="1"/>
  <c r="I324" i="2" a="1"/>
  <c r="I586" i="2" a="1"/>
  <c r="I482" i="2" a="1"/>
  <c r="I636" i="2" a="1"/>
  <c r="I447" i="2" a="1"/>
  <c r="I720" i="2" a="1"/>
  <c r="I82" i="2" a="1"/>
  <c r="I279" i="2" a="1"/>
  <c r="I125" i="2" a="1"/>
  <c r="I803" i="2" a="1"/>
  <c r="I119" i="2" a="1"/>
  <c r="I634" i="2" a="1"/>
  <c r="I339" i="2" a="1"/>
  <c r="I244" i="2" a="1"/>
  <c r="I700" i="2" a="1"/>
  <c r="I370" i="2" a="1"/>
  <c r="I394" i="2" a="1"/>
  <c r="I186" i="2" a="1"/>
  <c r="I290" i="2" a="1"/>
  <c r="I573" i="2" a="1"/>
  <c r="I431" i="2" a="1"/>
  <c r="I313" i="2" a="1"/>
  <c r="I193" i="2" a="1"/>
  <c r="I671" i="2" a="1"/>
  <c r="I50" i="2" a="1"/>
  <c r="I496" i="2" a="1"/>
  <c r="I473" i="2" a="1"/>
  <c r="I622" i="2" a="1"/>
  <c r="I235" i="2" a="1"/>
  <c r="I729" i="2" a="1"/>
  <c r="I429" i="2" a="1"/>
  <c r="I308" i="2" a="1"/>
  <c r="I411" i="2" a="1"/>
  <c r="I85" i="2" a="1"/>
  <c r="I375" i="2" a="1"/>
  <c r="I28" i="2" a="1"/>
  <c r="I476" i="2" a="1"/>
  <c r="I707" i="2" a="1"/>
  <c r="I146" i="2" a="1"/>
  <c r="I484" i="2" a="1"/>
  <c r="I721" i="2" a="1"/>
  <c r="I210" i="2" a="1"/>
  <c r="I613" i="2" a="1"/>
  <c r="I471" i="2" a="1"/>
  <c r="I608" i="2" a="1"/>
  <c r="I300" i="2" a="1"/>
  <c r="I711" i="2" l="1"/>
  <c r="I802" i="2"/>
  <c r="I53" i="2"/>
  <c r="I748" i="2"/>
  <c r="I540" i="2"/>
  <c r="I473" i="2"/>
  <c r="I436" i="2"/>
  <c r="I339" i="2"/>
  <c r="I743" i="2"/>
  <c r="I646" i="2"/>
  <c r="I568" i="2"/>
  <c r="I504" i="2"/>
  <c r="I468" i="2"/>
  <c r="I396" i="2"/>
  <c r="I369" i="2"/>
  <c r="I797" i="2"/>
  <c r="I701" i="2"/>
  <c r="I610" i="2"/>
  <c r="I531" i="2"/>
  <c r="I499" i="2"/>
  <c r="I427" i="2"/>
  <c r="I391" i="2"/>
  <c r="I364" i="2"/>
  <c r="I760" i="2"/>
  <c r="I401" i="2"/>
  <c r="I734" i="2"/>
  <c r="I637" i="2"/>
  <c r="I560" i="2"/>
  <c r="I605" i="2"/>
  <c r="I459" i="2"/>
  <c r="I668" i="2"/>
  <c r="I256" i="2"/>
  <c r="I685" i="2"/>
  <c r="I692" i="2"/>
  <c r="I591" i="2"/>
  <c r="I555" i="2"/>
  <c r="I490" i="2"/>
  <c r="I418" i="2"/>
  <c r="I378" i="2"/>
  <c r="I721" i="2"/>
  <c r="I629" i="2"/>
  <c r="I586" i="2"/>
  <c r="I521" i="2"/>
  <c r="I450" i="2"/>
  <c r="I295" i="2"/>
  <c r="I170" i="2"/>
  <c r="I314" i="2"/>
  <c r="I677" i="2"/>
  <c r="I331" i="2"/>
  <c r="I624" i="2"/>
  <c r="I548" i="2"/>
  <c r="I481" i="2"/>
  <c r="I412" i="2"/>
  <c r="I319" i="2"/>
  <c r="I129" i="2"/>
  <c r="I712" i="2"/>
  <c r="I338" i="2"/>
  <c r="I577" i="2"/>
  <c r="I512" i="2"/>
  <c r="I441" i="2"/>
  <c r="I407" i="2"/>
  <c r="I24" i="2"/>
  <c r="I689" i="2"/>
  <c r="I681" i="2"/>
  <c r="I751" i="2"/>
  <c r="I747" i="2"/>
  <c r="I738" i="2"/>
  <c r="I729" i="2"/>
  <c r="I716" i="2"/>
  <c r="I725" i="2"/>
  <c r="I705" i="2"/>
  <c r="I696" i="2"/>
  <c r="I675" i="2"/>
  <c r="I330" i="2"/>
  <c r="I649" i="2"/>
  <c r="I641" i="2"/>
  <c r="I632" i="2"/>
  <c r="I628" i="2"/>
  <c r="I620" i="2"/>
  <c r="I614" i="2"/>
  <c r="I602" i="2"/>
  <c r="I590" i="2"/>
  <c r="I581" i="2"/>
  <c r="I572" i="2"/>
  <c r="I563" i="2"/>
  <c r="I559" i="2"/>
  <c r="I550" i="2"/>
  <c r="I544" i="2"/>
  <c r="I535" i="2"/>
  <c r="I530" i="2"/>
  <c r="I516" i="2"/>
  <c r="I508" i="2"/>
  <c r="I503" i="2"/>
  <c r="I494" i="2"/>
  <c r="I485" i="2"/>
  <c r="I477" i="2"/>
  <c r="I472" i="2"/>
  <c r="I463" i="2"/>
  <c r="I454" i="2"/>
  <c r="I445" i="2"/>
  <c r="I440" i="2"/>
  <c r="I431" i="2"/>
  <c r="I422" i="2"/>
  <c r="I417" i="2"/>
  <c r="I406" i="2"/>
  <c r="I390" i="2"/>
  <c r="I384" i="2"/>
  <c r="I377" i="2"/>
  <c r="I305" i="2"/>
  <c r="I299" i="2"/>
  <c r="I368" i="2"/>
  <c r="I661" i="2"/>
  <c r="I325" i="2"/>
  <c r="I354" i="2"/>
  <c r="I794" i="2"/>
  <c r="I781" i="2"/>
  <c r="I251" i="2"/>
  <c r="I203" i="2"/>
  <c r="I124" i="2"/>
  <c r="I81" i="2"/>
  <c r="I684" i="2"/>
  <c r="I676" i="2"/>
  <c r="I750" i="2"/>
  <c r="I742" i="2"/>
  <c r="I733" i="2"/>
  <c r="I720" i="2"/>
  <c r="I715" i="2"/>
  <c r="I710" i="2"/>
  <c r="I700" i="2"/>
  <c r="I691" i="2"/>
  <c r="I597" i="2"/>
  <c r="I337" i="2"/>
  <c r="I645" i="2"/>
  <c r="I636" i="2"/>
  <c r="I631" i="2"/>
  <c r="I623" i="2"/>
  <c r="I609" i="2"/>
  <c r="I594" i="2"/>
  <c r="I585" i="2"/>
  <c r="I576" i="2"/>
  <c r="I567" i="2"/>
  <c r="I562" i="2"/>
  <c r="I554" i="2"/>
  <c r="I547" i="2"/>
  <c r="I539" i="2"/>
  <c r="I534" i="2"/>
  <c r="I604" i="2"/>
  <c r="I520" i="2"/>
  <c r="I511" i="2"/>
  <c r="I507" i="2"/>
  <c r="I498" i="2"/>
  <c r="I489" i="2"/>
  <c r="I480" i="2"/>
  <c r="I476" i="2"/>
  <c r="I467" i="2"/>
  <c r="I458" i="2"/>
  <c r="I449" i="2"/>
  <c r="I444" i="2"/>
  <c r="I435" i="2"/>
  <c r="I426" i="2"/>
  <c r="I416" i="2"/>
  <c r="I360" i="2"/>
  <c r="I411" i="2"/>
  <c r="I405" i="2"/>
  <c r="I400" i="2"/>
  <c r="I395" i="2"/>
  <c r="I389" i="2"/>
  <c r="I312" i="2"/>
  <c r="I318" i="2"/>
  <c r="I304" i="2"/>
  <c r="I673" i="2"/>
  <c r="I667" i="2"/>
  <c r="I660" i="2"/>
  <c r="I346" i="2"/>
  <c r="I793" i="2"/>
  <c r="I778" i="2"/>
  <c r="I287" i="2"/>
  <c r="I198" i="2"/>
  <c r="I156" i="2"/>
  <c r="I12" i="2"/>
  <c r="I71" i="2"/>
  <c r="I688" i="2"/>
  <c r="I680" i="2"/>
  <c r="I753" i="2"/>
  <c r="I746" i="2"/>
  <c r="I737" i="2"/>
  <c r="I728" i="2"/>
  <c r="I719" i="2"/>
  <c r="I724" i="2"/>
  <c r="I704" i="2"/>
  <c r="I695" i="2"/>
  <c r="I690" i="2"/>
  <c r="I329" i="2"/>
  <c r="I648" i="2"/>
  <c r="I640" i="2"/>
  <c r="I635" i="2"/>
  <c r="I627" i="2"/>
  <c r="I619" i="2"/>
  <c r="I613" i="2"/>
  <c r="I608" i="2"/>
  <c r="I589" i="2"/>
  <c r="I580" i="2"/>
  <c r="I571" i="2"/>
  <c r="I566" i="2"/>
  <c r="I558" i="2"/>
  <c r="I549" i="2"/>
  <c r="I543" i="2"/>
  <c r="I538" i="2"/>
  <c r="I529" i="2"/>
  <c r="I524" i="2"/>
  <c r="I515" i="2"/>
  <c r="I502" i="2"/>
  <c r="I493" i="2"/>
  <c r="I484" i="2"/>
  <c r="I479" i="2"/>
  <c r="I471" i="2"/>
  <c r="I462" i="2"/>
  <c r="I453" i="2"/>
  <c r="I448" i="2"/>
  <c r="I439" i="2"/>
  <c r="I430" i="2"/>
  <c r="I421" i="2"/>
  <c r="I410" i="2"/>
  <c r="I394" i="2"/>
  <c r="I382" i="2"/>
  <c r="I376" i="2"/>
  <c r="I311" i="2"/>
  <c r="I297" i="2"/>
  <c r="I367" i="2"/>
  <c r="I672" i="2"/>
  <c r="I322" i="2"/>
  <c r="I654" i="2"/>
  <c r="I792" i="2"/>
  <c r="I777" i="2"/>
  <c r="I282" i="2"/>
  <c r="I240" i="2"/>
  <c r="I152" i="2"/>
  <c r="I113" i="2"/>
  <c r="I66" i="2"/>
  <c r="I683" i="2"/>
  <c r="I679" i="2"/>
  <c r="I754" i="2"/>
  <c r="I741" i="2"/>
  <c r="I732" i="2"/>
  <c r="I727" i="2"/>
  <c r="I714" i="2"/>
  <c r="I803" i="2"/>
  <c r="I699" i="2"/>
  <c r="I694" i="2"/>
  <c r="I596" i="2"/>
  <c r="I336" i="2"/>
  <c r="I644" i="2"/>
  <c r="I639" i="2"/>
  <c r="I630" i="2"/>
  <c r="I595" i="2"/>
  <c r="I617" i="2"/>
  <c r="I612" i="2"/>
  <c r="I593" i="2"/>
  <c r="I584" i="2"/>
  <c r="I575" i="2"/>
  <c r="I570" i="2"/>
  <c r="I561" i="2"/>
  <c r="I553" i="2"/>
  <c r="I546" i="2"/>
  <c r="I542" i="2"/>
  <c r="I533" i="2"/>
  <c r="I603" i="2"/>
  <c r="I519" i="2"/>
  <c r="I514" i="2"/>
  <c r="I506" i="2"/>
  <c r="I497" i="2"/>
  <c r="I488" i="2"/>
  <c r="I483" i="2"/>
  <c r="I475" i="2"/>
  <c r="I466" i="2"/>
  <c r="I457" i="2"/>
  <c r="I452" i="2"/>
  <c r="I443" i="2"/>
  <c r="I434" i="2"/>
  <c r="I425" i="2"/>
  <c r="I420" i="2"/>
  <c r="I415" i="2"/>
  <c r="I359" i="2"/>
  <c r="I409" i="2"/>
  <c r="I404" i="2"/>
  <c r="I399" i="2"/>
  <c r="I393" i="2"/>
  <c r="I388" i="2"/>
  <c r="I381" i="2"/>
  <c r="I306" i="2"/>
  <c r="I303" i="2"/>
  <c r="I296" i="2"/>
  <c r="I665" i="2"/>
  <c r="I659" i="2"/>
  <c r="I351" i="2"/>
  <c r="I776" i="2"/>
  <c r="I235" i="2"/>
  <c r="I191" i="2"/>
  <c r="I108" i="2"/>
  <c r="I40" i="2"/>
  <c r="I687" i="2"/>
  <c r="I682" i="2"/>
  <c r="I745" i="2"/>
  <c r="I736" i="2"/>
  <c r="I731" i="2"/>
  <c r="I718" i="2"/>
  <c r="I723" i="2"/>
  <c r="I703" i="2"/>
  <c r="I698" i="2"/>
  <c r="I708" i="2"/>
  <c r="I328" i="2"/>
  <c r="I647" i="2"/>
  <c r="I643" i="2"/>
  <c r="I634" i="2"/>
  <c r="I626" i="2"/>
  <c r="I618" i="2"/>
  <c r="I616" i="2"/>
  <c r="I588" i="2"/>
  <c r="I579" i="2"/>
  <c r="I574" i="2"/>
  <c r="I565" i="2"/>
  <c r="I557" i="2"/>
  <c r="I606" i="2"/>
  <c r="I545" i="2"/>
  <c r="I537" i="2"/>
  <c r="I528" i="2"/>
  <c r="I523" i="2"/>
  <c r="I518" i="2"/>
  <c r="I510" i="2"/>
  <c r="I501" i="2"/>
  <c r="I492" i="2"/>
  <c r="I487" i="2"/>
  <c r="I478" i="2"/>
  <c r="I470" i="2"/>
  <c r="I461" i="2"/>
  <c r="I456" i="2"/>
  <c r="I447" i="2"/>
  <c r="I438" i="2"/>
  <c r="I429" i="2"/>
  <c r="I424" i="2"/>
  <c r="I335" i="2"/>
  <c r="I398" i="2"/>
  <c r="I316" i="2"/>
  <c r="I310" i="2"/>
  <c r="I600" i="2"/>
  <c r="I334" i="2"/>
  <c r="I671" i="2"/>
  <c r="I664" i="2"/>
  <c r="I342" i="2"/>
  <c r="I788" i="2"/>
  <c r="I272" i="2"/>
  <c r="I187" i="2"/>
  <c r="I142" i="2"/>
  <c r="I32" i="2"/>
  <c r="I55" i="2"/>
  <c r="I686" i="2"/>
  <c r="I678" i="2"/>
  <c r="I749" i="2"/>
  <c r="I740" i="2"/>
  <c r="I735" i="2"/>
  <c r="I726" i="2"/>
  <c r="I713" i="2"/>
  <c r="I707" i="2"/>
  <c r="I702" i="2"/>
  <c r="I693" i="2"/>
  <c r="I332" i="2"/>
  <c r="I651" i="2"/>
  <c r="I638" i="2"/>
  <c r="I622" i="2"/>
  <c r="I611" i="2"/>
  <c r="I592" i="2"/>
  <c r="I583" i="2"/>
  <c r="I578" i="2"/>
  <c r="I569" i="2"/>
  <c r="I552" i="2"/>
  <c r="I601" i="2"/>
  <c r="I541" i="2"/>
  <c r="I532" i="2"/>
  <c r="I526" i="2"/>
  <c r="I522" i="2"/>
  <c r="I513" i="2"/>
  <c r="I505" i="2"/>
  <c r="I496" i="2"/>
  <c r="I491" i="2"/>
  <c r="I482" i="2"/>
  <c r="I474" i="2"/>
  <c r="I465" i="2"/>
  <c r="I460" i="2"/>
  <c r="I451" i="2"/>
  <c r="I442" i="2"/>
  <c r="I433" i="2"/>
  <c r="I428" i="2"/>
  <c r="I419" i="2"/>
  <c r="I414" i="2"/>
  <c r="I333" i="2"/>
  <c r="I408" i="2"/>
  <c r="I403" i="2"/>
  <c r="I397" i="2"/>
  <c r="I392" i="2"/>
  <c r="I386" i="2"/>
  <c r="I380" i="2"/>
  <c r="I315" i="2"/>
  <c r="I301" i="2"/>
  <c r="I371" i="2"/>
  <c r="I365" i="2"/>
  <c r="I657" i="2"/>
  <c r="I356" i="2"/>
  <c r="I799" i="2"/>
  <c r="I267" i="2"/>
  <c r="I224" i="2"/>
  <c r="I756" i="2"/>
  <c r="I97" i="2"/>
  <c r="I50" i="2"/>
  <c r="I752" i="2"/>
  <c r="I744" i="2"/>
  <c r="I739" i="2"/>
  <c r="I730" i="2"/>
  <c r="I717" i="2"/>
  <c r="I722" i="2"/>
  <c r="I706" i="2"/>
  <c r="I697" i="2"/>
  <c r="I709" i="2"/>
  <c r="I327" i="2"/>
  <c r="I650" i="2"/>
  <c r="I642" i="2"/>
  <c r="I633" i="2"/>
  <c r="I625" i="2"/>
  <c r="I621" i="2"/>
  <c r="I615" i="2"/>
  <c r="I607" i="2"/>
  <c r="I587" i="2"/>
  <c r="I582" i="2"/>
  <c r="I573" i="2"/>
  <c r="I564" i="2"/>
  <c r="I556" i="2"/>
  <c r="I551" i="2"/>
  <c r="I536" i="2"/>
  <c r="I527" i="2"/>
  <c r="I525" i="2"/>
  <c r="I517" i="2"/>
  <c r="I509" i="2"/>
  <c r="I500" i="2"/>
  <c r="I495" i="2"/>
  <c r="I486" i="2"/>
  <c r="I469" i="2"/>
  <c r="I464" i="2"/>
  <c r="I455" i="2"/>
  <c r="I446" i="2"/>
  <c r="I437" i="2"/>
  <c r="I432" i="2"/>
  <c r="I423" i="2"/>
  <c r="I413" i="2"/>
  <c r="I402" i="2"/>
  <c r="I385" i="2"/>
  <c r="I308" i="2"/>
  <c r="I599" i="2"/>
  <c r="I300" i="2"/>
  <c r="I669" i="2"/>
  <c r="I663" i="2"/>
  <c r="I326" i="2"/>
  <c r="I374" i="2"/>
  <c r="I783" i="2"/>
  <c r="I765" i="2"/>
  <c r="I219" i="2"/>
  <c r="I175" i="2"/>
  <c r="I92" i="2"/>
  <c r="I31" i="2"/>
  <c r="I387" i="2"/>
  <c r="I383" i="2"/>
  <c r="I379" i="2"/>
  <c r="I375" i="2"/>
  <c r="I313" i="2"/>
  <c r="I309" i="2"/>
  <c r="I307" i="2"/>
  <c r="I598" i="2"/>
  <c r="I302" i="2"/>
  <c r="I298" i="2"/>
  <c r="I370" i="2"/>
  <c r="I366" i="2"/>
  <c r="I674" i="2"/>
  <c r="I670" i="2"/>
  <c r="I666" i="2"/>
  <c r="I662" i="2"/>
  <c r="I658" i="2"/>
  <c r="I324" i="2"/>
  <c r="I358" i="2"/>
  <c r="I373" i="2"/>
  <c r="I353" i="2"/>
  <c r="I349" i="2"/>
  <c r="I363" i="2"/>
  <c r="I344" i="2"/>
  <c r="I340" i="2"/>
  <c r="I372" i="2"/>
  <c r="I652" i="2"/>
  <c r="I791" i="2"/>
  <c r="I786" i="2"/>
  <c r="I775" i="2"/>
  <c r="I770" i="2"/>
  <c r="I759" i="2"/>
  <c r="I292" i="2"/>
  <c r="I281" i="2"/>
  <c r="I276" i="2"/>
  <c r="I266" i="2"/>
  <c r="I261" i="2"/>
  <c r="I250" i="2"/>
  <c r="I245" i="2"/>
  <c r="I234" i="2"/>
  <c r="I229" i="2"/>
  <c r="I218" i="2"/>
  <c r="I213" i="2"/>
  <c r="I197" i="2"/>
  <c r="I178" i="2"/>
  <c r="I206" i="2"/>
  <c r="I204" i="2"/>
  <c r="I169" i="2"/>
  <c r="I174" i="2"/>
  <c r="I151" i="2"/>
  <c r="I160" i="2"/>
  <c r="I139" i="2"/>
  <c r="I134" i="2"/>
  <c r="I123" i="2"/>
  <c r="I118" i="2"/>
  <c r="I107" i="2"/>
  <c r="I102" i="2"/>
  <c r="I91" i="2"/>
  <c r="I86" i="2"/>
  <c r="I11" i="2"/>
  <c r="I36" i="2"/>
  <c r="I79" i="2"/>
  <c r="I21" i="2"/>
  <c r="I23" i="2"/>
  <c r="I76" i="2"/>
  <c r="I65" i="2"/>
  <c r="I60" i="2"/>
  <c r="I49" i="2"/>
  <c r="I44" i="2"/>
  <c r="I801" i="2"/>
  <c r="I796" i="2"/>
  <c r="I785" i="2"/>
  <c r="I780" i="2"/>
  <c r="I769" i="2"/>
  <c r="I764" i="2"/>
  <c r="I291" i="2"/>
  <c r="I286" i="2"/>
  <c r="I294" i="2"/>
  <c r="I271" i="2"/>
  <c r="I260" i="2"/>
  <c r="I255" i="2"/>
  <c r="I244" i="2"/>
  <c r="I239" i="2"/>
  <c r="I228" i="2"/>
  <c r="I223" i="2"/>
  <c r="I212" i="2"/>
  <c r="I202" i="2"/>
  <c r="I193" i="2"/>
  <c r="I190" i="2"/>
  <c r="I183" i="2"/>
  <c r="I176" i="2"/>
  <c r="I159" i="2"/>
  <c r="I155" i="2"/>
  <c r="I146" i="2"/>
  <c r="I141" i="2"/>
  <c r="I133" i="2"/>
  <c r="I128" i="2"/>
  <c r="I117" i="2"/>
  <c r="I112" i="2"/>
  <c r="I101" i="2"/>
  <c r="I96" i="2"/>
  <c r="I85" i="2"/>
  <c r="I80" i="2"/>
  <c r="I30" i="2"/>
  <c r="I39" i="2"/>
  <c r="I20" i="2"/>
  <c r="I33" i="2"/>
  <c r="I75" i="2"/>
  <c r="I70" i="2"/>
  <c r="I59" i="2"/>
  <c r="I54" i="2"/>
  <c r="I5" i="2"/>
  <c r="I323" i="2"/>
  <c r="I357" i="2"/>
  <c r="I355" i="2"/>
  <c r="I352" i="2"/>
  <c r="I348" i="2"/>
  <c r="I656" i="2"/>
  <c r="I343" i="2"/>
  <c r="I362" i="2"/>
  <c r="I655" i="2"/>
  <c r="I795" i="2"/>
  <c r="I790" i="2"/>
  <c r="I779" i="2"/>
  <c r="I774" i="2"/>
  <c r="I763" i="2"/>
  <c r="I758" i="2"/>
  <c r="I285" i="2"/>
  <c r="I280" i="2"/>
  <c r="I270" i="2"/>
  <c r="I265" i="2"/>
  <c r="I254" i="2"/>
  <c r="I249" i="2"/>
  <c r="I238" i="2"/>
  <c r="I233" i="2"/>
  <c r="I222" i="2"/>
  <c r="I217" i="2"/>
  <c r="I201" i="2"/>
  <c r="I196" i="2"/>
  <c r="I189" i="2"/>
  <c r="I186" i="2"/>
  <c r="I173" i="2"/>
  <c r="I168" i="2"/>
  <c r="I154" i="2"/>
  <c r="I150" i="2"/>
  <c r="I164" i="2"/>
  <c r="I138" i="2"/>
  <c r="I127" i="2"/>
  <c r="I122" i="2"/>
  <c r="I111" i="2"/>
  <c r="I106" i="2"/>
  <c r="I95" i="2"/>
  <c r="I90" i="2"/>
  <c r="I16" i="2"/>
  <c r="I13" i="2"/>
  <c r="I6" i="2"/>
  <c r="I34" i="2"/>
  <c r="I27" i="2"/>
  <c r="I17" i="2"/>
  <c r="I69" i="2"/>
  <c r="I64" i="2"/>
  <c r="I48" i="2"/>
  <c r="I800" i="2"/>
  <c r="I789" i="2"/>
  <c r="I784" i="2"/>
  <c r="I773" i="2"/>
  <c r="I768" i="2"/>
  <c r="I757" i="2"/>
  <c r="I290" i="2"/>
  <c r="I279" i="2"/>
  <c r="I275" i="2"/>
  <c r="I264" i="2"/>
  <c r="I259" i="2"/>
  <c r="I248" i="2"/>
  <c r="I243" i="2"/>
  <c r="I232" i="2"/>
  <c r="I227" i="2"/>
  <c r="I216" i="2"/>
  <c r="I211" i="2"/>
  <c r="I195" i="2"/>
  <c r="I208" i="2"/>
  <c r="I185" i="2"/>
  <c r="I182" i="2"/>
  <c r="I167" i="2"/>
  <c r="I140" i="2"/>
  <c r="I149" i="2"/>
  <c r="I145" i="2"/>
  <c r="I137" i="2"/>
  <c r="I132" i="2"/>
  <c r="I121" i="2"/>
  <c r="I116" i="2"/>
  <c r="I105" i="2"/>
  <c r="I100" i="2"/>
  <c r="I89" i="2"/>
  <c r="I84" i="2"/>
  <c r="I10" i="2"/>
  <c r="I41" i="2"/>
  <c r="I25" i="2"/>
  <c r="I19" i="2"/>
  <c r="I22" i="2"/>
  <c r="I74" i="2"/>
  <c r="I63" i="2"/>
  <c r="I58" i="2"/>
  <c r="I47" i="2"/>
  <c r="I4" i="2"/>
  <c r="I767" i="2"/>
  <c r="I762" i="2"/>
  <c r="I289" i="2"/>
  <c r="I284" i="2"/>
  <c r="I274" i="2"/>
  <c r="I269" i="2"/>
  <c r="I258" i="2"/>
  <c r="I253" i="2"/>
  <c r="I242" i="2"/>
  <c r="I237" i="2"/>
  <c r="I226" i="2"/>
  <c r="I221" i="2"/>
  <c r="I210" i="2"/>
  <c r="I200" i="2"/>
  <c r="I207" i="2"/>
  <c r="I177" i="2"/>
  <c r="I181" i="2"/>
  <c r="I172" i="2"/>
  <c r="I158" i="2"/>
  <c r="I153" i="2"/>
  <c r="I144" i="2"/>
  <c r="I163" i="2"/>
  <c r="I131" i="2"/>
  <c r="I126" i="2"/>
  <c r="I115" i="2"/>
  <c r="I110" i="2"/>
  <c r="I99" i="2"/>
  <c r="I94" i="2"/>
  <c r="I83" i="2"/>
  <c r="I15" i="2"/>
  <c r="I43" i="2"/>
  <c r="I38" i="2"/>
  <c r="I8" i="2"/>
  <c r="I35" i="2"/>
  <c r="I73" i="2"/>
  <c r="I68" i="2"/>
  <c r="I57" i="2"/>
  <c r="I52" i="2"/>
  <c r="I3" i="2"/>
  <c r="I772" i="2"/>
  <c r="I761" i="2"/>
  <c r="I755" i="2"/>
  <c r="I283" i="2"/>
  <c r="I278" i="2"/>
  <c r="I268" i="2"/>
  <c r="I263" i="2"/>
  <c r="I252" i="2"/>
  <c r="I247" i="2"/>
  <c r="I236" i="2"/>
  <c r="I231" i="2"/>
  <c r="I220" i="2"/>
  <c r="I215" i="2"/>
  <c r="I199" i="2"/>
  <c r="I194" i="2"/>
  <c r="I188" i="2"/>
  <c r="I184" i="2"/>
  <c r="I171" i="2"/>
  <c r="I166" i="2"/>
  <c r="I161" i="2"/>
  <c r="I148" i="2"/>
  <c r="I162" i="2"/>
  <c r="I136" i="2"/>
  <c r="I125" i="2"/>
  <c r="I120" i="2"/>
  <c r="I109" i="2"/>
  <c r="I104" i="2"/>
  <c r="I93" i="2"/>
  <c r="I88" i="2"/>
  <c r="I14" i="2"/>
  <c r="I9" i="2"/>
  <c r="I26" i="2"/>
  <c r="I29" i="2"/>
  <c r="I18" i="2"/>
  <c r="I78" i="2"/>
  <c r="I67" i="2"/>
  <c r="I62" i="2"/>
  <c r="I51" i="2"/>
  <c r="I46" i="2"/>
  <c r="I321" i="2"/>
  <c r="I317" i="2"/>
  <c r="I320" i="2"/>
  <c r="I350" i="2"/>
  <c r="I347" i="2"/>
  <c r="I345" i="2"/>
  <c r="I341" i="2"/>
  <c r="I361" i="2"/>
  <c r="I653" i="2"/>
  <c r="I798" i="2"/>
  <c r="I787" i="2"/>
  <c r="I782" i="2"/>
  <c r="I771" i="2"/>
  <c r="I766" i="2"/>
  <c r="I293" i="2"/>
  <c r="I288" i="2"/>
  <c r="I277" i="2"/>
  <c r="I273" i="2"/>
  <c r="I262" i="2"/>
  <c r="I257" i="2"/>
  <c r="I246" i="2"/>
  <c r="I241" i="2"/>
  <c r="I230" i="2"/>
  <c r="I225" i="2"/>
  <c r="I214" i="2"/>
  <c r="I209" i="2"/>
  <c r="I179" i="2"/>
  <c r="I192" i="2"/>
  <c r="I205" i="2"/>
  <c r="I180" i="2"/>
  <c r="I165" i="2"/>
  <c r="I157" i="2"/>
  <c r="I147" i="2"/>
  <c r="I143" i="2"/>
  <c r="I135" i="2"/>
  <c r="I130" i="2"/>
  <c r="I119" i="2"/>
  <c r="I114" i="2"/>
  <c r="I103" i="2"/>
  <c r="I98" i="2"/>
  <c r="I87" i="2"/>
  <c r="I82" i="2"/>
  <c r="I37" i="2"/>
  <c r="I42" i="2"/>
  <c r="I28" i="2"/>
  <c r="I7" i="2"/>
  <c r="I77" i="2"/>
  <c r="I72" i="2"/>
  <c r="I61" i="2"/>
  <c r="I56" i="2"/>
  <c r="I45" i="2"/>
  <c r="I2" i="2"/>
  <c r="F11" i="5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<sst xmlns="http://schemas.openxmlformats.org/spreadsheetml/2006/main" count="9790" uniqueCount="5180">
  <si>
    <t>PURPOSE:</t>
  </si>
  <si>
    <t xml:space="preserve">New employees or contractors who have not previously had experience working in an organisation tasked with delivering projects for managing public records government purposes may have a limited understanding of the context in which we are regulated and obligated to  operate. </t>
  </si>
  <si>
    <t>CONTEXT:</t>
  </si>
  <si>
    <t>Projects to deliver Services using IT Services have a high chance of failure (66+%). The following are a number of common preventable key causes:</t>
  </si>
  <si>
    <t>- Not discovering who the system is for (the [full] audience)</t>
  </si>
  <si>
    <t>- Not discovering what they desire (their stated needs)</t>
  </si>
  <si>
    <t>- Not using SMEs in each domain to define targe objectives, rather than guessing what they probably want</t>
  </si>
  <si>
    <t>- Not collecting the Desires of SMEs beyond Business needs, forgetting it takes a village to operate and deploy a service and operate it over 7+ years</t>
  </si>
  <si>
    <t>- Not discovering where they conflict with other's desires, and re-looking for a solution that best meets multiple parties' needs</t>
  </si>
  <si>
    <t>- Not rethinking their Desires &amp; Processes to develop what is *possible* in a ditigal environment - rather than blindly encoding *current* behaviours</t>
  </si>
  <si>
    <t>- Not converting the collected Desires into Defined S.M.A.R.T. Objectives as Requirements</t>
  </si>
  <si>
    <t>- Not sequencing effort in an order that decreases risks, issues, rework, expense - AND gets something out the door to PROD-DATA every 2 weeks</t>
  </si>
  <si>
    <t>- Priotising effort unevenly to focus on the needs of one group (generally Business) above all others (generally Operations), impacting Users</t>
  </si>
  <si>
    <r>
      <t xml:space="preserve">- Not getting organised Governance of </t>
    </r>
    <r>
      <rPr>
        <i/>
        <sz val="11"/>
        <color theme="1"/>
        <rFont val="Calibri"/>
        <family val="2"/>
        <scheme val="minor"/>
      </rPr>
      <t>both</t>
    </r>
    <r>
      <rPr>
        <sz val="11"/>
        <color theme="1"/>
        <rFont val="Calibri"/>
        <family val="2"/>
        <scheme val="minor"/>
      </rPr>
      <t xml:space="preserve"> Business and Technical decisions from the start</t>
    </r>
  </si>
  <si>
    <t>- Putting off meeting governance reporting and and endorsement obtaining steps till too late, impacting scheduling</t>
  </si>
  <si>
    <t>- Focusing on the Development phase, rather than the Operations and User Support phases, and working back to developing to meet its needs</t>
  </si>
  <si>
    <t>- Hiring and following inappropriate guidance by resources with the capabilities to perform specialised tasks -- but not reduce service delivery risk</t>
  </si>
  <si>
    <t>- Blindly following organisation procurement guidelines, and choosing a system that doesn't have the capability by itself, and can't be customised later to deliver functionality expected by stakeholders</t>
  </si>
  <si>
    <t>THIS DOCUMENT:</t>
  </si>
  <si>
    <t>Addresses a couple of the above common causes of project failure by capturing early the Desires of multiple stakeholders roles -- each within their own tab -- so that everybody is aware of each others Desires and can work towards a common objective. The Desires were collected from Stakeholder Roles involved with Operating the service for a service life span (7+ years), working all the way back to listing the Stakeholder Roles required to iteratively get there (Direction, Discovery, Definition, Design, Deployment, Development, Monitoring, Operating, Improving, Supporting,  Decommissioning).</t>
  </si>
  <si>
    <t>AUDIENCE:</t>
  </si>
  <si>
    <t>Small projects do not have the resources for each Role -- generally a single resource/person is fulfilling multiple Roles, often over-committed. But Roles permit planning, and a plan is better than no plan.</t>
  </si>
  <si>
    <t>Larger projects may have more resouces, but often will be under-committed (eg: only 50%) with a lot of time used to synch tasks across Roles.</t>
  </si>
  <si>
    <t>INSTRUCTIONS:</t>
  </si>
  <si>
    <t>- Use the TOC to select the Tab that best fits your Role</t>
  </si>
  <si>
    <t>- The Default Order for each Table is on the CONCERN.ID column</t>
  </si>
  <si>
    <t>- Read the definition of the Role, it's primary Tasks, and then it's Deliverables, Responsibilities, and Guidance</t>
  </si>
  <si>
    <t>- Read the definition of other person's Roles, Tasks, Deliverables, Responsibilities, and Guidance, to better understand their Perspectives</t>
  </si>
  <si>
    <t>- Correlate the Desires to default contractual Requirements supplied by the Organisation, and any Project specific contractual Requirements</t>
  </si>
  <si>
    <t>- When developing project work items, consider these Desires in the background</t>
  </si>
  <si>
    <t>- One can use the Table as is, or use Word's MailMerge functionality to develop Document parts as needed</t>
  </si>
  <si>
    <t>- System Design Requirements do delve down to detail that is not required on all projects (Filter on the ID column using variations of ????.000)</t>
  </si>
  <si>
    <t>NOTES:</t>
  </si>
  <si>
    <r>
      <t xml:space="preserve">- </t>
    </r>
    <r>
      <rPr>
        <b/>
        <sz val="11"/>
        <color theme="1"/>
        <rFont val="Calibri"/>
        <family val="2"/>
        <scheme val="minor"/>
      </rPr>
      <t>Improve</t>
    </r>
    <r>
      <rPr>
        <sz val="11"/>
        <color theme="1"/>
        <rFont val="Calibri"/>
        <family val="2"/>
        <scheme val="minor"/>
      </rPr>
      <t xml:space="preserve">: if a Stakeholder Role Group is missing, or their Desires are not listed, flag it for </t>
    </r>
    <r>
      <rPr>
        <i/>
        <sz val="11"/>
        <color theme="1"/>
        <rFont val="Calibri"/>
        <family val="2"/>
        <scheme val="minor"/>
      </rPr>
      <t>adding or consolidating</t>
    </r>
    <r>
      <rPr>
        <sz val="11"/>
        <color theme="1"/>
        <rFont val="Calibri"/>
        <family val="2"/>
        <scheme val="minor"/>
      </rPr>
      <t xml:space="preserve">. Don't </t>
    </r>
    <r>
      <rPr>
        <i/>
        <sz val="11"/>
        <color theme="1"/>
        <rFont val="Calibri"/>
        <family val="2"/>
        <scheme val="minor"/>
      </rPr>
      <t>remove</t>
    </r>
    <r>
      <rPr>
        <sz val="11"/>
        <color theme="1"/>
        <rFont val="Calibri"/>
        <family val="2"/>
        <scheme val="minor"/>
      </rPr>
      <t xml:space="preserve"> Desires. </t>
    </r>
  </si>
  <si>
    <r>
      <t xml:space="preserve">- </t>
    </r>
    <r>
      <rPr>
        <b/>
        <sz val="11"/>
        <color theme="1"/>
        <rFont val="Calibri"/>
        <family val="2"/>
        <scheme val="minor"/>
      </rPr>
      <t>Format</t>
    </r>
    <r>
      <rPr>
        <sz val="11"/>
        <color theme="1"/>
        <rFont val="Calibri"/>
        <family val="2"/>
        <scheme val="minor"/>
      </rPr>
      <t xml:space="preserve">: Each entry loosely follows traditional User Story format, bar the change from an American heavy "I Want" to a more discussible ", I Desire" </t>
    </r>
  </si>
  <si>
    <r>
      <t>- "</t>
    </r>
    <r>
      <rPr>
        <b/>
        <sz val="11"/>
        <color theme="1"/>
        <rFont val="Calibri"/>
        <family val="2"/>
        <scheme val="minor"/>
      </rPr>
      <t>Desire</t>
    </r>
    <r>
      <rPr>
        <sz val="11"/>
        <color theme="1"/>
        <rFont val="Calibri"/>
        <family val="2"/>
        <scheme val="minor"/>
      </rPr>
      <t xml:space="preserve">": the term was intentionally chose...for want of a better word. It implies it's *not* a firm (Contractual) requirement yet -- it's still up for Discussion (as to how it adds value compared to other stakeholder's Desires, and whether it negatively impacts others). "I Want" was too boisterous. "I Wish" implied it was a fairy tale outcome, "I Need" was incorrect. I Lust For was a bit too OTT. </t>
    </r>
  </si>
  <si>
    <r>
      <t>- "</t>
    </r>
    <r>
      <rPr>
        <b/>
        <sz val="11"/>
        <color theme="1"/>
        <rFont val="Calibri"/>
        <family val="2"/>
        <scheme val="minor"/>
      </rPr>
      <t>Organisation</t>
    </r>
    <r>
      <rPr>
        <sz val="11"/>
        <color theme="1"/>
        <rFont val="Calibri"/>
        <family val="2"/>
        <scheme val="minor"/>
      </rPr>
      <t>": where possible, each entry's wording is intentionally abstracted  to be useable within any Organisation (rather than this one specifically) to more easily determine whether the project approach and system design follow industry standards and norms or not. Deviation from Norms CAN be a strong warning of Risk (but also is not always the case).</t>
    </r>
  </si>
  <si>
    <r>
      <t xml:space="preserve">- </t>
    </r>
    <r>
      <rPr>
        <b/>
        <sz val="11"/>
        <color theme="1"/>
        <rFont val="Calibri"/>
        <family val="2"/>
        <scheme val="minor"/>
      </rPr>
      <t>UID</t>
    </r>
    <r>
      <rPr>
        <sz val="11"/>
        <color theme="1"/>
        <rFont val="Calibri"/>
        <family val="2"/>
        <scheme val="minor"/>
      </rPr>
      <t>: Each entry's UID is purposeful in that instead of it being developed to be a sequential run (eg: REQ-0001 to REQ-00125) pointing to different statements in every project, the UID's encoding of Stakeholder, Purpose, and Order such that the they ensure uniqueness and reusable across projects</t>
    </r>
  </si>
  <si>
    <r>
      <t xml:space="preserve">- </t>
    </r>
    <r>
      <rPr>
        <b/>
        <sz val="11"/>
        <color theme="1"/>
        <rFont val="Calibri"/>
        <family val="2"/>
        <scheme val="minor"/>
      </rPr>
      <t>Paired</t>
    </r>
    <r>
      <rPr>
        <sz val="11"/>
        <color theme="1"/>
        <rFont val="Calibri"/>
        <family val="2"/>
        <scheme val="minor"/>
      </rPr>
      <t>: one role's Desired outcome is another role's Responsibility. Check to see that both aspects are captured in this catalogue. Thank you.</t>
    </r>
  </si>
  <si>
    <r>
      <t xml:space="preserve">- </t>
    </r>
    <r>
      <rPr>
        <b/>
        <sz val="11"/>
        <color theme="1"/>
        <rFont val="Calibri"/>
        <family val="2"/>
        <scheme val="minor"/>
      </rPr>
      <t>Generic</t>
    </r>
    <r>
      <rPr>
        <sz val="11"/>
        <color theme="1"/>
        <rFont val="Calibri"/>
        <family val="2"/>
        <scheme val="minor"/>
      </rPr>
      <t>: as per the title of the Document, these are *Generic* Desires that are applicable to the vast majority of current IT projects. On top of them a project develops a particular project's specific Desires (generally this is limited to just capturing additional Business and Business SUpport stakeholder Desires.</t>
    </r>
  </si>
  <si>
    <r>
      <t xml:space="preserve">- </t>
    </r>
    <r>
      <rPr>
        <b/>
        <sz val="11"/>
        <color theme="1"/>
        <rFont val="Calibri"/>
        <family val="2"/>
        <scheme val="minor"/>
      </rPr>
      <t>Excel</t>
    </r>
    <r>
      <rPr>
        <sz val="11"/>
        <color theme="1"/>
        <rFont val="Calibri"/>
        <family val="2"/>
        <scheme val="minor"/>
      </rPr>
      <t>: Although Excel is not a DB, or RowShare, or AirTable --it's the most widely available tool. Sigh. Deal with it.</t>
    </r>
  </si>
  <si>
    <r>
      <t xml:space="preserve">- </t>
    </r>
    <r>
      <rPr>
        <b/>
        <sz val="11"/>
        <color theme="1"/>
        <rFont val="Calibri"/>
        <family val="2"/>
        <scheme val="minor"/>
      </rPr>
      <t>Use</t>
    </r>
    <r>
      <rPr>
        <sz val="11"/>
        <color theme="1"/>
        <rFont val="Calibri"/>
        <family val="2"/>
        <scheme val="minor"/>
      </rPr>
      <t>: Word's MailMerge functionality to develop document fragments from one table or another. See previous point.</t>
    </r>
  </si>
  <si>
    <r>
      <t xml:space="preserve">- </t>
    </r>
    <r>
      <rPr>
        <b/>
        <sz val="11"/>
        <color theme="1"/>
        <rFont val="Calibri"/>
        <family val="2"/>
        <scheme val="minor"/>
      </rPr>
      <t>Corrections</t>
    </r>
    <r>
      <rPr>
        <sz val="11"/>
        <color theme="1"/>
        <rFont val="Calibri"/>
        <family val="2"/>
        <scheme val="minor"/>
      </rPr>
      <t>:Spelling is important -- but less important for now than Intent/Usefulness (i.e. don't sweat the small stuff -- but flag errors them when you see them).</t>
    </r>
  </si>
  <si>
    <t>FINAL WORDS:</t>
  </si>
  <si>
    <t xml:space="preserve">Good luck with your project. </t>
  </si>
  <si>
    <t xml:space="preserve">- IT projects are complex -- but not complicated. After 60 years it is actually (contrary to hype) more of a skilled career -- even if unregulated -- than an art form, so if you do follow well-trodden automated delivery, system, component and code patterns, you *will* keep delivery organised &amp; achievable.  </t>
  </si>
  <si>
    <r>
      <t xml:space="preserve">- Don't fall into the trap of delivering an MVP (which too often ends up standing for </t>
    </r>
    <r>
      <rPr>
        <i/>
        <sz val="11"/>
        <color theme="1"/>
        <rFont val="Calibri"/>
        <family val="2"/>
        <scheme val="minor"/>
      </rPr>
      <t>Missing Valuable Planning</t>
    </r>
    <r>
      <rPr>
        <sz val="11"/>
        <color theme="1"/>
        <rFont val="Calibri"/>
        <family val="2"/>
        <scheme val="minor"/>
      </rPr>
      <t xml:space="preserve">). Aim for delivering early and iteratively improving a </t>
    </r>
    <r>
      <rPr>
        <i/>
        <sz val="11"/>
        <color theme="1"/>
        <rFont val="Calibri"/>
        <family val="2"/>
        <scheme val="minor"/>
      </rPr>
      <t>Minimum Viable Service</t>
    </r>
    <r>
      <rPr>
        <sz val="11"/>
        <color theme="1"/>
        <rFont val="Calibri"/>
        <family val="2"/>
        <scheme val="minor"/>
      </rPr>
      <t xml:space="preserve"> (MVS) -- which encodes early the concept that the service has a long lifespan, needs monitoring, maintenance, bau development &amp; improvement, operations, support. </t>
    </r>
  </si>
  <si>
    <r>
      <t xml:space="preserve">- Advernturers dream of getting to the North or South Pole, the Amazon or El Dorado. And you never hear of them again except in children's books. Successful Explorers don't plan to get there (the exciting scary Dev part) -- they plan to get back </t>
    </r>
    <r>
      <rPr>
        <i/>
        <sz val="11"/>
        <color theme="1"/>
        <rFont val="Calibri"/>
        <family val="2"/>
        <scheme val="minor"/>
      </rPr>
      <t>to deliver the value</t>
    </r>
    <r>
      <rPr>
        <sz val="11"/>
        <color theme="1"/>
        <rFont val="Calibri"/>
        <family val="2"/>
        <scheme val="minor"/>
      </rPr>
      <t xml:space="preserve"> (Operating), and work back from the end all the way back to where they have to start. what resources are needed at way stations, etc. Roald Amundsen called Adventures Piss Poor Planned Projects (or something to that effect). He survived. Robert F. Scott froze and didn't deliver. You can learn a lot from Roald's studying, planning, partnering, teaming, and traveling light. He also used dogs (the Automation of the day), rather than pulling sleds with humans, as Scott did.</t>
    </r>
  </si>
  <si>
    <t xml:space="preserve">- Bet on Automation every time. It encodes Definition, Development, Deployment and QA IP such that its available over the whole Operation time, protecting it from being lost due to resources leaving at the end of the Capex period. And makes light work of repetitive work to free thinking for other tasks. </t>
  </si>
  <si>
    <t xml:space="preserve">- Don't believe the hype. Agile never recommended "Start Dev'in, no Planning or Documentation needed." It recommending relying on JUST ENOUGH Documentation needed to communicate the Planning. And NEVER said skip the Planning.  Planning is the most efficient way to measure twice, cut once, cost less, be more predicatable in terms of effort, schedule, expense. Use Agile work management to meet the demands of the plan. </t>
  </si>
  <si>
    <r>
      <t xml:space="preserve">- If you let Developers plan your service or system, rather than stick to Developing to Architected plans, more fool you.  Can't say you were not warned. That's like asking your great plumber to design your house. Different skillsets are required to plan the placement, the orientation, the driveway, waste, storm water, electricity, heating, ventilation, lighting, glazing, wall structure, cladding, insulation, lining, openings, triming, painting, joists, floors, stair slopes, railings, wet areas lining, tiling, kitchen and bathroom cabinetry -- all within neighbourhood, regional, national, international standards, agreements, and obligations, and need to coordinate with traffic specialists, earthworks specialists, solar specialists. etc.  The same applies in that you wouldn't ask your electrician either, or your painter, nephew, or best buddy to do all that either, no matter how good they are in their vertical field. (Then again, I guess you </t>
    </r>
    <r>
      <rPr>
        <i/>
        <sz val="11"/>
        <color theme="1"/>
        <rFont val="Calibri"/>
        <family val="2"/>
        <scheme val="minor"/>
      </rPr>
      <t>can</t>
    </r>
    <r>
      <rPr>
        <sz val="11"/>
        <color theme="1"/>
        <rFont val="Calibri"/>
        <family val="2"/>
        <scheme val="minor"/>
      </rPr>
      <t xml:space="preserve"> do it  -- if its </t>
    </r>
    <r>
      <rPr>
        <i/>
        <sz val="11"/>
        <color theme="1"/>
        <rFont val="Calibri"/>
        <family val="2"/>
        <scheme val="minor"/>
      </rPr>
      <t>your</t>
    </r>
    <r>
      <rPr>
        <sz val="11"/>
        <color theme="1"/>
        <rFont val="Calibri"/>
        <family val="2"/>
        <scheme val="minor"/>
      </rPr>
      <t xml:space="preserve"> personal morgage -- rather than a budget from shared treasury).</t>
    </r>
  </si>
  <si>
    <t>- Careful as to choose architects appropriate for the objectve. There are differences in between internal employee facing architects, and architects of services for customers. Few are good at both -- and the services they will propose will generally be appropriate for only one arena. Architects that do houses, for example, generally do poor restaurants, hotels and commercial spaces -- and architects that do the later generally make homes that feel industrial, using industrial solutions for lighting, fixtures, bathroom dimensions, surfaces. The same for software: enterprise facing architects may opt for rules, regulations and order, cost and queling disent -- whereas customers are best served with flexibility, unique circumstances, social media,  feedback, and decisions based on other factors than cost.</t>
  </si>
  <si>
    <t>SEQUENTIAL TABLE OF CONTENTS</t>
  </si>
  <si>
    <t>ROLE DESCRIPTION</t>
  </si>
  <si>
    <t>Roles of those who get projects started:</t>
  </si>
  <si>
    <t>Sponsor</t>
  </si>
  <si>
    <t>Business Case Developer</t>
  </si>
  <si>
    <t>Roles of those who govern project starting, continuance or cancellation:</t>
  </si>
  <si>
    <t>ITC Governance Board</t>
  </si>
  <si>
    <t>Project Governance Board</t>
  </si>
  <si>
    <t>='DESIRES-PROJECT-GOVERNANCE'!A5</t>
  </si>
  <si>
    <t>Roles of those who direct projects and report to governance:</t>
  </si>
  <si>
    <t>Program/Project Manager</t>
  </si>
  <si>
    <t>Roles of those who organise project effort:</t>
  </si>
  <si>
    <t>Effort Coordinator (ScrumMaster)</t>
  </si>
  <si>
    <t>Roles of those who provide Endorsements Required at different times:</t>
  </si>
  <si>
    <t>Legal Services</t>
  </si>
  <si>
    <t>Privacy Services</t>
  </si>
  <si>
    <t>Māori Services</t>
  </si>
  <si>
    <t>Information Services</t>
  </si>
  <si>
    <t>Data Services</t>
  </si>
  <si>
    <t>C&amp;A Security Services</t>
  </si>
  <si>
    <t>Technical Security Services</t>
  </si>
  <si>
    <t>Roles of those who keep services working for 10+ years:</t>
  </si>
  <si>
    <t>Deployment Services</t>
  </si>
  <si>
    <t>Monitoring Services</t>
  </si>
  <si>
    <t>Maintenance Services</t>
  </si>
  <si>
    <t>Support Development Services</t>
  </si>
  <si>
    <t>Operations Services</t>
  </si>
  <si>
    <t>Roles of those who take care of users:</t>
  </si>
  <si>
    <t>Support Users (General Customer)</t>
  </si>
  <si>
    <t>Support Users (Business)</t>
  </si>
  <si>
    <t>Roles of those who use the service:</t>
  </si>
  <si>
    <t>Users (Internal Business Providers)</t>
  </si>
  <si>
    <t>Users (Public Service Consumers)</t>
  </si>
  <si>
    <t>Roles of those who design the services:</t>
  </si>
  <si>
    <t>Consumer Architecture Services</t>
  </si>
  <si>
    <t>Business Archtiecture Services</t>
  </si>
  <si>
    <t>Enterprise Architecture Services</t>
  </si>
  <si>
    <t>Solution Architecture Services</t>
  </si>
  <si>
    <t>Technical Architecture Services</t>
  </si>
  <si>
    <t>Client User Interface Experience Design Services</t>
  </si>
  <si>
    <t>Roles of those who provide the procured/subscribed to services:</t>
  </si>
  <si>
    <t>Vendor Service Provider</t>
  </si>
  <si>
    <t>Roles of those who capture and organise competing stakeholder desires:</t>
  </si>
  <si>
    <t>Business Analysis Services</t>
  </si>
  <si>
    <t>Stakeholder Analysis Services</t>
  </si>
  <si>
    <t>Quality Analysis Services</t>
  </si>
  <si>
    <t>Roles of those who develop how the service functionality is made accessible:</t>
  </si>
  <si>
    <t>UI Design</t>
  </si>
  <si>
    <t>Roles of those who develop, customize, integrate the solution's services:</t>
  </si>
  <si>
    <t>Development - Pipeline</t>
  </si>
  <si>
    <t>Development - QA Automation</t>
  </si>
  <si>
    <t>Development - Service</t>
  </si>
  <si>
    <t>Development - Service APIs</t>
  </si>
  <si>
    <t>Development - Service API Client</t>
  </si>
  <si>
    <t>Development - Website</t>
  </si>
  <si>
    <t>Development - Service Client</t>
  </si>
  <si>
    <t>Development - ETL</t>
  </si>
  <si>
    <t>Roles of those who develop, customize, integrate the service content:</t>
  </si>
  <si>
    <t>Development - Māori Content</t>
  </si>
  <si>
    <t>Development - Content</t>
  </si>
  <si>
    <t>Roles of those who Endorse the Design, Development, Processes:</t>
  </si>
  <si>
    <t>Technical Design Review Board</t>
  </si>
  <si>
    <t>C&amp;A Services</t>
  </si>
  <si>
    <t>Change Control Role</t>
  </si>
  <si>
    <t>Change Advisory Board</t>
  </si>
  <si>
    <t>Roles of those who Accept the Residual Risks to the Business Group And wider Organisation:</t>
  </si>
  <si>
    <t>CIO/CDO</t>
  </si>
  <si>
    <t>Path</t>
  </si>
  <si>
    <t>Status</t>
  </si>
  <si>
    <t>Version</t>
  </si>
  <si>
    <t>SourceDb</t>
  </si>
  <si>
    <t>SourceIds</t>
  </si>
  <si>
    <t>System Type</t>
  </si>
  <si>
    <t>System Platform</t>
  </si>
  <si>
    <t>Concern</t>
  </si>
  <si>
    <t>Quality</t>
  </si>
  <si>
    <t>Stakeholder</t>
  </si>
  <si>
    <t>Statement Type</t>
  </si>
  <si>
    <t>Diagram Title</t>
  </si>
  <si>
    <t>Statement</t>
  </si>
  <si>
    <t>Rationale</t>
  </si>
  <si>
    <t>Information</t>
  </si>
  <si>
    <t>Instructions</t>
  </si>
  <si>
    <t>Information For Client</t>
  </si>
  <si>
    <t>Stakeholder Story</t>
  </si>
  <si>
    <t>Acceptance Type</t>
  </si>
  <si>
    <t>Acceptance By</t>
  </si>
  <si>
    <t>Acceptance Information</t>
  </si>
  <si>
    <t>Comments</t>
  </si>
  <si>
    <t>Concerns/Design/Environment</t>
  </si>
  <si>
    <t>Reviewing</t>
  </si>
  <si>
    <t>CPDB</t>
  </si>
  <si>
    <t>CPDB/SA-001</t>
  </si>
  <si>
    <t>All</t>
  </si>
  <si>
    <t>Concerns/Development/Platform</t>
  </si>
  <si>
    <t>Qualities/ISO-25010/Usability/Supportability</t>
  </si>
  <si>
    <t>Stakeholders/Architects/Solution Architects</t>
  </si>
  <si>
    <t>RFP/Q</t>
  </si>
  <si>
    <t>Cloud Service Model</t>
  </si>
  <si>
    <t>Please describe whether the proposed solution is a cloud-based solution, and if so, which cloud service model(s) best describe the proposed solution's new components:&amp;nbsp;&lt;br /&gt;&lt;br /&gt;&lt;ul&gt;&lt;li&gt;Software As a Service Client Service (SaaS);&amp;nbsp;&lt;/li&gt;&lt;li&gt;Functions As a Service Client Service (FaaS);&lt;/li&gt;&lt;/ul&gt;&lt;ul&gt;&lt;li&gt;Platform As a Service Client Service (PaaS);&lt;/li&gt;&lt;li&gt;Containers As a Service Client Service (CaaS);&lt;/li&gt;&lt;li&gt;Infrastructure As a Service Client Service (IaaS).&lt;/li&gt;&lt;/ul&gt;</t>
  </si>
  <si>
    <t>&lt;div&gt;Evaluate whether the solution aligns with System wide cloud first strategy except where risky or expensive; SaaS before PaaS before IaaS&lt;/div&gt;</t>
  </si>
  <si>
    <t>&lt;span&gt;Solutions should align with the Organisation's strategic direction for IT systems: ISO-27001 Level 2+ "Cloud First" environments, (On-Premise Last).&lt;/span&gt;&lt;p&gt;&lt;br /&gt;&lt;p&gt;Cloud services provide higher value by being capable of providing access to more stakeholders, from more locations than a LAN, while providing a lower cost of integration with other current and future planned, cloud hosted, services.&lt;/p&gt;&lt;p&gt;A&amp;nbsp;proposed&amp;nbsp;solution's components may be a combination of one or more of the above models.&lt;/p&gt;&lt;p&gt;A solution may integrate with existing services of the organisation&amp;nbsp; - it is not required to categorize the type of existing components.&lt;/p&gt;&lt;p&gt;Note that, as per the organisation's design principles, SaaS is preferred to PaaS for internal only services.&amp;nbsp;&lt;/p&gt;&lt;p&gt;IaaS is not a valued option for the organisation as hosting IaaS services in public clouds is more costly than on-premise virtual hosting -- both of which are contrary to the organisation's strategic objective of using cloud services before using on-premise products.&lt;/p&gt;&lt;/p&gt;</t>
  </si>
  <si>
    <t>Evaluation</t>
  </si>
  <si>
    <t>Evaluation Panel</t>
  </si>
  <si>
    <t>&lt;font face="Calibri Light" size=2 color=black&gt;Prefer that the system meets organisation's Design Principles of SaaS before PaaS before Containers before IaaS.</t>
  </si>
  <si>
    <t>Draft</t>
  </si>
  <si>
    <t>########</t>
  </si>
  <si>
    <t>CPDB/SA-002</t>
  </si>
  <si>
    <t>SaaS</t>
  </si>
  <si>
    <t>Qualities/ISO-25010/Reliability/Maturity</t>
  </si>
  <si>
    <t>Cloud Service Characteristics</t>
  </si>
  <si>
    <t>If your product is cloud based, please summarize if and how your solution provides the following NIST defined cloud characteristics:&amp;nbsp;&lt;br /&gt;&lt;br /&gt;&lt;ul&gt;&lt;li&gt;&lt;span&gt;on-demand self-service,&amp;nbsp;&lt;/span&gt;&lt;/li&gt;&lt;li&gt;&lt;span&gt;broad network access,&amp;nbsp;&lt;/span&gt;&lt;/li&gt;&lt;li&gt;&lt;span&gt;resource pooling,&amp;nbsp;&lt;/span&gt;&lt;/li&gt;&lt;li&gt;&lt;span&gt;rapid elasticity,&amp;nbsp;&lt;/span&gt;&lt;/li&gt;&lt;li&gt;&lt;span&gt;measured service.&lt;/span&gt;&lt;/li&gt;&lt;/ul&gt;</t>
  </si>
  <si>
    <t>&lt;font color="#000000" face="Calibri Light" size="2"&gt;Ensure the solution can remain Available and performant in a quantifiable&amp;nbsp;manner, while deployed on physically secure infrastructure, managed in an appropriate manner by trained resources.</t>
  </si>
  <si>
    <t>This question is to ensure solutions are not being hosted in insecure environments (such As a Service Client vendor's on-premise servers, or smaller, local, data-centres without the technology and processes that are part of obtaining ISO-27001 accreditation.&lt;p&gt;The question also is a double-check that the solution is capable of dynamic horizontal scaling, including using load-balancing, caching, sessionless tokens, and the use of mementos/cookies that do not have an affinity for a specific server.&lt;/p&gt;</t>
  </si>
  <si>
    <t>&lt;font face="Calibri Light" size=2 color=black&gt;Prefer that the proposed solution demonstrates mature design and qualities appropriate for the specified environment.</t>
  </si>
  <si>
    <t>Concerns/Design/Components</t>
  </si>
  <si>
    <t>CPDB/SA-003</t>
  </si>
  <si>
    <t>Concerns/Development/Integration;Concerns/Development/Technology</t>
  </si>
  <si>
    <t>Qualities/ISO-25010/Maintainability/Modularity</t>
  </si>
  <si>
    <t>Solution Proposal/Deployment/Components</t>
  </si>
  <si>
    <t>Please describe the solution's key components, including their integration with common organisation systems.&lt;p&gt;Common systems that are often important to consider and explain integration with include one or more of the following:&lt;/p&gt;&lt;p&gt;- Identity Providers (internal network directories, such as AD, and/or external ones, such as AAD, Google Identity, etc.),&lt;/p&gt;&lt;p&gt;- Notifications (SMTP),&amp;nbsp;&lt;/p&gt;&lt;p&gt;- Malware Detection Services,&amp;nbsp;&lt;/p&gt;&lt;p&gt;- Rule Engines,&amp;nbsp;&lt;/p&gt;&lt;p&gt;- Electronic Document Management System,&amp;nbsp;&lt;/p&gt;&lt;p&gt;- Financial Management Information Systems (FMIS),&amp;nbsp;&lt;/p&gt;&lt;p&gt;&lt;span&gt;- Human Resource Systems&lt;/span&gt;&lt;/p&gt;&lt;p&gt;&lt;span&gt;- Analytics Service&lt;/span&gt;&lt;/p&gt;&lt;p&gt;&lt;span&gt;- Reporting Systems&lt;/span&gt;&lt;/p&gt;&lt;p&gt;&lt;span&gt;- Data warehouses&lt;/span&gt;&lt;/p&gt;</t>
  </si>
  <si>
    <t>&lt;font face="Calibri Light" size="2" color="black"&gt;Evaluate whether the proposed solution's components align with the organisation's design principles and can be integrated with the organisation's current and planned services and technologies.</t>
  </si>
  <si>
    <t>&lt;font color="black" face="Calibri Light"&gt;Consider providing one or more diagrams and supporting schedules, which documents the deployable components of the solution and the integration required between them.&lt;br /&gt;&lt;br /&gt;&lt;font color="black" face="Calibri Light"&gt;Group the components by deployment units. &lt;p&gt;&lt;font color="black" face="Calibri Light"&gt;&lt;p&gt;&lt;font color="black" face="Calibri Light"&gt;Include details of how the required functionality will be grouped / delivered via user interfaces for different user groups.&lt;br /&gt;&lt;br /&gt;&lt;font color="black" face="Calibri Light"&gt;As a Service Client guide, the following types of components should be shown separately:&lt;br /&gt;&lt;br /&gt;&lt;font color="black" face="Calibri Light"&gt;• distinct user interfaces (particularly those with different user experience or delivery technology e.g. web UIs, native apps etc.)&lt;br /&gt;&lt;font color="black" face="Calibri Light"&gt;• distinct APIs or services used in integration&lt;br /&gt;&lt;font color="black" face="Calibri Light"&gt;• modules that are licensed separately&lt;br /&gt;&lt;font color="black" face="Calibri Light"&gt;• components that are managed or deployed separately or have different system requirements (for on premises configurations)&lt;br /&gt;&lt;font color="black" face="Calibri Light"&gt;• system management components&lt;/p&gt;&lt;/p&gt;</t>
  </si>
  <si>
    <t xml:space="preserve">&lt;font face="Calibri Light" size=2 color=black&gt;Validate that the proposed solution's components can be integrated &amp;#45;- for reasonable effort and expense &amp;#45;- with existing and planned services. </t>
  </si>
  <si>
    <t>Concerns/Design/Qualities/Functionality/Completeness</t>
  </si>
  <si>
    <t>SSDB</t>
  </si>
  <si>
    <t>CPDB/SA-004</t>
  </si>
  <si>
    <t>Undefined</t>
  </si>
  <si>
    <t>Qualities/ISO-25010/Functionality/Completeness</t>
  </si>
  <si>
    <t>Solution Proposal/Functional/Logical</t>
  </si>
  <si>
    <t>Please demonstrate, using text and/or simple diagrams, how the functionality of the multiple stakeholder groups, can be mapped to and satisfied by the proposed solution's components and capabilities and services&lt;span&gt;.&lt;/span&gt;</t>
  </si>
  <si>
    <t>A solution is used by multiple stakeholders</t>
  </si>
  <si>
    <t>&lt;span&gt;Consider addressing the functions of more than just the business service provider stakeholders. For example, all of the following stakeholders have operations that must be addressed by a system: &lt;/span&gt;&lt;ul&gt;&lt;li&gt;customer support services, who provide general assistance, but may hand have to hand off to business support service specialists;&lt;/li&gt;&lt;li&gt;&lt;span&gt;business support services;&lt;/span&gt;&lt;/li&gt;&lt;li&gt;&lt;span&gt;operations support services, who will have to deploy updates to the system; report on normal/abnormal behaviour of the system;&lt;/span&gt;&lt;/li&gt;&lt;/ul&gt;</t>
  </si>
  <si>
    <t>N/A</t>
  </si>
  <si>
    <t>&lt;font face="Calibri Light" size="2" color="black"&gt;Evaluate the response according to the following functional Qualities:&lt;ul&gt;&lt;li&gt;&lt;font face="Calibri Light" size="2" color="black"&gt;Qualities/ISO-25010/Functionality/Completeness ,&amp;nbsp;&lt;/li&gt;&lt;li&gt;&lt;font face="Calibri Light" size="2" color="black"&gt;Qualities/ISO-25010/Functionality/Appropriateness&lt;/li&gt;&lt;li&gt;&lt;font face="Calibri Light" size="2" color="black"&gt;Qualities/ISO-25010/Functionality/Correctness&lt;/li&gt;&lt;/ul&gt;&lt;p&gt;&lt;font color="#000000" face="Calibri Light" size="2"&gt;&lt;/p&gt;&lt;p&gt;&lt;font color="#000000" face="Calibri Light" size="2"&gt;while not decreasing the ability to meet other ISO-25010 Qualities such:&lt;/p&gt;&lt;ul&gt;&lt;li&gt;Qualities/ISO-25010/Security&lt;/li&gt;&lt;li&gt;Qualities/ISO-25010/Performance&lt;/li&gt;&lt;li&gt;&lt;span&gt;Qualities/ISO-25010/Reliability&lt;/span&gt;&lt;/li&gt;&lt;li&gt;Qualities/ISO-25010/Compatibility&lt;/li&gt;&lt;li&gt;Qualities/ISO-25010/Portability&lt;/li&gt;&lt;li&gt;Qualities/ISO-25010/Maintainability&lt;/li&gt;&lt;/ul&gt;</t>
  </si>
  <si>
    <t>Concerns/Maintenance</t>
  </si>
  <si>
    <t>CPDB/SA-005</t>
  </si>
  <si>
    <t>System Component Details</t>
  </si>
  <si>
    <t>Please describe the solution's key components (as per the component/service diagram requested earlier):&lt;br /&gt;• Its purpose&lt;br /&gt;• Whether it is a bespoke or 3rd party vendor component (and if so, include name and version for understanding effort to maintain the system).&lt;br /&gt;&lt;font face="Calibri Light" size="2"&gt;&lt;font color="#000000"&gt;• If a 3rd party component, whether it is used in a standard out of the box manner, or is customized&amp;nbsp;within vendor parameters, or is customized&amp;nbsp;outside of vendor parameters.</t>
  </si>
  <si>
    <t>&lt;font face="Calibri Light" size="2" color="black"&gt;Informing question - e.g. for RFI/RFP or build phase.</t>
  </si>
  <si>
    <t>&lt;font face="Calibri Light" size="2" color="black"&gt;Evaluate the response for its ability to meet the following quality objectives:&lt;p&gt;&lt;ul&gt;&lt;li&gt;&lt;font color="#000000" face="Calibri Light" size="2"&gt;Qualities/ISO-25010/Maintainability/Modularity&lt;/li&gt;&lt;li&gt;&lt;font color="#000000" face="Calibri Light" size="2"&gt;Qualities/ISO-25010/Maintainability/Analysability&lt;/li&gt;&lt;/ul&gt;&lt;/p&gt;&lt;li&gt;&lt;font color="#000000" face="Calibri Light" size="2"&gt;Qualities/ISO-25010/Maintainability/Testability&lt;/li&gt;&lt;li&gt;&lt;font color="#000000" face="Calibri Light" size="2"&gt;Qualities/ISO-25010/Security/Confidentiality (in transit and at rest)&lt;/li&gt;</t>
  </si>
  <si>
    <t>Concerns/Design/Qualities/Compatibility/Interoperability</t>
  </si>
  <si>
    <t>CPDB/SA-006</t>
  </si>
  <si>
    <t>Qualities/ISO-25010/Compatibility/Interoperability</t>
  </si>
  <si>
    <t>Common Services</t>
  </si>
  <si>
    <t>Please describe which of the following common services your proposed solution can already be integrated with, using which protocols (OIDC, SAML, SMTP, REST, etc.), and if not, why the service is considered as not relevant to the proposed solution:&amp;nbsp;&lt;p&gt;&lt;font color="#000000" face="Calibri Light" size="2"&gt;* An OIDC-based Identity Provider&lt;/p&gt;&lt;p&gt;* Azure Active Directory for access control&lt;br /&gt;* a Message Transfer Agent (via SMTP) for issuing notifications&lt;br /&gt;* Office365 for document storage&lt;/p&gt;&lt;p&gt;&lt;font color="#000000" face="Calibri Light" size="2"&gt;* REST-based Malware Service&lt;/p&gt;&lt;p&gt;* BI tools for analysis&lt;/p&gt;</t>
  </si>
  <si>
    <t>The proposed solution should be mature enough to handle common functional requirements of integrating cost-effectively with existing organisation services which provide:&lt;br /&gt;&lt;ul&gt;&lt;li&gt;&lt;span&gt;diagnostics;&lt;/span&gt;&lt;/li&gt;&lt;li&gt;&lt;span&gt;monitoring;&lt;/span&gt;&lt;/li&gt;&lt;li&gt;authorization;&amp;nbsp;&lt;/li&gt;&lt;li&gt;notification;&amp;nbsp;&lt;/li&gt;&lt;li&gt;[media] data validation;&amp;nbsp;&lt;/li&gt;&lt;li&gt;archiving;&lt;/li&gt;&lt;li&gt;reporting&amp;nbsp;&lt;/li&gt;&lt;/ul&gt;</t>
  </si>
  <si>
    <t>Validate the response according to the following considerations:&lt;br /&gt;&lt;br /&gt;&lt;ul&gt;&lt;li&gt;Qualities/ISO-25010/Compatibility/Interoperability&lt;/li&gt;&lt;li&gt;Qualities/ISO-25010/Maintainability/Modularity&lt;/li&gt;&lt;/ul&gt;</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</si>
  <si>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</si>
  <si>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Concerns/Delivery</t>
  </si>
  <si>
    <t>CPDB/SA-007</t>
  </si>
  <si>
    <t>Qualities/ISO-25010/Portability/Installability</t>
  </si>
  <si>
    <t>Solution Proposal/Maintainability/Deployment</t>
  </si>
  <si>
    <t>Please provide information, in the form of text and diagrams, showing how the solution's key components are deployed.&lt;br /&gt;&lt;br /&gt;If applicable, describe the deployment design in terms of the NIST cloud deployment models, i.e., private cloud, community cloud, public cloud or hybrid. If hybrid then describe how the deployment model varies across the solution.&lt;br /&gt;&lt;br /&gt;Describe if and how deployment differs between production and non-production environments.</t>
  </si>
  <si>
    <t>&lt;font face="Calibri Light" size=2 color=black&gt;Acceptable informing response - e.g. against RFI/RFP evaluation or build architecture re intended system target state [M]</t>
  </si>
  <si>
    <t>CPDB/SA-008</t>
  </si>
  <si>
    <t>Network Requirements</t>
  </si>
  <si>
    <t>&lt;font face="Calibri Light" size="2" color="black"&gt;Please provide one or more diagrams with accompanying description showing how secure connectivity will be provided between the users, deployed components of the solution and other systems. This should include any inter-data center links for both production and non-production / DR environments.&lt;br /&gt;&lt;br /&gt;&lt;font face="Calibri Light" size="2" color="black"&gt;Specify what - if any - firewall configuration is required to enable connectivity (IP address ranges, ports, wildcard domain names).</t>
  </si>
  <si>
    <t>&lt;font face="Calibri Light" size="2" color="black"&gt;Response is evaluated for adherence towards:&lt;ul&gt;&lt;li&gt;Qualities/ISO-25010/Security/Confidentiality&lt;/li&gt;&lt;li&gt;&lt;font color="#000000" face="Calibri Light" size="2"&gt;Qualities/ISO-25010/Maintainability/Modifiability&amp;nbsp;&lt;/li&gt;&lt;li&gt;Qualities/ISO-25010/Maintainability/Modularity&lt;/li&gt;&lt;li&gt;Qualities/ISO-25010/Portability/Replaceability&lt;/li&gt;&lt;/ul&gt;</t>
  </si>
  <si>
    <t>&lt;font face="Calibri Light" size="2" color="black"&gt;Evaluate response for the following qualities:&lt;ul&gt;&lt;li&gt;&lt;font color="#000000" face="Calibri Light" size="2"&gt;Qualities/ISO-25010/Maintainability/Modifiability&amp;nbsp;&lt;/li&gt;&lt;li&gt;Qualities/ISO-25010/Maintainability/Modularity&lt;/li&gt;&lt;li&gt;Qualities/ISO-25010/Portability/Replaceability&lt;/li&gt;&lt;li&gt;Qualities/ISO-25010/Security/Confidentiality&lt;/li&gt;&lt;/ul&gt;</t>
  </si>
  <si>
    <t>Concerns/Data</t>
  </si>
  <si>
    <t>CPDB/SA-009</t>
  </si>
  <si>
    <t>Concerns/Development/Security</t>
  </si>
  <si>
    <t>Qualities/ISO-25010/Functionality/Correctness</t>
  </si>
  <si>
    <t>Information Model</t>
  </si>
  <si>
    <t>&lt;font face="Calibri Light" size="2" color="black"&gt;Please describe, using one or more text descriptions and/or simple diagrams, the proposed solution's high-level information models.&amp;nbsp;&lt;ul&gt;&lt;/ul&gt;</t>
  </si>
  <si>
    <t>The above information models are used to understand what quality concerns are met and to what degree: &lt;ul&gt;&lt;li&gt;Qualities/ISO-25010/Functionality&amp;nbsp;&lt;/li&gt;&lt;li&gt;Qualities/ISO-25010/Security&lt;/li&gt;&lt;li&gt;Qualities/ISO-25010/Usability&lt;/li&gt;&lt;li&gt;Qualities/ISO-25010/Maintainability&lt;/li&gt;&lt;/ul&gt;&lt;p&gt;&lt;font color="#000000" face="Calibri Light" size="2"&gt;&lt;/p&gt;</t>
  </si>
  <si>
    <t>&lt;font color="black" face="Calibri Light"&gt;Consider demonstrating how desired ISO-25010 Qualities are being met by modelling the following: &lt;p&gt;&lt;font color="#000000" face="Calibri Light"&gt;&lt;ul&gt;&lt;li&gt;&lt;font color="#000000" face="Calibri Light" size="2"&gt;Demonstrate the extent if any&amp;nbsp;that ISO-25010/Functionality objectives&amp;nbsp;are addressed by modelling Business service functionality (e.g.: Users/Resources/etc.)&lt;/li&gt;&lt;li&gt;&lt;font color="#000000" face="Calibri Light" size="2"&gt;Demonstrate the extent if any&amp;nbsp;that&amp;nbsp;ISO-25010/Security objectives&amp;nbsp;are addressed by modelling&amp;nbsp;Session authorisation and authentication functionality (Sessions, Security Principals, Security Profiles, Roles and/or Permissions) within the system.&lt;/li&gt;&lt;li&gt;&lt;font color="#000000" face="Calibri Light" size="2"&gt;Demonstrate the extent if any that&amp;nbsp;ISO-25010/Usability objectives&amp;nbsp;are addressed by modelling&amp;nbsp;End user localisation and customization (User Profiles, User Preferences)&amp;nbsp;information elements&amp;nbsp;within the system.&lt;/li&gt;&lt;li&gt;Demonstrate the extent if any that ISO-25010/Usability objectives are being addressed by modelling the handling of Media -- including end user uploaded media, system media (including built-in media such as tracking disclosure text, Terms and Conditions, Memento/Cookie tracking information, Contact Information, Issue/Suggestion tracking, FAQs, Help documents).&lt;/li&gt;&lt;li&gt;Demonstrate the extent if any that ISO-25010/Security&amp;nbsp;&amp;nbsp;objectives&amp;nbsp;are met by modelling Audit (long term recording of CRUD Session Operations recorded against Sessions)&amp;nbsp;information elements provided within the system.&lt;/li&gt;&lt;li&gt;Demonstrate the extent if any that ISO-25010/Maintainability objectives Diagnostics (short term revolving recording of data to meet Operations objectives)&amp;nbsp;information&amp;nbsp;elements provided within the system.&lt;/li&gt;&lt;li&gt;Demonstrate the extent if any that ISO-25010/Usability/Configurability objectives are met by modelling the&amp;nbsp;System Configuration (storage of system configuration settings)&amp;nbsp;information elements&amp;nbsp;provided within the system.&lt;/li&gt;&lt;/ul&gt;&lt;br /&gt;In order to assist with our planning of mitigating controls, if the system is still evolving, please indicate which Information elements are currently complete, is planned for being delivered within the first operational year, or is on the long-term development road map, but is to be considered as undeliverable for this RFP.&lt;/p&gt;</t>
  </si>
  <si>
    <t>&lt;font color="#000000" face="Calibri Light" size="2"&gt;Assess the Qualities/ISO-25010/Functionality/Completeness of the information model against the known functionality desired by different stakeholders:&lt;p&gt;&lt;ul&gt;&lt;li&gt;&lt;font color="#000000" face="Calibri Light" size="2"&gt;Configuration information elements required by end users (localisation preferred language, globalisation formatting of numbers and dates, change appearance and layout to improve usability by visually impaired users, or simply be less distracting, improving data quality, etc.)&lt;/li&gt;&lt;li&gt;&lt;font color="#000000" face="Calibri Light" size="2"&gt;Business information elements required to perform current functions expected by business stakeholders. Ensure the model allows for change over the business service's lifespan, and can cater for increased breadth of services offered to business users.&lt;/li&gt;&lt;li&gt;Authentication, Authorisation and long-term Auditing information elements required by security specialists to investigate whether (and how) nefarious behaviour was attempted or was successfully executed.&lt;/li&gt;&lt;li&gt;Configuration, Metrics and Diagnostics information elements required by operations support specialists, while adhering to constraints defined by security specialists.&lt;/li&gt;&lt;/ul&gt;&lt;/p&gt;&lt;p&gt;&lt;span&gt;&lt;/span&gt;&lt;/p&gt;</t>
  </si>
  <si>
    <t>Concerns/Decommissing</t>
  </si>
  <si>
    <t>CPDB/DC-001</t>
  </si>
  <si>
    <t>Concerns/Data/Export</t>
  </si>
  <si>
    <t>Exit Plan Data Migration</t>
  </si>
  <si>
    <t>&lt;span&gt;Please provide a proposal for how key information elements of the proposed solution could be extracted using current approaches (e.g., REST/JSON, over SOAP, over CSV, over ETL).&amp;nbsp;&lt;/span&gt;</t>
  </si>
  <si>
    <t>&lt;p&gt;&lt;span&gt;The Organisation requires being authorised to provide uninterrupted continuity of the business services it provides to customers&amp;nbsp;&lt;/span&gt;&lt;span&gt;while not being subjected to 'vendor lock-in'.&lt;/span&gt;&lt;/p&gt;&lt;p&gt;&lt;span&gt;For this reason it is fundamental to asses that the system is able to meet Qualities/ISO-25010/Portability/Replaceability objectives&lt;/span&gt;&lt;span&gt;.&lt;/span&gt;&lt;/p&gt;</t>
  </si>
  <si>
    <t>&lt;p&gt;Towards meeting Qualities/ISO-25010/Portability/Replaceability objectives, please describe whether the process uses built in features (e.g., existing APIs), or would need custom processes to be developed (e.g., ETL).&amp;nbsp; Describe what format is used is used (CSV,&amp;nbsp;JSON, XML).&amp;nbsp;&lt;/p&gt;&lt;p&gt;Describe how one could reshape the data into a format for a subsequent system (e.g., prepare the data to be fed to an API).&amp;nbsp;&lt;/p&gt;&lt;p&gt;Provide an overview of how this requirement can be met.&lt;/p&gt;</t>
  </si>
  <si>
    <t>&lt;p&gt;&lt;span&gt;&lt;/span&gt;&lt;/p&gt;&lt;span&gt;It is unacceptable for the organisation to commit to the use of systems which cannot provide an achievable path to transition to a replacement solution if required to do so.&lt;/span&gt;&lt;p&gt;It is important to assess whether the ability to extract key information from the system is based on built in capabilities (eg: APIs) or will require additional expenditure on a custom process (eg: read database to create an xml document).&lt;/p&gt;&lt;p&gt;It is also important to assess whether the export process is monolithic (all records in one big unwieldy file that may require uncommon memory sizes) or not (eg: an API can be repeatedly queried by the new system, until all records are migrated).&lt;/p&gt;</t>
  </si>
  <si>
    <t>Solution Proposal/Information/Analysis</t>
  </si>
  <si>
    <t>Rejected</t>
  </si>
  <si>
    <t>CPDB/DQ-001</t>
  </si>
  <si>
    <t>Concerns/Data;Undefined</t>
  </si>
  <si>
    <t>ISO-25010/Maintainability/Analysability</t>
  </si>
  <si>
    <t>Stakeholders/Solution Architect</t>
  </si>
  <si>
    <t>SQR</t>
  </si>
  <si>
    <t>Information Analysis</t>
  </si>
  <si>
    <t>&lt;font face="Calibri Light" size="2" color="black"&gt;a) Support a Organisation endorsed BI, query and analysis toolset.&lt;br /&gt;&lt;br /&gt;&lt;font face="Calibri Light" size="2" color="black"&gt;b) Indicate options local to the solution footprint - such as cloud or on premises&lt;br /&gt;&lt;br /&gt;&lt;font face="Calibri Light" size="2" color="black"&gt;Examples of BI tools may include (but not be limited to) reporting, training and usage analysis.</t>
  </si>
  <si>
    <t>&lt;font face="Calibri Light" size=2 color=black&gt;Support suitable integration to Organisation Business Intelligence tools.</t>
  </si>
  <si>
    <t>Response Evaluation Panel</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</si>
  <si>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t>
  </si>
  <si>
    <t>Solution Proposal/Interfaces/Reporting</t>
  </si>
  <si>
    <t>CPDB/DQ-002</t>
  </si>
  <si>
    <t>Concerns/Interfaces/Reports</t>
  </si>
  <si>
    <t>ISO-25010/Functionality/Completeness</t>
  </si>
  <si>
    <t>Information Reporting</t>
  </si>
  <si>
    <t>&lt;font color="#000000" face="Calibri Light" size="2"&gt;Please describe how the solution will address Reporting, taking into account the following considerations:&lt;p&gt;&lt;ul&gt;&lt;li&gt;&lt;font color="#000000" face="Calibri Light" size="2"&gt;The use of a separate Reporting Database in order for Reports to not negatively impact on Operational Database responsiveness.&lt;/li&gt;&lt;li&gt;&lt;font color="#000000" face="Calibri Light" size="2"&gt;Generation of reports for Multiple Stakeholders (ie, reports that&amp;nbsp;Business Service Users can develop, reports by Business Service Providers summarizing functionality usage patterns and volume, reports for Maintenance specialists (logins, errors, etc.)&amp;nbsp;&lt;/li&gt;&lt;li&gt;Authorized access to reports (eg: Inclusion of PII attributes in reports should be limited to specific Permissions).&lt;/li&gt;&lt;/ul&gt;&lt;p&gt;&lt;span&gt;* Reports generated from correlating information from multiple systems (eg: FMIS, EDMS, etc.). A system may not have the ability to do this -- but should be able to be integrated with the organisation's Reporting capabilities, such that Data is migrated, along with Metadata expressing required Permissions.&lt;/span&gt;&lt;/p&gt;&lt;/p&gt;</t>
  </si>
  <si>
    <t>&lt;font color="#000000" face="Calibri Light" size="2"&gt;Towards meeting ISO-25010/Functionality/Completeness, the service must be usable by users who do not directly interact with the service -- such as Business Owners in meetings, using printed reports to guide their decisions.</t>
  </si>
  <si>
    <t>Reporting is a first class interface that is often left as an afterthought.&amp;nbsp;</t>
  </si>
  <si>
    <t>&lt;font color="#000000" face="Calibri Light" size="2"&gt;Evaluate the proposed solution for the following:&lt;p&gt;&lt;font color="#000000" face="Calibri Light" size="2"&gt;&lt;/p&gt;&lt;ul&gt;&lt;li&gt;&lt;font color="#000000" face="Calibri Light" size="2"&gt;Qualities/ISO-25010/Reliability/Availability in that the service uses a secondary reporting database to ensure the Operational Database remains responsive to end users.&lt;/li&gt;&lt;li&gt;&lt;font color="#000000" face="Calibri Light" size="2"&gt;Can reports be printed? While hiding screen specific information, and displaying print specific headers/footers (towards meeting both Qualities/ISO-25010/Usability/Operability and Qualities/ISO-25010/Usability/User Interface Aesthetics)?&lt;/li&gt;&lt;li&gt;&lt;font color="#000000" face="Calibri Light" size="2"&gt;Qualities/ISO-25010/Compatibility/Interoperability in that the system can be integrated and export data and metadata (permissions, etc.) to the organisation's Data warehouse, for subsequent use by the organisation reporting services.&lt;/li&gt;&lt;/ul&gt;</t>
  </si>
  <si>
    <t>Concerns/Design/Qualities/Maintainability/Analysability</t>
  </si>
  <si>
    <t>CPDB/DQ-003</t>
  </si>
  <si>
    <t>Custom</t>
  </si>
  <si>
    <t>Qualities/ISO-25010/Maintainability/Supportability</t>
  </si>
  <si>
    <t>Stakeholders/Operations Support Specialists</t>
  </si>
  <si>
    <t>Data Storage Query</t>
  </si>
  <si>
    <t>Please describe whether the proposed solution's storage is able to be queried using standard tools.</t>
  </si>
  <si>
    <t>Towards ISO-25010/Maintainability objectives, ensure the system's data can be queried, imported and exported (e.g., to a data warehouse or reporting database) using standard industry tools and operations.&lt;p&gt;&lt;/p&gt;&lt;p&gt;&lt;/p&gt;</t>
  </si>
  <si>
    <t>This information may best be addressed on the when describing the service's key components, their technology, and their use. &lt;p&gt;Consider expressing whether the storage is relational, document based, table, file or basic blob storage.&lt;/p&gt;</t>
  </si>
  <si>
    <t>&lt;font color="#000000" face="Calibri Light" size="2"&gt;Evaluate the proposed solution's:&lt;p&gt;&lt;ul&gt;&lt;li&gt;&lt;span&gt;Qualities/ISO-25010/Maintainability/Analysability&lt;/span&gt;&lt;/li&gt;&lt;li&gt;&lt;font color="#000000" face="Calibri Light" size="2"&gt;Qualities/ISO-25010/Compatibilty/Interoperability&lt;/li&gt;&lt;/ul&gt;&lt;p&gt;In relation to it's:&lt;/p&gt;&lt;ul&gt;&lt;li&gt;&lt;font color="#000000" face="Calibri Light" size="2"&gt;Qualities/ISO-25010/Portability/Replaceability&lt;/li&gt;&lt;/ul&gt;&lt;/p&gt;</t>
  </si>
  <si>
    <t>Solution Proposal/Technologies/Data/Matching Patterns</t>
  </si>
  <si>
    <t>CPDB/DQ-004</t>
  </si>
  <si>
    <t>ISO-25010/Usability/Operability</t>
  </si>
  <si>
    <t>Data Matching Patterns</t>
  </si>
  <si>
    <t>Please describe whether the solution's data storage mechanisms are configured to persist and later find non English Unicode data.</t>
  </si>
  <si>
    <t>&lt;font face="Calibri Light" size="2" color="black"&gt;Towards ISO-25010/Usability objectives, the solution should be usable by users from different cultures.&lt;p&gt;&lt;font face="Calibri Light" size="2" color="black"&gt;&lt;/p&gt;&lt;p&gt;&lt;font face="Calibri Light" size="2" color="black"&gt;For this reason, data should be able to support non-english characters, including macrons and accents.&lt;br /&gt;&lt;/p&gt;</t>
  </si>
  <si>
    <t>&lt;font face="Calibri Light" color="black"&gt;Consider, For example, using utf8_unicode_ci (meaning utf8 unicode, case insensitive)</t>
  </si>
  <si>
    <t>Concerns/Design/Technology</t>
  </si>
  <si>
    <t>CPDB/?</t>
  </si>
  <si>
    <t>Concerns/Interfaces/UX/UI</t>
  </si>
  <si>
    <t>Qualities/ISO-25010/Usability/Accessibility</t>
  </si>
  <si>
    <t>User Agent Technologies</t>
  </si>
  <si>
    <t>Please describe whether the solution requires client user agents other than a web browser.</t>
  </si>
  <si>
    <t>Towards meeting ISO-25010/Availability objectives, ensure that the service is available from anywhere, anytime, with any device. &lt;br /&gt;&lt;p&gt;Towards meeting ISO-25010/Security objectives, it is safer to communicate on protocols that have a better set of known attack vectors, and suite of available controls to mitigate them. &lt;/p&gt;&lt;p&gt;Towards meeting ISO-25010/Maintainability objectives, it is better to not have to manage the securing of additional clients on end user desktops.&lt;/p&gt;</t>
  </si>
  <si>
    <t>The organisation's design principles expect services to be delivered over HTTP, consumed by Web Clients.&lt;p&gt;The organisation's design principles also prefers new Web Client interfaces be developed Single Page Applications (Angular, Vue, etc.), not Multiple Page Applications (MVC, ASP.NET, etc.).&amp;nbsp;&amp;nbsp;This promotes better Client/Server separation by ensuring alignment with the organisation's "Web API" principles.&lt;/p&gt;</t>
  </si>
  <si>
    <t>Evaluate the response to ensure that the only user agent required for users to interact with the service is a WebKit derived browser (latest Chrome, Edge, or Safari), which ensures that no specific network access is required beyond HTTPS.</t>
  </si>
  <si>
    <t>Concerns/Data/Backup</t>
  </si>
  <si>
    <t>CPDB/IFC-001</t>
  </si>
  <si>
    <t>Qualities/ISO-25010/Usability/Err Protection</t>
  </si>
  <si>
    <t>Data Backup</t>
  </si>
  <si>
    <t>The solution's&amp;nbsp;data MUST support data backups via&amp;nbsp;the organisation's endorsed operational policy.</t>
  </si>
  <si>
    <t>Support access to data backups in alignment with the Organisation's policy such as BCP and with relevant legislation.</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</si>
  <si>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 successful trial restore from backup media [S]</t>
  </si>
  <si>
    <t>RETIRED</t>
  </si>
  <si>
    <t>Retired</t>
  </si>
  <si>
    <t>CPDB/IFC-002a</t>
  </si>
  <si>
    <t>Concerns/Integration/Identity</t>
  </si>
  <si>
    <t>Qualities/ISO-25010/Security/Authenticity</t>
  </si>
  <si>
    <t>SSO for LAN Users</t>
  </si>
  <si>
    <t>Please describe how the solution can provide Single Sign On (SSO)&amp;nbsp;authentication to Organisation LAN users of the solution.</t>
  </si>
  <si>
    <t>Support SSO for target system users logged on to the Organisation LAN so they do not need to re-authenticate.&lt;br /&gt;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</si>
  <si>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t>
  </si>
  <si>
    <t>Solution Proposal/Integration/Identity/SSO/LAN Users</t>
  </si>
  <si>
    <t>CPDB/IFC-002b</t>
  </si>
  <si>
    <t>ISO-25010/Security/Authenticity</t>
  </si>
  <si>
    <t>Solution Proposal/Integration/Identity/SSO/Thick</t>
  </si>
  <si>
    <t>RETIRED: Support SSO for  thick client users.</t>
  </si>
  <si>
    <t>&lt;font face="Calibri Light" size=2 color=black&gt;Support Single Sign On for any required thick client users logged on to the Organisation LAN.&lt;br&gt;&lt;br&gt;&lt;font
face="Calibri Light" size=2 color=black&gt;Note: Appropriate security access controls will need to be in place as required.&lt;br&gt;&lt;br&gt;&lt;font
face="Calibri Light" size=2 color=black&gt;Authorisation for thick client users will be controlled via roles and groups in the thick client application.</t>
  </si>
  <si>
    <t>Accountable Lead Architect</t>
  </si>
  <si>
    <t>REJECTED</t>
  </si>
  <si>
    <t>CPDB/IFC-003</t>
  </si>
  <si>
    <t>Concerns/Development/Technology</t>
  </si>
  <si>
    <t>RFP</t>
  </si>
  <si>
    <t>Solution Proposals/Technologies</t>
  </si>
  <si>
    <t>&lt;p&gt;Please provide a list of the technologies implemented&amp;nbsp;in the proposed solution.&lt;/p&gt;</t>
  </si>
  <si>
    <t>&lt;p&gt;System choices are constrained by organisation technology principles and strategy decisions.&amp;nbsp;&lt;/p&gt;&lt;p&gt;The principles help meet ISO-25010/Maintainability and ISO-25010/Compatibility objectives, while providing best utilization of current organisation resources and abilities.&amp;nbsp;&lt;/p&gt;</t>
  </si>
  <si>
    <t>The Organisation's design principles lead to the following technology stack preferences:&lt;ul&gt;&lt;li&gt;Cloud over On-Premise virtual hosting&lt;/li&gt;&lt;li&gt;Web User Agents over alternate User Agents (eg: Smart Clients)&lt;/li&gt;&lt;li&gt;Secure Web Protocols (HTTPS) over other channels (eg: HTTP, TCP)&lt;/li&gt;&lt;li&gt;Client-side web clients (eg: Single Page Applications/Progressive Web Applications) over Server-side rendered web clients (eg: Multiple Page Applications/MVC/ASP.NET, etc.).&lt;/li&gt;&lt;li&gt;Comparable Open Source over Closed Source offerings&lt;/li&gt;&lt;li&gt;Supported over Non-Supported components&lt;/li&gt;&lt;li&gt;Service Suites elements over standalone service offerings&lt;/li&gt;&lt;li&gt;Compiled frameworks over script frameworks, to decrease production bugs&lt;/li&gt;&lt;li&gt;Relational over Non-Relational Data storage (e.g.: NoSql, Document, Table, File, Blob storage) for system data. Alternate forms of storage are acceptable as necessary for other purposes (queues, etc.)&lt;/li&gt;&lt;/ul&gt;Note that the above are only natural preferences -- and other factors are taken into consideration.</t>
  </si>
  <si>
    <t>Concerns/Operations/Monitoring</t>
  </si>
  <si>
    <t>CPDB/IFC-004</t>
  </si>
  <si>
    <t>Qualities/ISO-25010/Maintainability/Analysability</t>
  </si>
  <si>
    <t>Solution Proposal/System monitoring</t>
  </si>
  <si>
    <t>Please describe how the proposed solution can be monitored, and alerts of abnormal behaviour be raised, alerting designated stakeholders.</t>
  </si>
  <si>
    <t>Towards meeting ISO-25010/Maintainability/Analysability objectives the system should alert maintenance specialists of abnormal behaviour.</t>
  </si>
  <si>
    <t>Metrics should be collected, and monitorable at the project level by the project's support specialists, as well as fed to the organisation wide&amp;nbsp;Security information and event management (SIEM) service.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</si>
  <si>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t>
  </si>
  <si>
    <t>CPDB/IFC-005</t>
  </si>
  <si>
    <t>Concerns/Discovery</t>
  </si>
  <si>
    <t>Virtualisation</t>
  </si>
  <si>
    <t>If the proposed solution involves IaaS, please indicate whether it can be installed within the organisation's on-premise virtual platform.</t>
  </si>
  <si>
    <t>&lt;font face="Calibri Light" size="2" color="black"&gt;The organisation must run provided services on which it can meet expected SLAs and security profiles.</t>
  </si>
  <si>
    <t>The organisation currently hosts virtual devices on a VMware virtual platform.Due to total cost over the lifespan of a provided service, a decision from the relevant governance body would be required to diverge from organisation design principles in order to host a device on an IaaS cloud provider.</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</si>
  <si>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color="#000000"&gt;Acceptance of the capability by Organisation operations [M]</t>
  </si>
  <si>
    <t>Concerns/Design/Qualities/Security/Non-Repudiation</t>
  </si>
  <si>
    <t>CPDB/IFC-006</t>
  </si>
  <si>
    <t>NonSaaS/OnPrem/IaaS</t>
  </si>
  <si>
    <t>Concerns/Design</t>
  </si>
  <si>
    <t>Solution Proposal/Authentication and Authorisation/External Users</t>
  </si>
  <si>
    <t>Please indicate with what external common Identity Providers (IdP) the proposed solution can integrate to authenticate external users.</t>
  </si>
  <si>
    <t>&lt;font color="#000000" face="Calibri Light" size="2"&gt;Towards ISO-25010/Security objectives, Systems must authenticate users using an external IdP.&lt;p&gt;&lt;font color="#000000" face="Calibri Light" size="2"&gt;&lt;/p&gt;&lt;p&gt;&lt;font color="#000000" face="Calibri Light" size="2"&gt;Towards ISO-25010/Usability objectives, the system must be able to authenticate both Organisation users as well as parner users, as well as public users.&lt;/p&gt;</t>
  </si>
  <si>
    <t>The organisation authenticates internal and partner users using Azure Active Directory (AAD).&amp;nbsp;&lt;p&gt;The organisation uses a consumer facing IdP to authenticate external users. The external facing IdP is federated to the organisation's AAD tenancy.&lt;/p&gt;</t>
  </si>
  <si>
    <t>Solution Proposal/Technologies/Protocols</t>
  </si>
  <si>
    <t>CPDP</t>
  </si>
  <si>
    <t>CPDB/IFC-007</t>
  </si>
  <si>
    <t>Communication Protocols</t>
  </si>
  <si>
    <t>Please describe whether the solution requires other channels than secure web channel (HTTPS) to function.</t>
  </si>
  <si>
    <t>&lt;font face="Calibri Light" size="2" color="black"&gt;Promote&amp;nbsp;&lt;span&gt;availability,&amp;nbsp;&lt;/span&gt;&lt;font face="Calibri Light" size="2" color="black"&gt;accessibility, usability and security by using the most widely used interface protocol over the most widely used communication protocol.</t>
  </si>
  <si>
    <t>DEPRACATED/Solution Proposals/Application server</t>
  </si>
  <si>
    <t>CPDB/IFC-008</t>
  </si>
  <si>
    <t>Concerns/Delivery;Concerns/Maintainance</t>
  </si>
  <si>
    <t>Qualities/ISO-25010/Maintainability</t>
  </si>
  <si>
    <t>Depracated/Application server</t>
  </si>
  <si>
    <t>&lt;font face="Calibri Light" size="2" color="black"&gt;Support an application server.&lt;br /&gt;&lt;br /&gt;&lt;ul&gt;&lt;li&gt;&lt;font face="Calibri Light" size="2" color="black"&gt;Note: for on premises, the Organisation uses .NET and Internet Information Services.&lt;/li&gt;&lt;/ul&gt;</t>
  </si>
  <si>
    <t>&lt;font face="Calibri Light" size="2" color="black"&gt;Organisation preference for Microsoft technology sets re standard operational footprint and alignment to enterprise licensing.</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</si>
  <si>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</si>
  <si>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Solution Proposal/Integration/FileNet</t>
  </si>
  <si>
    <t>CPDB/IFC-009</t>
  </si>
  <si>
    <t>Concerns/Development/Interfaces/API</t>
  </si>
  <si>
    <t>Please describe whether the solution can, or could, be integrated with the organisation's IBM FileNet based EDMS service.</t>
  </si>
  <si>
    <t>The organisation is required to persist data in an approved EDMS.&lt;p&gt;&lt;span&gt;&lt;/span&gt;&lt;/p&gt;</t>
  </si>
  <si>
    <t>&lt;font face="Calibri Light" color="black"&gt;The Organisation currently uses IBM FileNet P8, Version 5.1 for document and record management.&lt;br /&gt;&lt;br /&gt;&lt;font face="Calibri Light" color="black"&gt;If the solution requires document storage, and&amp;nbsp;&lt;span&gt;cannot in itself support defined document storage requirements (including the Public Records Act) then the solution may require integration with FileNet to perform this duty.&lt;/span&gt;&lt;p&gt;&lt;font color="#000000" face="Calibri Light" size="2"&gt;&lt;/p&gt;&lt;p&gt;&lt;font color="#000000" face="Calibri Light" size="2"&gt;The integration may entail both API invocation, and possibly UI changes.&lt;/p&gt;</t>
  </si>
  <si>
    <t>x</t>
  </si>
  <si>
    <t>CPDB/IFC-010a</t>
  </si>
  <si>
    <t>Environments : part a : operational</t>
  </si>
  <si>
    <t>&lt;font face="Calibri Light" size="2" color="black"&gt;Support instances in application environments deemed required to adequately support the operational phase for target.&lt;br /&gt;&lt;br /&gt;&lt;font face="Calibri Light" size="2" color="black"&gt;For example:&lt;br /&gt;&lt;br /&gt;&lt;font face="Calibri Light" size="2" color="black"&gt;• Production (and DR)&lt;br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/&gt;&lt;ul&gt;&lt;li&gt;&lt;font face="Calibri Light" size="2" color="black"&gt;• All environments would need to align with Organisation change management practice and include relevant environment management&lt;/li&gt;&lt;/ul&gt;</t>
  </si>
  <si>
    <t>&lt;font face="Calibri Light" size=2 color=black&gt;Ensure the target system has sufficient operational environments.</t>
  </si>
  <si>
    <t>CPDB/IFC-010b</t>
  </si>
  <si>
    <t>Environments : part b : project build</t>
  </si>
  <si>
    <t>&lt;font face="Calibri Light" size="2" color="black"&gt;Support instances in application environments deemed required to adequately support the build phase of the target system.&lt;br /&gt;&lt;br /&gt;&lt;font face="Calibri Light" size="2" color="black"&gt;For example:&lt;br /&gt;&lt;br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/&gt;&lt;font face="Calibri Light" size="2" color="black"&gt;• All environments would need to align with Organisation change management practice and include relevant environment management</t>
  </si>
  <si>
    <t>&lt;font face="Calibri Light" size=2 color=black&gt;Ensure the target system has sufficient environments during the project build.</t>
  </si>
  <si>
    <t>&lt;font face="Calibri Light" size=2 color="#000000"&gt;Successfully receive endorsement from target test manager of environment plan (aligned to test strategy) [M]&lt;br&gt;&lt;font
face="Calibri Light" size=2 color="#000000"&gt;Successfully receive endorsement from Organisation architecture governance for the target system solution architecture and design [M]</t>
  </si>
  <si>
    <t>IFC-011</t>
  </si>
  <si>
    <t>Network capacity</t>
  </si>
  <si>
    <t>&lt;font face="Calibri Light" size="2" color="black"&gt;The solution is to function within the constraints of the Organisation network infrastructure (including required connection capacity to a target system in the cloud).</t>
  </si>
  <si>
    <t>&lt;font face="Calibri Light" size=2 color=black&gt;Ensure all network connections supporting use of the target system has sufficient capacity to support delivery on the required availability and performance.</t>
  </si>
  <si>
    <t>IFC-012a</t>
  </si>
  <si>
    <t>Desktop/Devices: Organisation users</t>
  </si>
  <si>
    <t>&lt;font face="Calibri Light" size="2" color="black"&gt;Support Organisation approved desktop/device platforms for internal (Organisation LAN) users of the target system.&lt;br /&gt;&lt;br /&gt;&lt;font face="Calibri Light" size="2" color="black"&gt;See also PT-003a</t>
  </si>
  <si>
    <t>&lt;font face="Calibri Light" size=2 color=black&gt;Ensure the system will function correctly for all internal Organisation LAN users on approved desktop/device platforms.</t>
  </si>
  <si>
    <t>&lt;font face="Calibri Light" size=2 color="#000000"&gt;Successfully receive endorsement from Organisation architecture governance for the target system solution architecture and design [M]&lt;br&gt;&lt;font
face="Calibri Light" size=2 color="#000000"&gt;Successful system testing [M]</t>
  </si>
  <si>
    <t>IFC-012b</t>
  </si>
  <si>
    <t>Desktop/Devices: Non-Organisation users</t>
  </si>
  <si>
    <t>&lt;p&gt;&lt;span&gt;Support use on non-Organisation desktop/device platforms for external (non-Organisation LAN) users of the target system as defined by the Organisation.&lt;/span&gt;&lt;/p&gt;&lt;br /&gt;&lt;font face="Calibri Light" size="2" color="black"&gt;See also PT-003a</t>
  </si>
  <si>
    <t>&lt;font face="Calibri Light" size=2 color=black&gt;Ensure the system will function correctly for external (non-Organisation LAN) users on approved desktop/device platforms.</t>
  </si>
  <si>
    <t>CPDB/IFC-013</t>
  </si>
  <si>
    <t>ISO-25010/Usability/Accessibility</t>
  </si>
  <si>
    <t>Solution Proposal/Components/User Agents/Mobile</t>
  </si>
  <si>
    <t>&lt;font face="Calibri Light" size="2" color="black"&gt;Describe to what extent the service is available via Mobile web user agents.&lt;p&gt;&lt;span&gt;&lt;/span&gt;&lt;/p&gt;&lt;p&gt;&lt;span&gt;&lt;/span&gt;&lt;/p&gt;&lt;p&gt;&lt;span&gt;Please describe what limitations exist on accessing the service.&lt;/span&gt;&lt;/p&gt;</t>
  </si>
  <si>
    <t>&lt;span&gt;Ensure the service is available and functions correctly for all stakeholders on any mainstream device, from anywhere at anytime.&lt;/span&gt;</t>
  </si>
  <si>
    <t>&lt;span&gt;Refer to: PT-003a/b&lt;/span&gt;</t>
  </si>
  <si>
    <t>CPDB/IFC-014</t>
  </si>
  <si>
    <t>Solution Proposal/Interface/Clients/No Thick Client</t>
  </si>
  <si>
    <t>&lt;font face="Calibri Light" size="2" color="black"&gt;Ensures the system is available without requiring the installation of a specialised service client application.</t>
  </si>
  <si>
    <t>&lt;font face="Calibri Light" size=2 color=black&gt;Ensure all non-support users of the system will not require specialist client software to use the target system.&lt;br&gt;&lt;br&gt;&lt;font
face="Calibri Light" size=2 color=black&gt;Examples of Non-support users include (but not limited to) business and operational administrators.</t>
  </si>
  <si>
    <t>CPDB/IFC-015</t>
  </si>
  <si>
    <t>Ability to bring target system environments up and down on demand</t>
  </si>
  <si>
    <t>&lt;font face="Calibri Light" size="2" color="black"&gt;Provide the ability to bring target system environments up and down on demand via automation (or worse case manually) as far as practicable and in a timely manner.</t>
  </si>
  <si>
    <t>&lt;font face="Calibri Light" size=2 color=black&gt;Saves on compute/storage requirements (in the cloud or on premise).&lt;br&gt;&lt;br&gt;&lt;font
face="Calibri Light" size=2 color=black&gt;Provides agility to assist in environment management (see IFC-010a/b)</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</si>
  <si>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color="#000000"&gt;Successful system testing [M]</t>
  </si>
  <si>
    <t>CPDB/IFC-016</t>
  </si>
  <si>
    <t>Describe how the proposed solution can be deployed to various data contexts (Test data, Production data), within each can be multiple environments (Build Test, System Test, User Test in one, and Prod Diagnostics and  Prod in the other)</t>
  </si>
  <si>
    <t>&lt;font face="Calibri Light" size="2" color="black"&gt;Provide the ability to support the emerging DevOps (aka continuous assurance) landscape within the Organisation with the aim to enable Continuous Delivery of components within the target system as far as practicable.</t>
  </si>
  <si>
    <t>&lt;font face="Calibri Light" size=2 color=black&gt;Support Organisation adoption of DevOps and benefits such as increased use of test automation and agility to support accelerated release timelines.</t>
  </si>
  <si>
    <t>Accountable Lead Developer</t>
  </si>
  <si>
    <t>CPDB/INC-001</t>
  </si>
  <si>
    <t>Existing interfaces within the Organisation</t>
  </si>
  <si>
    <t>&lt;font face="Calibri Light" size="2" color="black"&gt;Integrate to applicable existing interfaces within the Organisation.</t>
  </si>
  <si>
    <t>&lt;font face="Calibri Light" size=2 color=black&gt;Ensures all applicable Organisation systems are integrated to as required to support the target system.</t>
  </si>
  <si>
    <t>CPDB/PC-001a</t>
  </si>
  <si>
    <t>Hosting arrangements: On Premises</t>
  </si>
  <si>
    <t>&lt;font face="Calibri Light" size="2" color="black"&gt;Host within the Organisation’s data-centres.&lt;br /&gt;&lt;br /&gt;&lt;font face="Calibri Light" size="2" color="black"&gt;Data centres are based in:&lt;br /&gt;&lt;br /&gt;&lt;font face="Calibri Light" size="2" color="black"&gt;• Hamilton (primary) – hosted in Datacom’s Kapua Datacentre (managed by the Organisation)&lt;br /&gt;&lt;font face="Calibri Light" size="2" color="black"&gt;• Auckland (secondary) – hosted in Datacom’s Orbit Datacentre (managed by the Organisation)&lt;br /&gt;&lt;br /&gt;&lt;font face="Calibri Light" size="2" color="black"&gt;These data centres are linked by a 10Gb network connection.&lt;br /&gt;&lt;br /&gt;&lt;font face="Calibri Light" size="2" color="black"&gt;Please provide details of how you propose to host the solution, and identify any circumstances in which data will be removed from these premises.</t>
  </si>
  <si>
    <t>&lt;font face="Calibri Light" size=2 color=black&gt;Support standard Organisation operations footprint for on premises solutions.</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</si>
  <si>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</si>
  <si>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PC-001b</t>
  </si>
  <si>
    <t>SYS</t>
  </si>
  <si>
    <t>Hosting arrangements: Cloud</t>
  </si>
  <si>
    <t>&lt;font face="Calibri Light" size="2" color="black"&gt;SaaS, PaaS, IaaS: (read in conjunction with CS-004)&lt;br /&gt;&lt;br /&gt;&lt;font face="Calibri Light" size="2" color="black"&gt;Host in an SSAE-16 audited data centre in Australia or New Zealand.&lt;br /&gt;&lt;br /&gt;&lt;font face="Calibri Light" size="2" color="black"&gt;Please provide details of how and where you propose to host the solution, and identify any circumstances in which data will be removed from these premises.&lt;br /&gt;&lt;br /&gt;&lt;font face="Calibri Light" size="2" color="black"&gt;Please provide or link to the relevant SOC-2 audit report(s).</t>
  </si>
  <si>
    <t>&lt;font face="Calibri Light" size=2 color=black&gt;Ensure the cloud solution is acceptable to the Organisation, including ISO27001/2 standards for security and data protection.</t>
  </si>
  <si>
    <t>PC-002</t>
  </si>
  <si>
    <t>Government hosting</t>
  </si>
  <si>
    <t>&lt;font face="Calibri Light" size="2" color="black"&gt;Describe whether the system's Data could be migrated from a cloud provider to the New Zealand Government IaaS platform.</t>
  </si>
  <si>
    <t>&lt;font face="Calibri Light" size="2" color="black"&gt;Only If requested, support migration of the system's data to being hosted within New Zealand Government IaaS platform.</t>
  </si>
  <si>
    <t>As stated elsewhere:&lt;p&gt;&lt;ol&gt;&lt;li&gt;The Organisation's Design Principles direct system choice to SaaS/PaaS before IaaS&lt;/li&gt;&lt;li&gt;Primarily due to cost, IaaS services should be hosted on-prem&lt;/li&gt;&lt;li&gt;Bar latency, the location of service logic is irrelevant -- it's addressing the location of data within acceptable jurisdictions that is the objective.&lt;/li&gt;&lt;/ol&gt;&lt;/p&gt;</t>
  </si>
  <si>
    <t>&lt;font color="#000000" face="Calibri Light" size="2"&gt;Informed by the Data Classification of the information within the system, evaluate whether there is any reasonable need to plan for the contingency.&lt;p&gt;&lt;font color="#000000" face="Calibri Light" size="2"&gt;&lt;/p&gt;&lt;p&gt;&lt;font color="#000000" face="Calibri Light" size="2"&gt;If there remains a need, review whether:&lt;/p&gt;&lt;p&gt;&lt;ul&gt;&lt;li&gt;&lt;font color="#000000" face="Calibri Light" size="2"&gt;the latency can be mitigated by caching and/or design changes,&amp;nbsp;&lt;/li&gt;&lt;li&gt;&lt;font color="#000000" face="Calibri Light" size="2"&gt;what cannot be mitigated is acceptable,&amp;nbsp;&lt;/li&gt;&lt;li&gt;&lt;font color="#000000" face="Calibri Light" size="2"&gt;a data migration plan (eg: by backup/restoration) can be developed.&lt;/li&gt;&lt;/ul&gt;&lt;/p&gt;</t>
  </si>
  <si>
    <t>CS-001</t>
  </si>
  <si>
    <t>Cloud Computing Code of Practice</t>
  </si>
  <si>
    <t>&lt;font face="Calibri Light" size="2" color="black"&gt;Adhere to the New Zealand Institute of Information Technology Professionals Cloud Computing Code of Practice (Cloud Code).&lt;br /&gt;&lt;br /&gt;&lt;font face="Calibri Light" size="2" color="black"&gt;The vendor should be a signatory to the Cloud Code.</t>
  </si>
  <si>
    <t>&lt;font face="Calibri Light" size=2 color=black&gt;Ensure the vendor hosting a cloud solution is acceptable to the Organisation re duty of care of the data and service to the business owner.</t>
  </si>
  <si>
    <t>CS-002</t>
  </si>
  <si>
    <t>Network Availability and Performance</t>
  </si>
  <si>
    <t>&lt;font face="Calibri Light" size="2" color="black"&gt;The availability and performance of the solution (as defined) is not adversely impacted due to the use of off premises services or components.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</si>
  <si>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[MA]&lt;br&gt;&lt;font
face="Calibri Light" size=2 color="#000000"&gt;Continually demonstrable and acceptable SLA / KPIs to Organisation business and operational owners [SA]</t>
  </si>
  <si>
    <t>Concerns/Data/Security</t>
  </si>
  <si>
    <t>CPDB/CS-003a</t>
  </si>
  <si>
    <t>Concerns/Security</t>
  </si>
  <si>
    <t>Qualities/ISO-25010/Security/Confidentiality</t>
  </si>
  <si>
    <t>Multi-tenant separation : part a : Data protection</t>
  </si>
  <si>
    <t>&lt;font face="Calibri Light" size="2" color="black"&gt;Please describe how you ensure separation of data for multiple clients.&lt;br /&gt;</t>
  </si>
  <si>
    <t>&lt;font face="Calibri Light" size="2" color="black"&gt;Towards meeting ISO-25010/Functionality objectives, a system that is capable of hosting multiple clients, should be able to do so without leaking data across users.</t>
  </si>
  <si>
    <t>Common strategies used to keep data segregated include logical segregation (where every record has the id of a single organisation) or physical segregation (where every client gets their own database). &lt;p&gt;Physical segregation permits each client to develop backups of their data independently of each other -- but complicates schema updates, and takes more time to set up.&lt;/p&gt;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</si>
  <si>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color="#000000"&gt;Acceptance of the capability by Organisation Certification and Accreditation [M]</t>
  </si>
  <si>
    <t>Concerns/Design/Qualities/Performance</t>
  </si>
  <si>
    <t>CPDB/CS-003b</t>
  </si>
  <si>
    <t>Qualities/ISO-25010/Compatibility/Co-Existence</t>
  </si>
  <si>
    <t>Multi-tenant separation : part b : Performance</t>
  </si>
  <si>
    <t>How do you ensure performance is not affected by other clients?&lt;br /&gt;&lt;br /&gt;What is your approach to performance and capacity planning for the service?</t>
  </si>
  <si>
    <t>&lt;font face="Calibri Light" size=2 color=black&gt;Informing question - e.g for RFI/RFP or build phase.</t>
  </si>
  <si>
    <t>&lt;font face="Calibri Light" size=2 color=black&gt;Acceptable informing response - e.g. against RFI/RFP evaluation or build architecture re intended system target state [M]&lt;br&gt;&lt;font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</si>
  <si>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CS-004</t>
  </si>
  <si>
    <t>Cloud computing risk and assurance framework (GCIO requirements)</t>
  </si>
  <si>
    <t>&lt;font face="Calibri Light" size="2" color="black"&gt;Adhere to the guidelines in the Cloud Computing: Information Security and Privacy Considerations, to ensure appropriate and consistent consideration of cloud computing issues.</t>
  </si>
  <si>
    <t>&lt;font face="Calibri Light" size=2 color=black&gt;For solutions with cloud components, the Organisation (like all state service agencies), is expected to follow the cloud computing risk and assurance framework process in line with Cabinet direction to protect data and privacy etc.</t>
  </si>
  <si>
    <t>CS-005</t>
  </si>
  <si>
    <t>Service levels</t>
  </si>
  <si>
    <t>&lt;font face="Calibri Light" size="2" color="black"&gt;Support Organisation endorsed service level agreements (SLAs) and demonstrable key performance indicators (KPIs).</t>
  </si>
  <si>
    <t>&lt;font face="Calibri Light" size=2 color=black&gt;The system will be supported by Organisation endorsed SLAs along with relevant demonstrable KPIs.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</si>
  <si>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</si>
  <si>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CS-006</t>
  </si>
  <si>
    <t>Information Security Management Standards: Cloud</t>
  </si>
  <si>
    <t>&lt;font face="Calibri Light" size="2" color="black"&gt;Any “As a Service Client Service” aspects of the solution to support independent certification, compliane to ISO 27001/2.&lt;br /&gt;&lt;br /&gt;&lt;font face="Calibri Light" size="2" color="black"&gt;Please provide or link to a copy of any certification reports.</t>
  </si>
  <si>
    <t>IMS-001</t>
  </si>
  <si>
    <t>Data Classification</t>
  </si>
  <si>
    <t>&lt;font face="Calibri Light" size=2 color=black&gt;&lt;u&gt;https://protectivesecurity.govt.nz/home/information-security-management-protocol/new-zealand-government-security-classification-system/&lt;/u&gt;</t>
  </si>
  <si>
    <t>&lt;font face="Calibri Light" size=2 color=black&gt;Support relevant use of NZISM to protect data in the target system.</t>
  </si>
  <si>
    <t>IMS-002</t>
  </si>
  <si>
    <t>Solution Proposal/Information/Retention</t>
  </si>
  <si>
    <t>&lt;font face="Calibri Light" size="2" color="black"&gt;Please describe if and for how long the solution retains previous copies of records.</t>
  </si>
  <si>
    <t>&lt;font face="Calibri Light" size=2 color=black&gt;Ensure relevant compliance to legislation and Organisation operational policy.</t>
  </si>
  <si>
    <t>IMS-003</t>
  </si>
  <si>
    <t>Solution/Proposal/Information/Archiving</t>
  </si>
  <si>
    <t>&lt;font face="Calibri Light" size="2" color="black"&gt;Support archiving of data to an alternative archive storage repository to meet business requirements and in accordance with the Organisation retention and disposal/purging schedules.</t>
  </si>
  <si>
    <t>IMS-004a</t>
  </si>
  <si>
    <t>Certification and Accreditation : part a : Process</t>
  </si>
  <si>
    <t>&lt;font face="Calibri Light" size="2" color="black"&gt;Complete security certification and accreditation (C&amp;amp;A) prior to usage of production data or production implementation.&lt;br /&gt;&lt;br /&gt;&lt;font face="Calibri Light" size="2" color="black"&gt;This process incorporates a Security Risk Assessment, Privacy Risk Assessment (if required), Security Risk Management Plan, and System Security Plan.</t>
  </si>
  <si>
    <t>&lt;font face="Calibri Light" size=2 color=black&gt;Part of the cloud adoption policy as mandated by GCIO.</t>
  </si>
  <si>
    <t>IMS-004b</t>
  </si>
  <si>
    <t>Certification and Accreditation : part b : PSR compliance</t>
  </si>
  <si>
    <t>&lt;font face="Calibri Light" size="2" color="black"&gt;Controls deemed in scope for the target system within the certification and accreditation process to comply to relevant Protective Security Requirements – including mapping of relevant PSR sections to applicable sections in detailed control catalogues (such as NZISM and ISO27001/2).</t>
  </si>
  <si>
    <t>IMS-005</t>
  </si>
  <si>
    <t>Data Access and Use</t>
  </si>
  <si>
    <t>&lt;font face="Calibri Light" size="2" color="black"&gt;a) Please describe how our data will be accessed by you and/or any third parties in the course of providing the solution. Include details of what data will be accessed, by whom and for what purpose.&lt;br /&gt;&lt;br /&gt;&lt;font face="Calibri Light" size="2" color="black"&gt;b) Do you take responsibility for not contributing to data loss or integrity issues?&lt;br /&gt;&lt;br /&gt;&lt;font face="Calibri Light" size="2" color="black"&gt;c) Do you agree that all owntargethip rights to data including inputs and outputs of the service remain with the Organisation?&lt;br /&gt;&lt;br /&gt;&lt;font face="Calibri Light" size="2" color="black"&gt;d) Please describe your policy for disclosing data to law enforcement agencies. State whether you will notify us of any such disclosure. Is your disclosure policy published? (if so, please provide link)</t>
  </si>
  <si>
    <t>&lt;font face="Calibri Light" size=2 color=black&gt;Relevant protection of data</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</si>
  <si>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</si>
  <si>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IMS-006</t>
  </si>
  <si>
    <t>Information Security Incidents</t>
  </si>
  <si>
    <t>&lt;font face="Calibri Light" size="2" color="black"&gt;The solution will support Organisation endorsed security incident processes.</t>
  </si>
  <si>
    <t>&lt;font face="Calibri Light" size=2 color=black&gt;Ensure that in the event of a security incident within the target system, processes exist (and are accessible and fit for purpose) to support recovery as applicable.</t>
  </si>
  <si>
    <t>&lt;font face="Calibri Light" size=2 color="#000000"&gt;Successful endorsement from Organisation operations for target system security incident management planning [M]&lt;br&gt;&lt;font
face="Calibri Light" size=2 color="#000000"&gt;A successful trial security incident enactment (manually or via an appropriate tool/platform) [M]</t>
  </si>
  <si>
    <t>CPDB/IMS-007</t>
  </si>
  <si>
    <t>Concerns/Operations</t>
  </si>
  <si>
    <t>Security Monitoring</t>
  </si>
  <si>
    <t>&lt;font face="Calibri Light" size="2" color="black"&gt;Please describe the solution's processes and technologies to proactively detect unauthorised or inappropriate use of the solution, including privileged and administrative access, and access by solution provider personnel?</t>
  </si>
  <si>
    <t>&lt;font face="Calibri Light" size=2 color=black&gt;Suitable system monitoring</t>
  </si>
  <si>
    <t>&lt;font color="black" face="Calibri Light"&gt;How would these systems integrate with Organisation security information and event management systems?&lt;br /&gt;&lt;br /&gt;&lt;font color="black" face="Calibri Light"&gt;If the proposed solution is As&amp;nbsp;A Service:&lt;br /&gt;&lt;font color="black" face="Calibri Light"&gt;* Please confirm that the above processes and systems are already in place.&lt;br /&gt;&lt;font color="black" face="Calibri Light"&gt;* What intrusion prevention and detection capabilities are in place? Please provide details of the technologies and capabilities employed.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</si>
  <si>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</si>
  <si>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IMS-008</t>
  </si>
  <si>
    <t>Vulnerability management</t>
  </si>
  <si>
    <t>&lt;font face="Calibri Light" size="2" color="black"&gt;a) What processes and systems do you have in place to detect and manage vulnerabilities in the products and/or services being proposed?&lt;br /&gt;&lt;br /&gt;&lt;font face="Calibri Light" size="2" color="black"&gt;b) How often are application level vulnerability scans conducted? Are these independently performed or verified? Please provide a copy of the latest report(s).&lt;br /&gt;&lt;br /&gt;&lt;font face="Calibri Light" size="2" color="black"&gt;As a Service Client Service (additionally):&lt;br /&gt;&lt;br /&gt;&lt;font face="Calibri Light" size="2" color="black"&gt;c) Are regular network penetration tests conducted, and if so, how often? Are these independently conducted? Please provide a copy of the latest report(s).</t>
  </si>
  <si>
    <t>&lt;font face="Calibri Light" size=2 color=black&gt;Suitable vulnerability monitoring</t>
  </si>
  <si>
    <t>Concerns/Design/Qualities/Security/Accountability</t>
  </si>
  <si>
    <t>IMS-009</t>
  </si>
  <si>
    <t>Qualities/ISO-25010/Security</t>
  </si>
  <si>
    <t>Security audit</t>
  </si>
  <si>
    <t>&lt;font face="Calibri Light" size="2" color="black"&gt;What independent security audits have been conducted on the components of the solution? When were these conducted? Please provide a summary of the findings.</t>
  </si>
  <si>
    <t>&lt;font face="Calibri Light" size=2 color=black&gt;Suitable audit support</t>
  </si>
  <si>
    <t>Concerns/Direction/Resourcing</t>
  </si>
  <si>
    <t>CPDB/IMS-010</t>
  </si>
  <si>
    <t>Concerns/Governance</t>
  </si>
  <si>
    <t>Qualities/ISO-xxxxx/Governance/Resourcing</t>
  </si>
  <si>
    <t>Direction/Resourcing</t>
  </si>
  <si>
    <t>&lt;p&gt;&lt;font face="Calibri Light" size="2" color="black"&gt;Please describe your policy for screening, hiring, training, personnel who have access to customer systems and production data.&lt;/p&gt;</t>
  </si>
  <si>
    <t>&lt;font face="Calibri Light" size="2"&gt;&lt;font color="#000000"&gt;Towards ISO-25010/Security objectives, access to a solution's production data must be limited to authorized&amp;nbsp;and audited access by vetted and trained personnel.</t>
  </si>
  <si>
    <t>Test data, when not derived from production data (even obfuscated), does not require protection. &lt;p&gt;But storage and communication and access to production data, irrespective of its data classification, must meet stakeholder's expectations of Confidentiality.&amp;nbsp;&lt;/p&gt;</t>
  </si>
  <si>
    <t>&lt;font color="#000000" face="Calibri Light" size="2"&gt;Evaluate the response looking for the following qualities:&lt;p&gt;&lt;font color="#000000" face="Calibri Light" size="2"&gt;&lt;/p&gt;&lt;p&gt;&lt;ul&gt;&lt;li&gt;&lt;font color="#000000" face="Calibri Light" size="2"&gt;Maturity of the organisation, in that they understand the issue, have current agreements (eg: legal) and processes in place to train users&lt;/li&gt;&lt;li&gt;They are developing infrastructure within an environment that has&amp;nbsp;&amp;nbsp;ISO/IEC 27001&amp;nbsp;accreditation (eg: Azure, Amazon, etc.). Solutions deployed to vendor provided infrastructure is rarely acceptable.&lt;/li&gt;&lt;/ul&gt;&lt;/p&gt;</t>
  </si>
  <si>
    <t>CPDB/IMS-011</t>
  </si>
  <si>
    <t>Qualities/ISO-25010/Compatibility/Exportability</t>
  </si>
  <si>
    <t>Data Deletion</t>
  </si>
  <si>
    <t>&lt;font face="Calibri Light" size="2"&gt;&lt;font color="#000000"&gt;The organisation requires that any data held on our behalf in any target environment by service provider can be fully deleted at the organisation’s request (within an agreed time-frame) including on cessation of service.</t>
  </si>
  <si>
    <t>&lt;font face="Calibri Light" size=2 color=black&gt;Ensure adequate disposal of data as required by legislation and Organisation operational policy.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</si>
  <si>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</si>
  <si>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CPDB/IMS-012</t>
  </si>
  <si>
    <t>Data Migration (Out)</t>
  </si>
  <si>
    <t>The proposed solution&amp;nbsp;shall support the&amp;nbsp;migration of records from relevant systems as applicable.</t>
  </si>
  <si>
    <t>This allows the Organisation to store and use data within&amp;nbsp;the proposed solution&amp;nbsp;whilst ensuring the data is cleansed as appropriate.&lt;br /&gt;&lt;br /&gt;The business owner of each data source MUST approve the categories of data being migrated.&lt;br /&gt;&lt;br /&gt;Conformance to EA principles (e.g. master data repository MUST be considered).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</si>
  <si>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color="#000000"&gt;Approval of data migration planning by relevant governance parties within the Organisation [M]&lt;br&gt;&lt;font
face="Calibri Light" size=2 color="#000000"&gt;Successful functional and migration testing confirms compliance [M]</t>
  </si>
  <si>
    <t>CPDB/OA-001a</t>
  </si>
  <si>
    <t>Concerns/Accreditation/Security</t>
  </si>
  <si>
    <t>Qualities/ISO-25010/Reliability/Availability;Qualities/ISO-25010/Reliability/Recoverability</t>
  </si>
  <si>
    <t>Application criticality 1</t>
  </si>
  <si>
    <t>&lt;font face="Calibri Light" size="2" color="black"&gt;The system is to support the Ministries definition for criticality of this business application as classified as:&lt;br /&gt;&lt;br /&gt;&lt;font face="Calibri Light" size="2" color="black"&gt;• Mission-critical, Tier 1&lt;br /&gt;&lt;br /&gt;&lt;font face="Calibri Light" size="2" color="black"&gt;Mission-critical: critical to the achievement of most or all of the Organisation’s critical business objectives and outcomes.&lt;br /&gt;&lt;br /&gt;&lt;font face="Calibri Light" size="2" color="black"&gt;Typically it will be responsible for funding distribution and management of national education services.&lt;br /&gt;&lt;br /&gt;&lt;font face="Calibri Light" size="2" color="black"&gt;Its unavailability to the business may:&lt;br /&gt;&lt;br /&gt;&lt;font face="Calibri Light" size="2" color="black"&gt;• result in major impact on or stop achievement of the Organisation’s critical business objectives and outcomes;&lt;br /&gt;&lt;font face="Calibri Light" size="2" color="black"&gt;• cause widespread financial loss, reduction of capability or loss of reputation for the Organisation, making it imperative to have strategies for managing the consequences and reducing likelihood of occurrence.</t>
  </si>
  <si>
    <t>&lt;font face="Calibri Light" size=2 color=black&gt;Align to Organisation defined application criticality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</si>
  <si>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</si>
  <si>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CPDB/OA-001b</t>
  </si>
  <si>
    <t>Qualities/ISO-25010/Reliability/Availability</t>
  </si>
  <si>
    <t>Application criticality 2</t>
  </si>
  <si>
    <t>&lt;font face="Calibri Light" size="2" color="black"&gt;The system is to support the Ministries definition for criticality of this business application as classified as:&lt;br /&gt;&lt;br /&gt;&lt;font face="Calibri Light" size="2" color="black"&gt;• Mission-critical, Tier 2&lt;br /&gt;&lt;br /&gt;&lt;font face="Calibri Light" size="2" color="black"&gt;This application provides significant service to some of the Organisation’s critical business objectives and outcomes, but is not mission-critical. Typically it will be responsible for national education support services of high to medium impact and visibility.&lt;br /&gt;&lt;br /&gt;&lt;font face="Calibri Light" size="2" color="black"&gt;Its unavailability to the business may:&lt;br /&gt;&lt;br /&gt;&lt;font face="Calibri Light" size="2" color="black"&gt;• prevent the Organisation’s achievement of some critical business objectives and outcomes, or significantly interrupt the quality or timeliness of the outcomes;&lt;br /&gt;&lt;font face="Calibri Light" size="2" color="black"&gt;• have sizable financial loss, reduction of capability or loss of reputation for the Organisation, making a management strategy essential.</t>
  </si>
  <si>
    <t>CPDB/OA-001c</t>
  </si>
  <si>
    <t>Application criticality 3</t>
  </si>
  <si>
    <t>&lt;font face="Calibri Light" size="2" color="black"&gt;The system is to support the Ministries definition for criticality of this business application as classified as:&lt;br /&gt;&lt;br /&gt;&lt;font face="Calibri Light" size="2" color="black"&gt;• Mission-critical, Tier 3&lt;br /&gt;&lt;br /&gt;&lt;font face="Calibri Light" size="2" color="black"&gt;End User Desktop Productivity apps e.g. MS word, MS excel, IE; applications that can be considered locally or standalone installs.</t>
  </si>
  <si>
    <t>OA-002</t>
  </si>
  <si>
    <t>Application availability</t>
  </si>
  <si>
    <t>&lt;font face="Calibri Light" size="2" color="black"&gt;The application is to be available to all users during core hours for users to log on, and transact in the system.&lt;br /&gt;&lt;br /&gt;&lt;font face="Calibri Light" size="2" color="black"&gt;Core support hours: Mon-Fri: 07:30 – 18:00&lt;br /&gt;&lt;br /&gt;&lt;font face="Calibri Light" size="2" color="black"&gt;Available hours: 24x7 subject only to planned operational downtime&lt;br /&gt;&lt;br /&gt;&lt;font face="Calibri Light" size="2" color="black"&gt;Note: Core hours are when the application will be most heavily used by the user base and support (Organisation Service Desk) is available</t>
  </si>
  <si>
    <t>&lt;font face="Calibri Light" size=2 color=black&gt;Defines core and general availability dynamics of the system (which will become part of the SLA of target system system).</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</si>
  <si>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[M]&lt;br&gt;&lt;br&gt;&lt;font
face="Calibri Light" size=2 color="#000000"&gt;Continually demonstrable and acceptable SLA / KPIs to Organisation business and operational owners [M]</t>
  </si>
  <si>
    <t>OA-003</t>
  </si>
  <si>
    <t>Planned operational downtime</t>
  </si>
  <si>
    <t>&lt;font face="Calibri Light" size="2" color="black"&gt;Any planned downtime of the system will have prior agreement with the business owner and be scheduled prior to occurring.&lt;br /&gt;&lt;br /&gt;&lt;font face="Calibri Light" size="2" color="black"&gt;Note: The business application is to remain available during regular operational or maintenance processes.</t>
  </si>
  <si>
    <t>&lt;font face="Calibri Light" size=2 color=black&gt;Defines operational downtime dynamics of the system (which will become part of the SLA of target system system).</t>
  </si>
  <si>
    <t>&lt;font face="Calibri Light" size=2 color="#000000"&gt;Continually demonstrable and acceptable SLA / KPIs to Organisation business and operational owners [M]</t>
  </si>
  <si>
    <t>OA-004</t>
  </si>
  <si>
    <t>Reliability/availability target</t>
  </si>
  <si>
    <t>&lt;font face="Calibri Light" size="2" color="black"&gt;The system is to meet at least 99.85% up time in the application availability window as noted in OA-002 core hours.&lt;br /&gt;&lt;br /&gt;&lt;font face="Calibri Light" size="2" color="black"&gt;Unscheduled outage times based on availability of 99.85% of core hours is: 187 min per year&lt;br /&gt;&lt;br /&gt;&lt;font face="Calibri Light" size="2" color="black"&gt;Note: Up time is defined as- the user is able to log in, authenticate and successfully transact with the system. Unavailable is defined as the user is unable to do one or more of the following; log in, authenticate, or successfully transact with the system.&lt;br /&gt;&lt;br /&gt;&lt;font face="Calibri Light" size="2" color="black"&gt;No single system outage will exceed the 'Recovery Objectives' requirement.</t>
  </si>
  <si>
    <t>&lt;font face="Calibri Light" size=2 color=black&gt;Defines core reliability/availability of the system (which will become part of the SLA of target system system).</t>
  </si>
  <si>
    <t>RO-001a</t>
  </si>
  <si>
    <t>Recovery point objective : part a : non-catastrophic event</t>
  </si>
  <si>
    <t>&lt;font face="Calibri Light" size="2" color="black"&gt;The individual components of the system is to be recovered, as close as possible, to the point they were prior to the failure occurring. Minimum Maximum RPO is 15 minutes.&lt;br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</si>
  <si>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</si>
  <si>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RO-001b</t>
  </si>
  <si>
    <t>Recovery point objective : part b : catastrophic event</t>
  </si>
  <si>
    <t>&lt;font face="Calibri Light" size="2" color="black"&gt;The individual components of the system is to be recovered, as close as possible, to the point they were prior to the failure occurring. Minimum Maximum RPO is 24 hours.&lt;br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</si>
  <si>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</si>
  <si>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RO-002a</t>
  </si>
  <si>
    <t>Recovery time objectives : part a : non-catastrophic event : core components</t>
  </si>
  <si>
    <t>&lt;font face="Calibri Light" size="2" color="black"&gt;In the event of a single system failure the system is to be recovered within 4 hours for 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4 hours translates to a P2 being the highest possible service level support call As a Service Client P1 hAs a Service Client 2 hours resolution time</t>
  </si>
  <si>
    <t>&lt;font face="Calibri Light" size=2 color=black&gt;Defines the maximum outage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</si>
  <si>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RO-002b</t>
  </si>
  <si>
    <t>Recovery time objectives : part b : non-catastrophic event : non-core components</t>
  </si>
  <si>
    <t>&lt;font face="Calibri Light" size="2" color="black"&gt;In the event of a single system failure the system is to be recovered within 24 hours for non-core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recovering non-core components of target during a non-catastrophic event recovery plan</t>
  </si>
  <si>
    <t>RO-002c</t>
  </si>
  <si>
    <t>Recovery time objectives : part c : catastrophic event</t>
  </si>
  <si>
    <t>&lt;font face="Calibri Light" size="2" color="black"&gt;In the event of a single system failure the system is to be recovered within 24 hours.&lt;br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a catastrophic event recovery plan</t>
  </si>
  <si>
    <t>&lt;font face="Calibri Light" size=2 color=black&gt;Defines the maximum outage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</si>
  <si>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IR-001</t>
  </si>
  <si>
    <t>Critical incident response time (P1)</t>
  </si>
  <si>
    <t>&lt;font face="Calibri Light" size="2" color="black"&gt;All critical incidents are to be responded to within 15 minutes and resolved within 2 hours. A critical (P1) incident is defined as - the operation of business activities has been critically impacted.&lt;br /&gt;&lt;br /&gt;&lt;font face="Calibri Light" size="2" color="black"&gt;Note: Critical incidents are to be logged via phone call to ensure efficient response and resolution, the only exception being incidents that have been automatically logged by monitoring systems (e.g. events).</t>
  </si>
  <si>
    <t>&lt;font face="Calibri Light" size=2 color=black&gt;Defines core incident response times of the system (which will become part of the SLA of target system).</t>
  </si>
  <si>
    <t>&lt;font face="Calibri Light" size=2 color="#000000"&gt;Successful endorsement from Organisation operations for target system security incident management planning [M]&lt;br&gt;&lt;br&gt;&lt;font
face="Calibri Light" size=2 color="#000000"&gt;A successful trial security incident enactment (manually or via an appropriate tool/platform) [S]&lt;br&gt;&lt;br&gt;&lt;font
face="Calibri Light" size=2 color="#000000"&gt;Continually demonstrable and acceptable SLA / KPIs to Organisation business and operational owners [M]</t>
  </si>
  <si>
    <t>IR-002</t>
  </si>
  <si>
    <t>Urgent incident response time (P2)</t>
  </si>
  <si>
    <t>&lt;font face="Calibri Light" size="2" color="black"&gt;All urgent incidents are to be responded to within 30 minutes and resolved within 4 hours. An urgent (P2) incident is defined as - the operation of business activities has been partially impacted.&lt;br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</si>
  <si>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IR-003</t>
  </si>
  <si>
    <t>Normal incident response time (P3)</t>
  </si>
  <si>
    <t>&lt;font face="Calibri Light" size="2" color="black"&gt;All normal incidents are to be responded to within 4 hours and resolved within 1 day. A normal (P3) Incident is defined as - a supported service that is unavailable to a single user or users inconvenienced by an issue.&lt;br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</si>
  <si>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IR-004</t>
  </si>
  <si>
    <t>Critical incident status update (P1)</t>
  </si>
  <si>
    <t>&lt;font face="Calibri Light" size="2" color="black"&gt;The status of a critical incident is to be communicated to the business every hour or as agreed.</t>
  </si>
  <si>
    <t>&lt;font face="Calibri Light" size=2 color=black&gt;Defines core incident status update requirements (which will become part of the SLA of target system).</t>
  </si>
  <si>
    <t>SE-007</t>
  </si>
  <si>
    <t>Role based security</t>
  </si>
  <si>
    <t>&lt;font face="Calibri Light" size="2" color="black"&gt;a) A user is only to be allowed access to the business functions their role or roles have authorisation for.&lt;br /&gt;&lt;br /&gt;&lt;font face="Calibri Light" size="2" color="black"&gt;b) A user can access the section (or sections) of the system that their role (or roles) has authorisation to.</t>
  </si>
  <si>
    <t>&lt;font face="Calibri Light" size=2 color=black&gt;Ensure the system is authorised according to relevant user roles, group and attributes.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</si>
  <si>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t>
  </si>
  <si>
    <t>SE-008</t>
  </si>
  <si>
    <t>Multiple roles</t>
  </si>
  <si>
    <t>&lt;font face="Calibri Light" size="2" color="black"&gt;The system is to support a user having one or more roles.</t>
  </si>
  <si>
    <t>SE-009</t>
  </si>
  <si>
    <t>File upload and download</t>
  </si>
  <si>
    <t>&lt;font face="Calibri Light" size="2" color="black"&gt;The solution is to verify files being uploaded to or downloaded are secure (e.g. does not contain malware).&lt;br /&gt;&lt;br /&gt;&lt;font face="Calibri Light" size="2" color="black"&gt;The system is to perform verification on the following using configurable whitelists or settings:&lt;br /&gt;&lt;br /&gt;&lt;font face="Calibri Light" size="2" color="black"&gt;• Content type, file extension and actual content&lt;br /&gt;&lt;font face="Calibri Light" size="2" color="black"&gt;• Malware scanning and heuristics&lt;br /&gt;&lt;font face="Calibri Light" size="2" color="black"&gt;• Upload folder&lt;br /&gt;&lt;font face="Calibri Light" size="2" color="black"&gt;• Disable script execution&lt;br /&gt;&lt;font face="Calibri Light" size="2" color="black"&gt;• Upload size and number of files&lt;br /&gt;&lt;font face="Calibri Light" size="2" color="black"&gt;• The users session</t>
  </si>
  <si>
    <t>&lt;font face="Calibri Light" size=2 color=black&gt;Appropriate security in target solution.</t>
  </si>
  <si>
    <t>SE-010</t>
  </si>
  <si>
    <t>Data Protection at Rest</t>
  </si>
  <si>
    <t>&lt;font face="Calibri Light" size="2" color="black"&gt;Support suitable protection for data at rest to keep it from being disclosed to malicious entities who gain access to the data storage.&lt;br /&gt;&lt;br /&gt;&lt;font face="Calibri Light" size="2" color="black"&gt;This includes encryption of any system data stored in databases, documents, data files, log files or any other location where data is ptargetisted at rest.&lt;br /&gt;&lt;br /&gt;&lt;font face="Calibri Light" size="2" color="black"&gt;Note that implementing encryption at rest depends on the data information security classification; so databases should be able to be encrypted at database, table, or column granularity.&lt;br /&gt;&lt;br /&gt;&lt;font face="Calibri Light" size="2" color="black"&gt;Describe the methods to be used to satisfy this requirement and any limitations.</t>
  </si>
  <si>
    <t>SE-011</t>
  </si>
  <si>
    <t>Integration security</t>
  </si>
  <si>
    <t>&lt;font face="Calibri Light" size="2" color="black"&gt;APIs and other integration points will be effectively secured and encrypted to ensure authorised access and required confidentiality. Describe how this will be achieved.&lt;br /&gt;&lt;br /&gt;&lt;font face="Calibri Light" size="2" color="black"&gt;As a Service Client Service (additionally):&lt;br /&gt;&lt;br /&gt;&lt;font face="Calibri Light" size="2" color="black"&gt;How are interfaces secured separately in multi-tenanted environments?</t>
  </si>
  <si>
    <t>SE-012</t>
  </si>
  <si>
    <t>Transport Encryption</t>
  </si>
  <si>
    <t>&lt;font face="Calibri Light" size="2" color="black"&gt;The system will encrypt communication using NZISM approved protocols and cipher suites when it crosses data centre boundaries, public or external networks or leaves Australia or New Zealand.&lt;br /&gt;&lt;br /&gt;&lt;font face="Calibri Light" size="2" color="black"&gt;Network communication between components of the application (including browser and thin client) must be secure.&lt;br /&gt;&lt;br /&gt;&lt;font face="Calibri Light" size="2" color="black"&gt;Communications using HTTP or similar protocols (including web services) will use the NZISM approved Version of TLS (currently v1.2) along with SHA-2 or above. Please also describe the cypher method used.</t>
  </si>
  <si>
    <t>SE-013</t>
  </si>
  <si>
    <t>Web Services support of HTTPS</t>
  </si>
  <si>
    <t>&lt;font face="Calibri Light" size="2" color="black"&gt;All web service integration must be secure from intrusion by external parties and can identify which web service the system is talking to.&lt;br /&gt;&lt;br /&gt;&lt;font face="Calibri Light" size="2" color="black"&gt;The communication protocol shall be hypertext transfer protocol secure.</t>
  </si>
  <si>
    <t>SE-014</t>
  </si>
  <si>
    <t>Sensitive Parameters</t>
  </si>
  <si>
    <t>&lt;font face="Calibri Light" size="2" color="black"&gt;The system must encrypt any sensitive information (such as passwords) that is configured within an application or its data store.</t>
  </si>
  <si>
    <t>SE-015</t>
  </si>
  <si>
    <t>Credential handling requirements - Service accounts</t>
  </si>
  <si>
    <t>&lt;font face="Calibri Light" size="2" color="black"&gt;The following credential handling requirements will apply:&lt;br /&gt;&lt;font face="Calibri Light" size="2" color="black"&gt;• Credentials MUST NOT be installed in applications that will run on end user devices (either on the Organisation LAN or externally connected)&lt;br /&gt;&lt;font face="Calibri Light" size="2" color="black"&gt;• Credentials should not be in configuration files stored on server components. Note that for on premises solutions, credentials should be stored in Active Directory&lt;br /&gt;&lt;font face="Calibri Light" size="2" color="black"&gt;• Any credentials used should be set during the installation process&lt;br /&gt;&lt;font face="Calibri Light" size="2" color="black"&gt;• Any credentials used must be stored encrypted. The encryption key management processes must be clearly stated&lt;br /&gt;&lt;font face="Calibri Light" size="2" color="black"&gt;• Any encryption implemented must be implemented based on a cryptographic solution that has an evaluation recognised by GCSB&lt;br /&gt;&lt;font face="Calibri Light" size="2" color="black"&gt;• Any encryption implemented must use algorithms approved by GCSB&lt;br /&gt;&lt;font face="Calibri Light" size="2" color="black"&gt;• Different credentials must be used for installation of databases from those used for normal functional application database access by the application components&lt;br /&gt;&lt;font face="Calibri Light" size="2" color="black"&gt;• All accounts must be configured to operate with the least privilege required</t>
  </si>
  <si>
    <t>SE-016</t>
  </si>
  <si>
    <t>Least privilege</t>
  </si>
  <si>
    <t>&lt;font face="Calibri Light" size="2" color="black"&gt;A user has the least amount of privilege needed to perform their tasks to avoid risk of unauthorised activity (accidental or otherwise).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</si>
  <si>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[M]&lt;br&gt;&lt;font
face="Calibri Light" size=2 color="#000000"&gt;Successful system testing [M]</t>
  </si>
  <si>
    <t>SE-017</t>
  </si>
  <si>
    <t>Defence in depth</t>
  </si>
  <si>
    <t>&lt;font face="Calibri Light" size="2" color="black"&gt;The system is to remain secure if a layer's security is breached.&lt;br /&gt;&lt;br /&gt;&lt;font face="Calibri Light" size="2" color="black"&gt;Multiple layers of security are designed in the system, with roles such as gatekeeper, detection, response, or recovery. If one is breached the system will raise a notification message and will remain secure by the other layers of security.</t>
  </si>
  <si>
    <t>SE-018</t>
  </si>
  <si>
    <t>Separate and compartmentalise</t>
  </si>
  <si>
    <t>&lt;font face="Calibri Light" size="2" color="black"&gt;The system must remain secure if a there is a breach of part of the system. There must be a separation of components in the system. If there is a security breach in part of the system, the other parts of the system remain secure because of the separation.</t>
  </si>
  <si>
    <t>SE-019</t>
  </si>
  <si>
    <t>Fail securely</t>
  </si>
  <si>
    <t>&lt;font face="Calibri Light" size="2" color="black"&gt;If the system encounters a failure, the system is not accessed by unauthorised users. The system security is still robust and does not permit unintended access to data or operations.</t>
  </si>
  <si>
    <t>&lt;font face="Calibri Light" size=2 color=black&gt;Ensure adequate security controls in the case of a failure.</t>
  </si>
  <si>
    <t>SE-020</t>
  </si>
  <si>
    <t>Logging security data</t>
  </si>
  <si>
    <t>&lt;font face="Calibri Light" size="2" color="black"&gt;The system will not log security information such as access tokens, passwords, or security configuration items therefore this information cannot be obtained from system logs.</t>
  </si>
  <si>
    <t>&lt;font face="Calibri Light" size=2 color=black&gt;Ensure logging is done in a secure manner.&lt;br&gt;&lt;font
face="Calibri Light" size=2 color=black&gt; &lt;br&gt;&lt;font face="Calibri Light"
size=2 color=black&gt;Design note: Be aware of sub systems used in the target solution that do log such information and get business agreement to use them (e.g. ESL2 DEBUG logging)</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</si>
  <si>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[M]&lt;br&gt;&lt;font
face="Calibri Light" size=2 color="#000000"&gt;Acceptance of the capability by Organisation Certification and Accreditation [M]</t>
  </si>
  <si>
    <t>SE-021a</t>
  </si>
  <si>
    <t>User provisioning : part a : on-boarding</t>
  </si>
  <si>
    <t>&lt;font face="Calibri Light" size="2" color="black"&gt;The system is to provide efficient and effective mechanisms to manage provisioning / on-boarding of users – including an administrative interface, bulk provisioning facility, directory synchronisation, user management APIs and the ability to delegate administration for groups of users.</t>
  </si>
  <si>
    <t>&lt;font face="Calibri Light" size=2 color=black&gt;Support user 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</si>
  <si>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[M]&lt;br&gt;&lt;font
face="Calibri Light" size=2 color="#000000"&gt;Acceptance of the capability by Organisation Certification and Accreditation [M]</t>
  </si>
  <si>
    <t>SE-021b</t>
  </si>
  <si>
    <t>User de-provisioning : part b : off-boarding</t>
  </si>
  <si>
    <t>&lt;font face="Calibri Light" size="2" color="black"&gt;The system is to provide efficient and effective mechanisms to manage de-provisioning / off-boarding of users – including an administrative interface, bulk de-provisioning facility, directory synchronisation, user management APIs and the ability to delegate administration for groups of users.</t>
  </si>
  <si>
    <t>&lt;font face="Calibri Light" size=2 color=black&gt;Support user de-provisioning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</si>
  <si>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t>
  </si>
  <si>
    <t>SE-022</t>
  </si>
  <si>
    <t>Authentication (general)</t>
  </si>
  <si>
    <t>&lt;font face="Calibri Light" size="2" color="black"&gt;Identification and authorisation mechanisms are to be in place to ensure only authorised users have access. The solution is to support externalised authentication of users through open standard protocols.&lt;br /&gt;&lt;br /&gt;&lt;font face="Calibri Light" size="2" color="black"&gt;Note: this requirement should be read in conjunction with requirements IFC-002 and IFC-006.&lt;br /&gt;&lt;br /&gt;&lt;font face="Calibri Light" size="2" color="black"&gt;Specify what authentication protocols your solution supports e.g. Security Assertion Markup Language (SAML) 2.0 and OpenID Connect.&lt;br /&gt;&lt;br /&gt;&lt;font face="Calibri Light" size="2" color="black"&gt;Specify which profiles, bindings and Versions are supported where relevant.&lt;br /&gt;&lt;br /&gt;&lt;font face="Calibri Light" size="2" color="black"&gt;Specify what authentication provider your solution supports e.g. RealMe, Azure AD, Google Sign-in, Facebook and note any constraints or limitations.</t>
  </si>
  <si>
    <t>&lt;font face="Calibri Light" size=2 color=black&gt;Supports logon of external target system users via Organisation approved authentication hubs.</t>
  </si>
  <si>
    <t>SE-023</t>
  </si>
  <si>
    <t>Privileged and administrative access controls</t>
  </si>
  <si>
    <t>&lt;font face="Calibri Light" size="2" color="black"&gt;The following additional controls are to be in place to ensure adequate protection of privileged and administrative functions (e.g. modification of account privileges, access to audit logs), including:&lt;br /&gt;&lt;br /&gt;&lt;font face="Calibri Light" size="2" color="black"&gt;• No standing access - elevated access will be granted to perform identified and approved tasks, and then promptly revoked.&lt;br /&gt;&lt;font face="Calibri Light" size="2" color="black"&gt;• Limited network access – network level access controls and/or a bastion host or jump box to ensure there is no direct access from untrusted networks.&lt;br /&gt;&lt;font face="Calibri Light" size="2" color="black"&gt;• Multi-factor authentication to reduce the impact of compromised credentials.&lt;br /&gt;&lt;font face="Calibri Light" size="2" color="black"&gt;• Logging and monitoring of all actions that individuals take while they have privileged access. This should include information about data or files transferred into or out of the production environment. These access and audit logs must be directly accessible to authorised Organisation staff.</t>
  </si>
  <si>
    <t>SE-024</t>
  </si>
  <si>
    <t>Secure Coding Practices</t>
  </si>
  <si>
    <t>&lt;font face="Calibri Light" size="2" color="black"&gt;The system design shall be consistent with the security principles documented by the Open Web Application Security Project (OWASP).</t>
  </si>
  <si>
    <t>&lt;font face="Calibri Light" size=2 color=black&gt;Security for the product must be implemented without locking the Organisation into using a specific vendor or technology.&lt;br&gt;&lt;br&gt;&lt;font
face="Calibri Light" size=2 color=black&gt;Note: OWASP 2013 top 10 Covers:&lt;br&gt;&lt;br&gt;&lt;font
face="Calibri Light" size=2 color=black&gt;A1: Injection&lt;br&gt;&lt;font
face="Calibri Light" size=2 color=black&gt;A2: Authentication and session management&lt;br&gt;&lt;font
face="Calibri Light" size=2 color=black&gt;A3: XSS (cross site scripting)&lt;br&gt;&lt;font
face="Calibri Light" size=2 color=black&gt;A4: Insecure direct object references&lt;br&gt;&lt;font
face="Calibri Light" size=2 color=black&gt;A5: Security misconfiguration&lt;br&gt;&lt;font
face="Calibri Light" size=2 color=black&gt;A6: Sensitive data exposureA7: Missing function level access control&lt;br&gt;&lt;font
face="Calibri Light" size=2 color=black&gt;A8: CSRF (cross site request forgery)&lt;br&gt;&lt;font
face="Calibri Light" size=2 color=black&gt;A9: Using components with known vulnerabilities&lt;br&gt;&lt;font
face="Calibri Light" size=2 color=black&gt;A10: Un-validated redirects and forwards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</si>
  <si>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t>
  </si>
  <si>
    <t>SE-025</t>
  </si>
  <si>
    <t>Conformance to the Privacy Act 1993</t>
  </si>
  <si>
    <t>&lt;font face="Calibri Light" size="2" color="black"&gt;The system shall comply with the Privacy Information Act and the changes coming in 2019.</t>
  </si>
  <si>
    <t>&lt;font face="Calibri Light" size=2 color=black&gt;To support compliance with the Privacy Information Act 1993.</t>
  </si>
  <si>
    <t>SE-026</t>
  </si>
  <si>
    <t>Sending of emails from the target solution</t>
  </si>
  <si>
    <t>&lt;font face="Calibri Light" size="2" color="black"&gt;The system shall integrate with the Organisation’s MS Exchange Server for sending of emails from target, including support for attachments and relevant integration to SEEMail.</t>
  </si>
  <si>
    <t>&lt;font face="Calibri Light" size=2 color=black&gt;To allow the service to send emails to recipients in a secure manner if they are enrolled in SEEMail.&lt;br&gt;&lt;br&gt;&lt;font
face="Calibri Light" size=2 color=black&gt;This also allows us to rationalise sending emails out of Organisation infrastructure via a pre-defined and existing route.</t>
  </si>
  <si>
    <t>PE-001</t>
  </si>
  <si>
    <t>Background processing</t>
  </si>
  <si>
    <t>&lt;span&gt;Any background processing must perform in a manner that does not adversely impact the performance of the system - during the core application availability window - beyond that stipulated by the Organisation.&lt;/span&gt;</t>
  </si>
  <si>
    <t>&lt;font face="Calibri Light" size=2 color=black&gt;Ensure the availability and performance of the system is not adversely impacted by background processing tasks.</t>
  </si>
  <si>
    <t>PE-002</t>
  </si>
  <si>
    <t>Transaction Volume</t>
  </si>
  <si>
    <t>&lt;font face="Calibri Light" size="2" color="black"&gt;a) The system is to maintain its performance levels during periods of high usage.&lt;br /&gt;&lt;br /&gt;&lt;font face="Calibri Light" size="2" color="black"&gt;b) The system is to process peak transactions while maintaining the system’s response times to end users.&lt;br /&gt;&lt;br /&gt;&lt;font face="Calibri Light" size="2" color="black"&gt;c) &amp;lt;UPDATE HERE&amp;gt; transactions per second is the current estimated peak, and can be used as the preliminary figure for initial system requirements.&lt;br /&gt;&lt;br /&gt;&lt;font face="Calibri Light" size="2" color="black"&gt;d) The system must be scalable to accommodate future levels of transaction volumes as indicated by the Organisation.</t>
  </si>
  <si>
    <t>&lt;font face="Calibri Light" size=2 color=black&gt;Ensure the availability and performance of the system is not adversely impacted by anticipated transaction volumes.&lt;br&gt;&lt;br&gt;&lt;font
face="Calibri Light" size=2 color=black&gt;Creation of a suitable testing strategy with defined transaction types/volumes and response times must be created and tested during operational readiness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</si>
  <si>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performance testing [MA]&lt;br&gt;&lt;font
face="Calibri Light" size=2 color="#000000"&gt;Continually demonstrable and acceptable SLA / KPIs to Organisation business and operational owners [MA]</t>
  </si>
  <si>
    <t>PE-003</t>
  </si>
  <si>
    <t>Interaction Response Times</t>
  </si>
  <si>
    <t>&lt;font face="Calibri Light" size="2" color="black"&gt;The system will meet the following interaction response times under maximum load conditions, per concurrent user for standard interaction requests:&lt;br /&gt;&lt;br /&gt;&lt;font face="Calibri Light" size="2" color="black"&gt;• Maximum: 2 seconds (99% of results fall into this category)&lt;br /&gt;&lt;font face="Calibri Light" size="2" color="black"&gt;• Target: 1.5 seconds (95% of results fall into target)&lt;br /&gt;&lt;font face="Calibri Light" size="2" color="black"&gt;• Outstanding: 0.5 seconds (90% of results fall into outstanding)&lt;br /&gt;&lt;br /&gt;&lt;font face="Calibri Light" size="2" color="black"&gt;Note: An interaction is measured from the viewpoint of the user of the system, or the consumer of a service. The timing of an interaction starts from the system user, or service consumer, issuing a request and ends when the request has been completed and any resultant data returned to the issuer of the request.</t>
  </si>
  <si>
    <t>&lt;font face="Calibri Light" size=2 color=black&gt;Ensure the availability and performance of the system is not adversely impacted under maximum load conditions.&lt;br&gt;&lt;br&gt;&lt;font
face="Calibri Light" size=2 color=black&gt;Creation of a suitable testing strategy with defined transaction types/volumes and response times must be created and tested during operational readiness testing.</t>
  </si>
  <si>
    <t>PE-004a</t>
  </si>
  <si>
    <t>Performance Metrics : part a : Testable performance before a PRODUCTION release</t>
  </si>
  <si>
    <t>&lt;span&gt;The solution shall support performance testing before a PRODUCTION release.&lt;/span&gt;</t>
  </si>
  <si>
    <t>&lt;font face="Calibri Light" size=2 color=black&gt;Support ad-hoc determination of the performance of a candidate PRODUCTION release to ensure it is acceptable to end users.</t>
  </si>
  <si>
    <t>&lt;font face="Calibri Light" size=2 color="#000000"&gt;Successful performance testing [MA]&lt;br&gt;&lt;font
face="Calibri Light" size=2 color="#000000"&gt;Continually demonstrable and acceptable SLA / KPIs to Organisation business and operational owners [MA]</t>
  </si>
  <si>
    <t>PE-004b</t>
  </si>
  <si>
    <t>Performance Metrics : part b : Testable performance after a PRODUCTION release</t>
  </si>
  <si>
    <t>&lt;font face="Calibri Light" size="2" color="black"&gt;The solution shall support performance testing after a PRODUCTION release.</t>
  </si>
  <si>
    <t>&lt;font face="Calibri Light" size=2 color=black&gt;Support ad-hoc determination of the performance of the PRODUCTION system to ensure it is acceptable to end users.</t>
  </si>
  <si>
    <t>PE-004c</t>
  </si>
  <si>
    <t>Performance Metrics : part c : Historical KPI metrics in PRODUCTION</t>
  </si>
  <si>
    <t>&lt;font face="Calibri Light" size="2" color="black"&gt;The solution shall support historical records of Key Performance Indicators as determined by the Organisation (channels, duration, formats of reports).</t>
  </si>
  <si>
    <t>&lt;font face="Calibri Light" size=2 color=black&gt;Support historical KPI reports on key target channels and touch-points (align to toolsets supporting PE-004a/b as applicable)</t>
  </si>
  <si>
    <t>Solution Proposal/Development/Scalability</t>
  </si>
  <si>
    <t>CPDB/SC-001</t>
  </si>
  <si>
    <t>Concerns/Design;Undefined</t>
  </si>
  <si>
    <t>ISO-25010/Reliability/Availability/Scalability</t>
  </si>
  <si>
    <t>Scale Out/Up</t>
  </si>
  <si>
    <t>&lt;font face="Calibri Light" size="2" color="black"&gt;Please describe how the proposed solution is capable of remaining available while meeting sudden spikes in concurrent users.</t>
  </si>
  <si>
    <t>&lt;font face="Calibri Light" size="2" color="black"&gt;Towards meeting ISO-25010/Availability objectives, the proposed solution must be capable of automatically scaling horizontally out dynamically to multiple server devices, and then down again when no longer required.&lt;p&gt;&lt;font face="Calibri Light" size="2" color="black"&gt;&lt;/p&gt;</t>
  </si>
  <si>
    <t>Cloud based PaaS and CaaS cloud platforms provide this dynamic scaling ability practically out of the box.&lt;p&gt;For performance reasons, horizontal scaling is usually combined with shared memory caching system (eg: Redis Cache), a load balancer of some kind to spread incoming requests across the automatically provisioned virtual execution environments, and the use of session tokens that have no specific device affinity.&lt;/p&gt;</t>
  </si>
  <si>
    <t>&lt;font color="#000000" face="Calibri Light" size="2"&gt;Evaluate the response for the solution's ability to meet Qualities/ISO-25010/Reliability/Availability objectives.&lt;p&gt;&lt;span&gt;&lt;/span&gt;&lt;/p&gt;&lt;p&gt;&lt;span&gt;Note that&amp;nbsp; -- generally -- solutions that are installed to IaaS, whether in the cloud or not, generally do not meet this objective, nor can the issue be mitigated in any meaningful manner.&lt;/span&gt;&lt;/p&gt;</t>
  </si>
  <si>
    <t>SC-002</t>
  </si>
  <si>
    <t>Compressed assets</t>
  </si>
  <si>
    <t>&lt;font face="Calibri Light" size="2" color="black"&gt;Assets stored in the system will be compressed (zipped) as appropriate.</t>
  </si>
  <si>
    <t>&lt;font face="Calibri Light" size=2 color=black&gt;Reduce operational footprint re storage (being careful not to adversely impact on performance)</t>
  </si>
  <si>
    <t>Sighting</t>
  </si>
  <si>
    <t>US-001</t>
  </si>
  <si>
    <t>Data entry validation</t>
  </si>
  <si>
    <t>&lt;span&gt;The system will carry out syntactical and semantic validation when data is entered or modified at the user interface. In the event of validation failure for a record, all validation failures will be made available clearly indicating the failures.&lt;/span&gt;</t>
  </si>
  <si>
    <t>&lt;font face="Calibri Light" size=2 color=black&gt;Ensure all data entry is validated to conform to relevant business rules and protect the system from potentially malicious input.</t>
  </si>
  <si>
    <t>Automation</t>
  </si>
  <si>
    <t>US-002</t>
  </si>
  <si>
    <t>&lt;font face="Calibri Light" size="2" color="black"&gt;The application should not impede multiple (concurrent) users from using and maintaining the same data. The system will be designed so that data locking does not exclusively lock data in such way that it prevents other business users from using the system in an efficient manner.</t>
  </si>
  <si>
    <t>&lt;font face="Calibri Light" size=2 color=black&gt;One user using data will not impede another user from using and maintaining that same data. Lock management will be designed to support concurrent access to data for read, update and delete operations.</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</si>
  <si>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color="#000000"&gt;Successful system testing [M]</t>
  </si>
  <si>
    <t>US-004</t>
  </si>
  <si>
    <t>User Flow Following Exception</t>
  </si>
  <si>
    <t>&lt;font face="Calibri Light" size="2" color="black"&gt;a) The application is to provide the correct path for a user if an error or warning is encountered.&lt;br /&gt;&lt;font face="Calibri Light" size="2" color="black"&gt; &lt;br /&gt;&lt;font face="Calibri Light" size="2" color="black"&gt;b) In the event of an error the application does not allow the user to continue and explains what to do next in the error message displayed;&lt;br /&gt;&lt;br /&gt;&lt;font face="Calibri Light" size="2" color="black"&gt;c) In the event of a warning the application allows the user to continue and explains reason for warning in the warning message displayed.&lt;br /&gt;&lt;br /&gt;&lt;font face="Calibri Light" size="2" color="black"&gt;An error is defined as an instruction that is either not recognised by the system or is in violation of the procedural rules.&lt;br /&gt;&lt;br /&gt;&lt;font face="Calibri Light" size="2" color="black"&gt;A warning is defined as providing advice to the user that something (which may they may not be aware of) is unfavourable to (but does not violate) the rules in the system.</t>
  </si>
  <si>
    <t>&lt;font face="Calibri Light" size=2 color=black&gt;Ensure an appropriate level of detail is shown to the user when a system exception is encountered and what course of action the user will take.</t>
  </si>
  <si>
    <t>US-005a</t>
  </si>
  <si>
    <t>The user interface is to be designed to comply with accepted good practice for usability as defined within the New Zealand Government Web Toolkit Web Usability Standard (v1.2) or modern version.https://webtoolkit.govt.nz/standards/web-usability-standard-1-2/</t>
  </si>
  <si>
    <t>&lt;font face="Calibri Light" size=2 color=black&gt;Cross departmental requirement.&lt;br&gt;&lt;font
face="Calibri Light" size=2 color=black&gt; The system will confirm to the New Zealand all of government web usability standard.</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</si>
  <si>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t>
  </si>
  <si>
    <t>US-005b</t>
  </si>
  <si>
    <t>UI Design : part a : Usability</t>
  </si>
  <si>
    <t>&lt;font face="Calibri Light" size="2" color="black"&gt;&lt;u&gt;The system design is to be consistent with NZ government Web Accessibility Standard (v1.0) or modern version.&lt;/u&gt;&lt;br /&gt;&lt;br /&gt;&lt;font face="Calibri Light" size="2" color="black"&gt;&lt;u&gt;https://webtoolkit.govt.nz/standards/web-accessibility-standard-1-0/&lt;/u&gt;</t>
  </si>
  <si>
    <t>US-005c</t>
  </si>
  <si>
    <t>UI Design : part b : Accessibility</t>
  </si>
  <si>
    <t>&lt;span&gt;The system UI design is to follow a standard industry approach.&lt;/span&gt;</t>
  </si>
  <si>
    <t>&lt;font face="Calibri Light" size=2 color=black&gt;The project will follow a standard approach (principles and processes) to support a UI which is aligned to current industry trends as applicable and endorsed by the Organisation.</t>
  </si>
  <si>
    <t>&lt;font face="Calibri Light" size=2 color="#000000"&gt;Successfully receive endorsement from Organisation architecture and business UI governance for target solution [M]&lt;br&gt;&lt;font
face="Calibri Light" size=2 color="#000000"&gt;An independent and authorised as-built review of the target system confirms alignment to target system solution architecture and design  [C]&lt;br&gt;&lt;font
face="Calibri Light" size=2 color="#000000"&gt;Successful system testing [M]</t>
  </si>
  <si>
    <t>US-006</t>
  </si>
  <si>
    <t>UI Design : part c : Recognised UI design standard</t>
  </si>
  <si>
    <t>&lt;font face="Calibri Light" size="2" color="black"&gt;The user interface is to allow a user to cancel out of any screen at any point in the process. It is permissible to interrupt the cancel in the case that there is unsaved data.</t>
  </si>
  <si>
    <t>&lt;font face="Calibri Light" size=2 color=black&gt;Usability requirement.</t>
  </si>
  <si>
    <t>Solution Proposal/Interface/Usability/Cancel</t>
  </si>
  <si>
    <t>CPDB/US-007</t>
  </si>
  <si>
    <t>Qualities/ISO-25010/Usability/Learnability</t>
  </si>
  <si>
    <t>Cancel</t>
  </si>
  <si>
    <t>&lt;font face="Calibri Light" size=2 color=black&gt;Contextual help&lt;br&gt;&lt;br&gt;&lt;font
face="Calibri Light" size=2 color=black&gt;The user interface is to provide contextual help (e.g. hover over field and help will be displayed or a ‘?’ button or link to display contextual help).</t>
  </si>
  <si>
    <t>Solution Proposal/Interface/Usability/Copy/Cut/Paste</t>
  </si>
  <si>
    <t>CPDB/US-008</t>
  </si>
  <si>
    <t>Qualities/ISO-25010/Usability/Operability</t>
  </si>
  <si>
    <t>Copy and Paste Ability</t>
  </si>
  <si>
    <t>&lt;font face="Calibri Light" size="2" color="black"&gt;The user interface is to allow users to copy informational data and textual content from the screen for pasting into another system. (i.e. output data and screen text).</t>
  </si>
  <si>
    <t>&lt;font face="Calibri Light" size="2" color="black"&gt;Towards meeting ISO-25010/Usability objectives, any user agent used should allow copy pasting of data.</t>
  </si>
  <si>
    <t>If the service's user agents are web browsers, this requirement is fulfilled by default.</t>
  </si>
  <si>
    <t>Undefined;Response Evaluation Panel</t>
  </si>
  <si>
    <t>&lt;font color="#000000" face="Calibri Light" size="2"&gt;If the User Agent is a web browser, this functionality is built in.&lt;p&gt;&lt;font color="#000000" face="Calibri Light" size="2"&gt;&lt;/p&gt;&lt;p&gt;&lt;font color="#000000" face="Calibri Light" size="2"&gt;If the solution requires something else than a web-browser to access the service, it should not be allowed.&lt;/p&gt;</t>
  </si>
  <si>
    <t>US-009</t>
  </si>
  <si>
    <t>Copying screen full of data</t>
  </si>
  <si>
    <t>&lt;span&gt;The user interface will allow the copying of all visible data entry fields on screen.&lt;/span&gt;</t>
  </si>
  <si>
    <t>&lt;font color="#000000" face="Calibri Light" size="2"&gt;Review the response for adherence to basic usability expectations.</t>
  </si>
  <si>
    <t>US-011</t>
  </si>
  <si>
    <t>Reference data</t>
  </si>
  <si>
    <t>&lt;font face="Calibri Light" size="2" color="black"&gt;For each controlled value selection list:&lt;br /&gt;&lt;br /&gt;&lt;font face="Calibri Light" size="2" color="black"&gt;• A user is able to enter multiple characters in order to position themselves in the list&lt;br /&gt;&lt;font face="Calibri Light" size="2" color="black"&gt;• A user is able to filter a drop-down list by entering a sequence of characters in the entry field&lt;br /&gt;&lt;font face="Calibri Light" size="2" color="black"&gt;• The list is scrollable, both upwards and downwards, for long lists</t>
  </si>
  <si>
    <t>US-012</t>
  </si>
  <si>
    <t>Printing screens</t>
  </si>
  <si>
    <t>&lt;font face="Calibri Light" size="2" color="black"&gt;Each screen within the user interface will have a presentable printable version. Website functionality including sidebars, headtarget, foottarget, and navigation will not be printed.</t>
  </si>
  <si>
    <t>US-013</t>
  </si>
  <si>
    <t>Read only fields</t>
  </si>
  <si>
    <t>&lt;font face="Calibri Light" size="2" color="black"&gt;Read only fields will be displayed using an agreed colour combination that allows users to recognise that the field is read only.</t>
  </si>
  <si>
    <t>US-014</t>
  </si>
  <si>
    <t>Screen resolution : support for responsive design</t>
  </si>
  <si>
    <t>&lt;font face="Calibri Light" size="2" color="black"&gt;Suggested (subject to verification) screen resolutions are as follows:&lt;br /&gt;&lt;br /&gt;&lt;font face="Calibri Light" size="2" color="black"&gt;• PC form factor screens should target a screen aspect ratio of 16:9.&lt;br /&gt;&lt;font face="Calibri Light" size="2" color="black"&gt;• Minimum screen resolution is 1366x768 (laptops) or 1680x1440 (PCs).&lt;br /&gt;&lt;font face="Calibri Light" size="2" color="black"&gt;• Optimal screen resolution is 1440x900 (laptops) or 1920x1080 (PCs).&lt;br /&gt;&lt;font face="Calibri Light" size="2" color="black"&gt;• For mobile devices (tablets/phones) a range of screen resolutions may be required to cater for good usability and should be stated by device type supported.</t>
  </si>
  <si>
    <t>&lt;font face="Calibri Light" size=2 color=black&gt;Ensure the system rendtarget correctly on the end user’s consuming device whist still maintaining the full functionality of target.</t>
  </si>
  <si>
    <t>US-015</t>
  </si>
  <si>
    <t>Horizontal scrolling</t>
  </si>
  <si>
    <t>&lt;span&gt;The user interface will not require horizontal scrolling with a display resolution of optimal size or greater.&lt;/span&gt;</t>
  </si>
  <si>
    <t>&lt;font face="Calibri Light" size=2 color=black&gt;Improve the usability of the system by not requiring a user to scroll horizontally.&lt;br&gt;&lt;font
face="Calibri Light" size=2 color=black&gt; Linked to US-014.</t>
  </si>
  <si>
    <t>US-016</t>
  </si>
  <si>
    <t>Vertical scrolling</t>
  </si>
  <si>
    <t>&lt;font face="Calibri Light" size="2" color="black"&gt;Vertical scrolling should be kept to a minimum, and should be by design.&lt;br /&gt;&lt;br /&gt;&lt;font face="Calibri Light" size="2" color="black"&gt;Where the viewport is smaller than the page size interactions within the viewport should not cause changes outside the viewport, for example clicking a button in the view port should not result in an error message appearing outside the viewport.</t>
  </si>
  <si>
    <t>&lt;font face="Calibri Light" size=2 color=black&gt;Improve the usability of the system by minimising the need for a user to scroll vertically.&lt;br&gt;&lt;font
face="Calibri Light" size=2 color=black&gt; Linked to US-014.</t>
  </si>
  <si>
    <t>US-017</t>
  </si>
  <si>
    <t>Scrolling with Mouse wheel or similar (at the cursor location)</t>
  </si>
  <si>
    <t>&lt;font face="Calibri Light" size="2" color="black"&gt;Using the mouse wheel (or similar control such as touch) to scroll up and down will result in the screen of data that is currently visible being scrolled and NOT any values for specific fields or controls.</t>
  </si>
  <si>
    <t>US-018</t>
  </si>
  <si>
    <t>Unsaved Data</t>
  </si>
  <si>
    <t>&lt;font face="Calibri Light" size="2" color="black"&gt;If user elects to exit a transaction without saving entered or updated data the user interface will notify them that they have unsaved changes and request confirmation of the decision to exit.</t>
  </si>
  <si>
    <t>US-019</t>
  </si>
  <si>
    <t>Visibility of data</t>
  </si>
  <si>
    <t>&lt;font face="Calibri Light" size="2" color="black"&gt;If the data within a field is greater than the screen can display then a mechanism will be provided to view the data (such as scrolling or popup notes that activate as the mouse pointer is hovered over the field).</t>
  </si>
  <si>
    <t>US-020a</t>
  </si>
  <si>
    <t>Ease of access for end users : part a : Internal Organisation LAN users</t>
  </si>
  <si>
    <t>&lt;span&gt;Internal Organisation LAN users shall have an accessible link for the landing page of the target system via the Organisation’s home page.&lt;/span&gt;</t>
  </si>
  <si>
    <t>&lt;font face="Calibri Light" size=2 color=black&gt;To support ease of access for the user.</t>
  </si>
  <si>
    <t>&lt;font face="Calibri Light" size=2 color="#000000"&gt;Successful system testing [M]</t>
  </si>
  <si>
    <t>US-020b</t>
  </si>
  <si>
    <t>Ease of access for end users : part b : External users</t>
  </si>
  <si>
    <t>&lt;font face="Calibri Light" size="2" color="black"&gt;External users shall have an accessible link for the landing page of the target system if appropriate - e.g. via their school’s intranet home page.</t>
  </si>
  <si>
    <t>IN-001</t>
  </si>
  <si>
    <t>Master Reference Data</t>
  </si>
  <si>
    <t>&lt;font face="Calibri Light" size="2" color="black"&gt;The system is to adhere to the Organisation’s Master Reference Data Standards, in particular:&lt;br /&gt;&lt;br /&gt;&lt;font face="Calibri Light" size="2" color="black"&gt;• Reuse existing master reference data where it exists or&lt;br /&gt;&lt;font face="Calibri Light" size="2" color="black"&gt;• Create new master reference data (refer to the Organisation's good practice guide for creating new master reference data or relevant industry standards/concepts)&lt;br /&gt;&lt;br /&gt;&lt;font face="Calibri Light" size="2" color="black"&gt;Reference data must be represented in the database (enumeration in application code is insufficient)</t>
  </si>
  <si>
    <t>&lt;font face="Calibri Light" size=2 color=black&gt;Align to Organisation enterprise architecture principles to greatly improve support and interoperability between systems.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</si>
  <si>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t>
  </si>
  <si>
    <t>IN-002</t>
  </si>
  <si>
    <t>Integration technologies</t>
  </si>
  <si>
    <t>&lt;font face="Calibri Light" size="2" color="black"&gt;The system is to use Organisation preferred integration technologies as appropriate to meet requirements:&lt;br /&gt;&lt;br /&gt;&lt;font face="Calibri Light" size="2" color="black"&gt;• Appropriately secure RESTful services for transactions&lt;br /&gt;&lt;font face="Calibri Light" size="2" color="black"&gt;• ETL is used for data integration into and out of business data stores, data warehouses, and where data is made available external to the Organisation&lt;br /&gt;&lt;font face="Calibri Light" size="2" color="black"&gt;• SSIS is used for application and operational purposes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</si>
  <si>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</si>
  <si>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IN-003</t>
  </si>
  <si>
    <t>API coverage</t>
  </si>
  <si>
    <t>&lt;font face="Calibri Light" size="2" color="black"&gt;To enable flexibility around future integration and channel strategy requirements, the solution is to expose all core functionality and data import/export through published APIs.&lt;br /&gt;&lt;br /&gt;&lt;ul&gt;&lt;li&gt;&lt;font face="Calibri Light" size="2" color="black"&gt;APIs will be supported with software development kits (SDKs) including command line interfaces and wrapptarget for common programming languages.&lt;/li&gt;&lt;/ul&gt;</t>
  </si>
  <si>
    <t>IN-004</t>
  </si>
  <si>
    <t>Support for IPv4/6 network connectivity</t>
  </si>
  <si>
    <t>&lt;font face="Calibri Light" size="2" color="black"&gt;Support IPv4 and IPv6 end users access to the target solution.</t>
  </si>
  <si>
    <t>&lt;font face="Calibri Light" size=2 color=black&gt;Support users of the system via all available network addressing versions.&lt;br&gt;&lt;br&gt;&lt;font
face="Calibri Light" size=2 color=black&gt;Ensure all end users of target can consume the system across:&lt;br&gt;&lt;br&gt;&lt;font
face="Calibri Light" size=2 color=black&gt;a) IPv4 pure client&lt;br&gt;&lt;font
face="Calibri Light" size=2 color=black&gt;b) IPv6 pure client&lt;br&gt;&lt;font
face="Calibri Light" size=2 color=black&gt;c) IPv4/IPv6 dual stack client</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</si>
  <si>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[MA]</t>
  </si>
  <si>
    <t>IN-005a</t>
  </si>
  <si>
    <t>All of Government API standard : part a : Internal APIs</t>
  </si>
  <si>
    <t>&lt;font face="Calibri Light" size="2" color="black"&gt;Adopt the AoG API standard for APIs.</t>
  </si>
  <si>
    <t>&lt;font face="Calibri Light" size=2 color=black&gt;Align to AoG API standards to greatly improve support and interoperability between systems.</t>
  </si>
  <si>
    <t>IN-005b</t>
  </si>
  <si>
    <t>All of Government API standard : part b : External APIs</t>
  </si>
  <si>
    <t>&lt;font face="Calibri Light" size=2 color=black&gt;Align to AoG API standards to greatly improve support and interoperability between systems.&lt;br&gt;&lt;font
face="Calibri Light" size=2 color=black&gt; Note: The current scope of target does not include external APIs but this NFR is listed for future openness.</t>
  </si>
  <si>
    <t>TR-001</t>
  </si>
  <si>
    <t>Application exception logging</t>
  </si>
  <si>
    <t>&lt;font face="Calibri Light" size="2" color="black"&gt;The system is to log any exceptions to an appropriate log and make the information accessible to a system administrator role.</t>
  </si>
  <si>
    <t>&lt;font face="Calibri Light" size=2 color=black&gt;Ensure adequate exception logging to support discovery and diagnosis of errors by appropriate support persons.</t>
  </si>
  <si>
    <t>TR-002</t>
  </si>
  <si>
    <t>Application logging in the audit trail</t>
  </si>
  <si>
    <t>&lt;font face="Calibri Light" size="2" color="black"&gt;&lt;u&gt;a) The system is to capture the appropriate level of audit information for all transactions that read, create, update or delete data.&lt;/u&gt;&lt;br /&gt;&lt;br /&gt;&lt;font face="Calibri Light" size="2" color="black"&gt;&lt;u&gt;b) Technical and business users reading audit trail data can determine, for all transactions that read, created, updated or deleted:&lt;/u&gt;&lt;br /&gt;&lt;br /&gt;&lt;font face="Calibri Light" size="2" color="black"&gt;&lt;u&gt;• Who (user / system)&lt;/u&gt;&lt;br /&gt;&lt;font face="Calibri Light" size="2" color="black"&gt;&lt;u&gt;• Date and time of action&lt;/u&gt;&lt;br /&gt;&lt;font face="Calibri Light" size="2" color="black"&gt;&lt;u&gt;• Copy of fields prior to change&lt;/u&gt;&lt;br /&gt;&lt;font face="Calibri Light" size="2" color="black"&gt;&lt;u&gt;• Copy of fields prior after change&lt;/u&gt;&lt;br /&gt;&lt;font face="Calibri Light" size="2" color="black"&gt;&lt;u&gt;• Audit information will be un-editable, and directly accessible to authorised Organisation staff&lt;/u&gt;</t>
  </si>
  <si>
    <t>&lt;font face="Calibri Light" size=2 color=black&gt;Ensure all data access is audited to support audit activities as required,</t>
  </si>
  <si>
    <t>FL-001</t>
  </si>
  <si>
    <t>Configuration</t>
  </si>
  <si>
    <t>&lt;font face="Calibri Light" size="2" color="black"&gt;General system configuration is to be implemented in the application with the use of configurable parameters.</t>
  </si>
  <si>
    <t>&lt;font face="Calibri Light" size=2 color=black&gt;Ensure general system configuration changes can be made without having to perform coding changes in the system.</t>
  </si>
  <si>
    <t>FL-002</t>
  </si>
  <si>
    <t>Concerns/System/Development</t>
  </si>
  <si>
    <t>ISO-25010/Security</t>
  </si>
  <si>
    <t>Functionality Componentisation</t>
  </si>
  <si>
    <t>&lt;font face="Calibri Light" size="2" color="black"&gt;Functionality is to be supported via discrete components to support suitably decoupled system architecture.</t>
  </si>
  <si>
    <t>&lt;font face="Calibri Light" size=2 color=black&gt;The solution implementation should not impede updates to discreet components of the core product set (avoid having to do a full release of the whole solution).</t>
  </si>
  <si>
    <t>FL-003</t>
  </si>
  <si>
    <t>Multi-tier structure</t>
  </si>
  <si>
    <t>&lt;font face="Calibri Light" size="2" color="black"&gt;The solution is to be flexible and reusable by segregating the application into tierst.&lt;br /&gt;&lt;br /&gt;&lt;font face="Calibri Light" size="2" color="black"&gt;For example, the target solution may consist of separate web, application, enterprise, service, and data layers as applicable.</t>
  </si>
  <si>
    <t>&lt;font face="Calibri Light" size=2 color=black&gt;Supports maintainability and conforms to industry standard architecture re flexibility and resiliency.</t>
  </si>
  <si>
    <t>FL-005a</t>
  </si>
  <si>
    <t>Database abstraction : part a : Introduce a data access layer (DAL)</t>
  </si>
  <si>
    <t>&lt;font face="Calibri Light" size="2" color="black"&gt;The solution must support a data access layer (DAL) to provide data abstraction independent of any vendor specific data access function.</t>
  </si>
  <si>
    <t>&lt;font face="Calibri Light" size=2 color=black&gt;A data abstraction layer exists over the database to provide database vendor independence.</t>
  </si>
  <si>
    <t>FL-005b</t>
  </si>
  <si>
    <t>Database abstraction : part b : Utilisation of standard cloud database technologies</t>
  </si>
  <si>
    <t>&lt;ol&gt;&lt;li&gt;&lt;font face="Calibri Light" size="2" color="black"&gt;The solution should support the utilisation of standard cloud database technologies as part of delivering on FL-003.&lt;/li&gt;&lt;/ol&gt;</t>
  </si>
  <si>
    <t>&lt;font face="Calibri Light" size=2 color=black&gt;N-tier architecture, defence in depth, alignment to industry standard deployment patterns.&lt;br&gt;&lt;br&gt;&lt;font
face="Calibri Light" size=2 color=black&gt;Preference for well-established cloud technologies and satisfactorily completed GCIO cloud framework adoption questions.</t>
  </si>
  <si>
    <t>FL-006</t>
  </si>
  <si>
    <t>Business logic processing</t>
  </si>
  <si>
    <t>&lt;font face="Calibri Light" size="2" color="black"&gt;a) The solution is to use a data access layer (DAL) to simplify access to stored data.&lt;br /&gt;&lt;br /&gt;&lt;font face="Calibri Light" size="2" color="black"&gt;b) There is no business logic processing completed in the DAL.&lt;br /&gt;&lt;br /&gt;&lt;font face="Calibri Light" size="2" color="black"&gt;c) Business logic processing is mapped to the DAL not in it.</t>
  </si>
  <si>
    <t>&lt;font face="Calibri Light" size=2 color=black&gt;Ensure business logic resides above the data access layer re industry standard deployment patterns.</t>
  </si>
  <si>
    <t>PT-001</t>
  </si>
  <si>
    <t>64 bit operating systems</t>
  </si>
  <si>
    <t>&lt;font face="Calibri Light" size="2" color="black"&gt;All server components and client components of the system are to be compatible with 64 bit operating systems.</t>
  </si>
  <si>
    <t>&lt;font face="Calibri Light" size=2 color=black&gt;Support for modern operating systems.</t>
  </si>
  <si>
    <t>PT-002</t>
  </si>
  <si>
    <t>OnPrem/IaaS</t>
  </si>
  <si>
    <t xml:space="preserve"> Server platform</t>
  </si>
  <si>
    <t>&lt;font face="Calibri Light" size="2" color="black"&gt;On Premise:&lt;br /&gt;&lt;br /&gt;&lt;br /&gt;&lt;font face="Calibri Light" size="2" color="black"&gt;The system will support implementation on the Organisation's infrastructure platform&lt;br /&gt;&lt;br /&gt;&lt;font face="Calibri Light" size="2" color="black"&gt;• Windows Server 2012 R2&lt;br /&gt;&lt;font face="Calibri Light" size="2" color="black"&gt;• Windows Server 2016&lt;br /&gt;&lt;font face="Calibri Light" size="2" color="black"&gt;• System Centre Configuration Manager 2012&lt;br /&gt;&lt;font face="Calibri Light" size="2" color="black"&gt;• Can operate in both physical and virtual environments</t>
  </si>
  <si>
    <t>PT-003a</t>
  </si>
  <si>
    <t>Web browser support : part a : Internal Organisation LAN users</t>
  </si>
  <si>
    <t>&lt;font face="Calibri Light" size="2" color="black"&gt;The user interface is to provide consistent and valid behaviour on a range of Organisation approved browsers/operating systems for internal Organisation users.</t>
  </si>
  <si>
    <t>&lt;font face="Calibri Light" size=2 color=black&gt;Ensure internal Organisation LAN users of target can utilise the system on standard Organisation devices and software.</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</si>
  <si>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periodic system testing [MA]</t>
  </si>
  <si>
    <t>PT-003b</t>
  </si>
  <si>
    <t>Web browser support : part b : External users</t>
  </si>
  <si>
    <t>&lt;font face="Calibri Light" size="2" color="black"&gt;The user interface must provide consistent and valid behaviour on a range of Organisation approved browsers/operating systems for external users.</t>
  </si>
  <si>
    <t>&lt;font face="Calibri Light" size=2 color=black&gt;Ensure external users of target can utilise the system on standard Organisation approved browsers and operating systems.&lt;br&gt;&lt;br&gt;&lt;font
face="Calibri Light" size=2 color=black&gt;Such a list of approved browsers and operating systems will need to be maintained as part of target BAU activities (including relevant periodic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</si>
  <si>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periodic system testing [MA]</t>
  </si>
  <si>
    <t>PT-004</t>
  </si>
  <si>
    <t>Web browser standards</t>
  </si>
  <si>
    <t>&lt;font face="Calibri Light" size="2" color="black"&gt;Web browsers are to support the following web standards:&lt;br /&gt;&lt;br /&gt;&lt;font face="Calibri Light" size="2" color="black"&gt;• Markup Languages; HTML 5&lt;br /&gt;&lt;font face="Calibri Light" size="2" color="black"&gt;• Stylesheets; CSS levels 2.1, 3, and CSS 4, all W3C recommended modules&lt;br /&gt;&lt;font face="Calibri Light" size="2" color="black"&gt;• Document object model; DOM level 3, ECMA-262 ECMAScript 5.1 (see standards note below)&lt;br /&gt;&lt;font face="Calibri Light" size="2" color="black"&gt;• Web content accessibility; W3C web content accessibility guidelines&lt;br /&gt;&lt;br /&gt;&lt;font face="Calibri Light" size="2" color="black"&gt;The solution web interfaces will not rely on technologies such as:&lt;br /&gt;&lt;br /&gt;&lt;font face="Calibri Light" size="2" color="black"&gt;• ActiveX&lt;br /&gt;&lt;font face="Calibri Light" size="2" color="black"&gt;• Adobe Flash, Flex, or AIR&lt;br /&gt;&lt;font face="Calibri Light" size="2" color="black"&gt;• Microsoft ClickOnce&lt;br /&gt;&lt;font face="Calibri Light" size="2" color="black"&gt;• Java or JavaFX&lt;br /&gt;&lt;font face="Calibri Light" size="2" color="black"&gt;• Embarcadero DataSnap&lt;br /&gt;&lt;font face="Calibri Light" size="2" color="black"&gt;• Microsoft Remote Desktop Services, or similar&lt;br /&gt;&lt;font face="Calibri Light" size="2" color="black"&gt;• Platform specific mobile or browser apps</t>
  </si>
  <si>
    <t>&lt;font face="Calibri Light" size=2 color=black&gt;Ensure target is easily consumable to end users by being built using appropriate and standard web technologies – i.e. users do not require client browser plugins/fat-client software.</t>
  </si>
  <si>
    <t>PT-005</t>
  </si>
  <si>
    <t>Web client devices – form factor</t>
  </si>
  <si>
    <t>&lt;font face="Calibri Light" size="2" color="black"&gt;The solution is to provide responsive user interfaces that support and provide good usability on both mobile and PC form factor based devices.</t>
  </si>
  <si>
    <t>&lt;font face="Calibri Light" size=2 color=black&gt;Support a multitude of end user devices. Ensure the target system is not limited to only PC form factors but also support relevant tablets/mobile devices.</t>
  </si>
  <si>
    <t>PT-006</t>
  </si>
  <si>
    <t>Robots Exclusion Protocol</t>
  </si>
  <si>
    <t>&lt;font face="Calibri Light" size="2" color="black"&gt;a) Access to externally facing websites for web robots (unauthenticated automated web clients/crawltarget used by search engines) will be enabled.&lt;br /&gt;&lt;br /&gt;&lt;font face="Calibri Light" size="2" color="black"&gt;b) The robots.txt file will be used if required to restrict access to robots, or to restrict access to directories. The following robots will be enabled:&lt;br /&gt;&lt;br /&gt;&lt;font face="Calibri Light" size="2" color="black"&gt;• The various googlebots&lt;br /&gt;&lt;font face="Calibri Light" size="2" color="black"&gt;• The msn and bing bots&lt;br /&gt;&lt;font face="Calibri Light" size="2" color="black"&gt;• The archive.org bot&lt;br /&gt;&lt;font face="Calibri Light" size="2" color="black"&gt;• The meta robot tag will not be used&lt;br /&gt;&lt;br /&gt;&lt;font face="Calibri Light" size="2" color="black"&gt;c) Robots should be allowed to see the following content, in addition to the base HTML and the before mentioned robots enabled:&lt;br /&gt;&lt;br /&gt;&lt;font face="Calibri Light" size="2" color="black"&gt;• CSS&lt;br /&gt;&lt;font face="Calibri Light" size="2" color="black"&gt;• Javascript&lt;br /&gt;&lt;font face="Calibri Light" size="2" color="black"&gt;• Images&lt;br /&gt;&lt;font face="Calibri Light" size="2" color="black"&gt;• Files&lt;br /&gt;&lt;font face="Calibri Light" size="2" color="black"&gt;• Base HTML</t>
  </si>
  <si>
    <t>&lt;font face="Calibri Light" size=2 color=black&gt;Part of SEO (Search Engine Optimisation) for target to proactively manage how search results for target content is displayed via search engines such as Google and Bing etc.</t>
  </si>
  <si>
    <t>PT-007</t>
  </si>
  <si>
    <t>Sitemaps (external portal only)</t>
  </si>
  <si>
    <t>&lt;font face="Calibri Light" size="2" color="black"&gt;The system will use sitemaps to inform search engines about pages, on their sites, that are available for crawling.</t>
  </si>
  <si>
    <t>PT-009</t>
  </si>
  <si>
    <t>Client software dependencies</t>
  </si>
  <si>
    <t>&lt;font face="Calibri Light" size="2" color="black"&gt;Any client software is to be self-contained and will NOT depend on third party software being installed (for example Microsoft Outlook or other Office components).&lt;br /&gt;&lt;br /&gt;&lt;font face="Calibri Light" size="2" color="black"&gt;The only exception being as approved by the Organisation.</t>
  </si>
  <si>
    <t>&lt;font face="Calibri Light" size=2 color=black&gt;Ensures the only users of the system that may require specialist client software are target support users.</t>
  </si>
  <si>
    <t>RU-001</t>
  </si>
  <si>
    <t>Service Oriented Architecture (SOA)</t>
  </si>
  <si>
    <t>&lt;font face="Calibri Light" size="2" color="black"&gt;a) All interfaces provided by the system As a Service Client service are to be able to be reused across other applications&lt;br /&gt;&lt;br /&gt;&lt;font face="Calibri Light" size="2" color="black"&gt;b) Application functionality designed As a Service Client service is independent of vendor, product or technology and can be used across other applications&lt;br /&gt;&lt;br /&gt;&lt;font face="Calibri Light" size="2" color="black"&gt;c) Access to services is subject to authentication and authorisation.&lt;br /&gt;&lt;br /&gt;&lt;ul&gt;&lt;li&gt;&lt;font face="Calibri Light" size="2" color="black"&gt;d) The system interfaces will adhere to RESTful SOA principles and practices using JSON and a messaging paradigm.&lt;/li&gt;&lt;/ul&gt;</t>
  </si>
  <si>
    <t>RU-002</t>
  </si>
  <si>
    <t>Re-use of services</t>
  </si>
  <si>
    <t>&lt;font face="Calibri Light" size="2" color="black"&gt;Services are to be developed so they can be used or reused to provide new services to this or other applications.</t>
  </si>
  <si>
    <t>&lt;font face="Calibri Light" size=2 color=black&gt;Enable reuse of services across the Organisation.</t>
  </si>
  <si>
    <t>&lt;font face="Calibri Light" size=2 color="#000000"&gt;Successfully receive endorsement from Organisation architecture governance for the target system solution architecture and design [M]&lt;br&gt;&lt;br&gt;&lt;font
face="Calibri Light" size=2 color="#000000"&gt;Successful system testing [S]</t>
  </si>
  <si>
    <t>MN-001</t>
  </si>
  <si>
    <t>System parameterisation</t>
  </si>
  <si>
    <t>&lt;font face="Calibri Light" size="2" color="black"&gt;Non-functional specific parameters are to be externalised for system administrators to maintain without needing to perform a reinstall of the application. See also FL-001</t>
  </si>
  <si>
    <t>MN-002</t>
  </si>
  <si>
    <t>Configurable environment parameters</t>
  </si>
  <si>
    <t>&lt;ul&gt;&lt;li&gt;&lt;font face="Calibri Light" size="2" color="black"&gt;Environment specific parameters (including, but not limited to URLs, usernames, passwords and identifitarget) are to be externalised into suitable properties files.  See also FL-001&lt;/li&gt;&lt;/ul&gt;</t>
  </si>
  <si>
    <t>MN-003</t>
  </si>
  <si>
    <t>Language support</t>
  </si>
  <si>
    <t>&lt;font face="Calibri Light" size="2" color="black"&gt;The system is to have the capability to support new languages via the use of configuration parameters. English will be the system default language.</t>
  </si>
  <si>
    <t>&lt;font face="Calibri Light" size=2 color=black&gt;Ensure the system can support new languages as required.</t>
  </si>
  <si>
    <t>MN-006a</t>
  </si>
  <si>
    <t>Web content updates via CMS support : part a : static web content</t>
  </si>
  <si>
    <t>&lt;font face="Calibri Light" size="2" color="black"&gt;The system is to support web content updates for static content (non form or transactional based page elements) via a Content Management System.</t>
  </si>
  <si>
    <t>&lt;font face="Calibri Light" size=2 color=black&gt;Allow web content to be updated via a CMS to ensure changes can be applied without the need to perform a full software build and release.</t>
  </si>
  <si>
    <t>MN-006b</t>
  </si>
  <si>
    <t>Web content updates via CMS support : part b : form and transactional element web content</t>
  </si>
  <si>
    <t>&lt;font face="Calibri Light" size="2" color="black"&gt;The system is to support web content updates for form and transactional elements via a Content Management System or suitable (easy to utilise) configurational capability.</t>
  </si>
  <si>
    <t>DS-001</t>
  </si>
  <si>
    <t>Audit Trail of Deployments</t>
  </si>
  <si>
    <t>&lt;font face="Calibri Light" size="2" color="black"&gt;a) An audit trail of all deployment and configuration change events are to be recorded.&lt;br /&gt;&lt;br /&gt;&lt;font face="Calibri Light" size="2" color="black"&gt;b) Deployments will generate an audit trail that tracks:&lt;br /&gt;&lt;br /&gt;&lt;font face="Calibri Light" size="2" color="black"&gt;• Approving CAB reference&lt;br /&gt;&lt;font face="Calibri Light" size="2" color="black"&gt;• Who triggered the deployment&lt;br /&gt;&lt;font face="Calibri Light" size="2" color="black"&gt;• Timings for each deployment process&lt;br /&gt;&lt;font face="Calibri Light" size="2" color="black"&gt;• Details of the activities of each process&lt;br /&gt;&lt;font face="Calibri Light" size="2" color="black"&gt;• Error details&lt;br /&gt;&lt;br /&gt;&lt;font face="Calibri Light" size="2" color="black"&gt;c) Changes to the system configurations will generate an audit trail that tracks:&lt;br /&gt;&lt;br /&gt;&lt;font face="Calibri Light" size="2" color="black"&gt;• Who changed the system configuration&lt;br /&gt;&lt;font face="Calibri Light" size="2" color="black"&gt;• Date and time change made&lt;br /&gt;&lt;font face="Calibri Light" size="2" color="black"&gt;• Data before change made&lt;br /&gt;&lt;font face="Calibri Light" size="2" color="black"&gt;• Data after change made</t>
  </si>
  <si>
    <t>&lt;font face="Calibri Light" size=2 color=black&gt;Ensure relevant details of any deployment based changes to the system exist to support relevant audit activities.</t>
  </si>
  <si>
    <t>DS-002</t>
  </si>
  <si>
    <t>Automated Deployment</t>
  </si>
  <si>
    <t>&lt;font face="Calibri Light" size="2" color="black"&gt;The system is to use automated tools for installing software artefacts into existing and new environments.</t>
  </si>
  <si>
    <t>&lt;font face="Calibri Light" size=2 color=black&gt;Tools are used to automate deployment processes into existing and new environments, log actions carried out and provide the system administrator with full control of the destination(s) and install.</t>
  </si>
  <si>
    <t>DS-003</t>
  </si>
  <si>
    <t>Individual Deployment Units</t>
  </si>
  <si>
    <t>&lt;ol&gt;&lt;li&gt;&lt;font face="Calibri Light" size="2" color="black"&gt;All software artefacts are to be available as independent deployment units in order to enable patching to avoid a full deployment in order to improve or fix a piece of the solution’s software.&lt;/li&gt;&lt;/ol&gt;</t>
  </si>
  <si>
    <t>&lt;font face="Calibri Light" size=2 color=black&gt;Support patching in the system at a component level and not via a full reinstallation / deployment.</t>
  </si>
  <si>
    <t>DS-004</t>
  </si>
  <si>
    <t>Major software releases</t>
  </si>
  <si>
    <t>&lt;font face="Calibri Light" size="2" color="black"&gt;a) Every major software release is to have the ability to be installed as both an upgrade and a fresh installation&lt;br /&gt;&lt;br /&gt;&lt;font face="Calibri Light" size="2" color="black"&gt;b) The ability to deploy a release to the environment without having to do progressive releases. e.g. able to release Version 3.0 to an environment that already has version 1.3 installed</t>
  </si>
  <si>
    <t>&lt;font face="Calibri Light" size=2 color=black&gt;Support agility to apply updates at an independent component level or via full system installation.</t>
  </si>
  <si>
    <t>DS-005</t>
  </si>
  <si>
    <t>Reversing Deployments</t>
  </si>
  <si>
    <t>&lt;font face="Calibri Light" size="2" color="black"&gt;The environment is be able to revert back to a previous state of the solution after a release was deployed.</t>
  </si>
  <si>
    <t>&lt;font face="Calibri Light" size=2 color=black&gt;Allow the system to return to a pre-deployment state in the event an rollback of a release is required.</t>
  </si>
  <si>
    <t>DS-006</t>
  </si>
  <si>
    <t>Decommissioning strategy</t>
  </si>
  <si>
    <t>&lt;font face="Calibri Light" size="2" color="black"&gt;Ensure a decommissioning strategy is in place for applicable systems from go-live.</t>
  </si>
  <si>
    <t>&lt;font face="Calibri Light" size=2 color=black&gt;Ensures suitable cessation and closure of the existing systems takes place in a controlled and pre-determined manner.</t>
  </si>
  <si>
    <t>&lt;font face="Calibri Light" size=2 color="#000000"&gt;Successfully receive endorsement from Organisation architecture governance for the target system solution architecture and design [M]&lt;br&gt;&lt;font
face="Calibri Light" size=2 color="#000000"&gt;Acceptance of the capability by Organisation operations [M]&lt;br&gt;&lt;font
face="Calibri Light" size=2 color="#000000"&gt;Decommissioning of all applicable systems, including cessation of relevant contractual terms. Includes consideration for archiving of appropriate system data to satisfy future business needs and the Public Records Act 2005. [C]</t>
  </si>
  <si>
    <t>DS-007a</t>
  </si>
  <si>
    <t>Stakeholders/Development Specialists</t>
  </si>
  <si>
    <t>Code repository : part a : coding artefacts</t>
  </si>
  <si>
    <t>&lt;font color="#000000" face="Calibri Light" size="2"&gt;Code developed to create, configure or integrate a Custom or SaaS system MUST be persisted in a Git Repository managed by the organisation provided project's Application Lifecycle Management (ALM) Service Suite.</t>
  </si>
  <si>
    <t>&lt;font face="Calibri Light" size=2 color=black&gt;Ensures alignment to Organisation management practice for vendor and internal code deliverables.</t>
  </si>
  <si>
    <t>DS-007b</t>
  </si>
  <si>
    <t>Code repository : part b : coding standards</t>
  </si>
  <si>
    <t>&lt;font face="Calibri Light" size="2" color="black"&gt;Develop code to the Organisation defined standards.</t>
  </si>
  <si>
    <t>&lt;font face="Calibri Light" size="2" color="black"&gt;Towards meeting ISO-25010/Maintainability objectives, ensure the code is understandable by permanent and hired resources other than the resources who developed the code in the first place.</t>
  </si>
  <si>
    <t>Use industry accepted standards.&lt;p&gt;Develop a coding culture based on code quality inspections initiated by Pull Requests.&lt;/p&gt;</t>
  </si>
  <si>
    <t>DS-007c</t>
  </si>
  <si>
    <t>Code repository : part c : code documentation</t>
  </si>
  <si>
    <t>&lt;font face="Calibri Light" size="2" color="black"&gt;Code is documented to Organisation code documentation standards.</t>
  </si>
  <si>
    <t>&lt;font face="Calibri Light" size=2 color=black&gt;Ensures alignment to Organisation management practice for vendor and internal code documentation standards.</t>
  </si>
  <si>
    <t>Ensure code for machines is understandable to the humans who have to maintain it.&lt;p&gt;Ensure the humans who maintain it do not have to have been part of the team that originally developed it.&lt;/p&gt;&lt;p&gt;Code as if the code i&lt;/p&gt;</t>
  </si>
  <si>
    <t>DS-007d</t>
  </si>
  <si>
    <t>Code repository : part d : code unit tests</t>
  </si>
  <si>
    <t>&lt;span&gt;Code committed to the Organisation’s repository for target also has relevant unit test code (and suitable documentation) committed alongside it.&lt;/span&gt;</t>
  </si>
  <si>
    <t>&lt;font face="Calibri Light" size=2 color=black&gt;Ensures alignment to Organisation management practice for vendor and internal unit test deliverables.</t>
  </si>
  <si>
    <t>MG-001a</t>
  </si>
  <si>
    <t>Administrative tools : part a : web browser</t>
  </si>
  <si>
    <t>&lt;font face="Calibri Light" size="2" color="black"&gt;A system administrator is to be able to monitor the health and performance of the solution via an industry standard (and suitably secure) web based browser.</t>
  </si>
  <si>
    <t>&lt;font face="Calibri Light" size=2 color=black&gt;Ensure a system administrator can adequately monitor the health of the system via an industry standard web browser.</t>
  </si>
  <si>
    <t>MG-001b</t>
  </si>
  <si>
    <t>Administrative tools : part b : mobile application</t>
  </si>
  <si>
    <t>&lt;font face="Calibri Light" size="2" color="black"&gt;A system administrator is to be able to monitor the health and performance of the solution via an industry standard (and suitably secure) mobile application.</t>
  </si>
  <si>
    <t>&lt;font face="Calibri Light" size=2 color=black&gt;Ensure a system administrator can adequately monitor the health of the system via an industry standard mobile application.</t>
  </si>
  <si>
    <t>MG-002</t>
  </si>
  <si>
    <t>Query the data audit trail</t>
  </si>
  <si>
    <t>&lt;font face="Calibri Light" size="2" color="black"&gt;Tools will be provided to relevant users that enable efficient querying of data audit trails. Audit information should include but is not limited to:&lt;br /&gt;&lt;br /&gt;&lt;font face="Calibri Light" size="2" color="black"&gt;• Name (user id or process name)&lt;br /&gt;&lt;font face="Calibri Light" size="2" color="black"&gt;• Date and time of action&lt;br /&gt;&lt;font face="Calibri Light" size="2" color="black"&gt;• Copy of fields prior to change&lt;br /&gt;&lt;font face="Calibri Light" size="2" color="black"&gt;• Copy of fields prior after change</t>
  </si>
  <si>
    <t>&lt;font face="Calibri Light" size=2 color=black&gt;Ensure easy access to data audit trails in the system.&lt;br&gt;&lt;br&gt;&lt;font
face="Calibri Light" size=2 color=black&gt;Note that the audit trail won’t be audited for access (CRUD).</t>
  </si>
  <si>
    <t>IM-001</t>
  </si>
  <si>
    <t>Data Archiving</t>
  </si>
  <si>
    <t>&lt;font face="Calibri Light" size="2" color="black"&gt;The system is to provide the capability to archive data from its runtime data store in an anonymised manner to an alternative archive storage repository once it is no longer needed by the business.</t>
  </si>
  <si>
    <t>&lt;font face="Calibri Light" size=2 color=black&gt;Support anonymised “big data” sharing to approved parties.</t>
  </si>
  <si>
    <t>IM-002</t>
  </si>
  <si>
    <t>Archiving and Purging Rules</t>
  </si>
  <si>
    <t>&lt;font face="Calibri Light" size="2" color="black"&gt;The system is to provide the capabilities to define rules for determining what data will be archived and when.</t>
  </si>
  <si>
    <t>&lt;font face="Calibri Light" size=2 color=black&gt;Also see IMS-003</t>
  </si>
  <si>
    <t>GP-gen- 001</t>
  </si>
  <si>
    <t>Physical Data Model Domain standards</t>
  </si>
  <si>
    <t>&lt;font face="Calibri Light" size="2" color="black"&gt;The Physical Data Model is to comply with the Organisation's data domain standards.&lt;br /&gt;&lt;br /&gt;&lt;font face="Calibri Light" size="2" color="black"&gt;Data domain standards encompass the naming, type, scale, and precision applied to the storage of data values.</t>
  </si>
  <si>
    <t>GP-gen- 002</t>
  </si>
  <si>
    <t>Security standards</t>
  </si>
  <si>
    <t>&lt;font face="Calibri Light" size="2" color="black"&gt;The Government Protective Security Requirements (http://www.protectivesecurity.govt.nz/) and Government Communications Security Bureau – NZ Information Security Manual (http://www.gcsb.govt.nz/publications/the-nz-information-security-manual/) apply.</t>
  </si>
  <si>
    <t>GP-gen- 003</t>
  </si>
  <si>
    <t>Software release</t>
  </si>
  <si>
    <t>&lt;font face="Calibri Light" size="2" color="black"&gt;The release notes for the target system are to follow the Organisation's release template standard.</t>
  </si>
  <si>
    <t>&lt;font face="Calibri Light" size=2 color=black&gt;Align to Organisation standard operational practices to greatly improve support of the system.</t>
  </si>
  <si>
    <t>GP-gen- 004</t>
  </si>
  <si>
    <t>Electronic Record Keeping Metadata standard</t>
  </si>
  <si>
    <t>&lt;font face="Calibri Light" size="2" color="black"&gt;This standard (S8) is mandatory under the Public Records Act (PRA). The Technical Specifications are not mandatory under the PRA.</t>
  </si>
  <si>
    <t>&lt;font face="Calibri Light" size=2 color=black&gt;Ensure adequate compliance to PRA legislation.</t>
  </si>
  <si>
    <t>Concerns/Direction/Governance</t>
  </si>
  <si>
    <t>Proposed</t>
  </si>
  <si>
    <t>0x0A72E148</t>
  </si>
  <si>
    <t>Concerns/Direction</t>
  </si>
  <si>
    <t>Qualities/ISO-25010/Functionality/Appropriateness</t>
  </si>
  <si>
    <t>P</t>
  </si>
  <si>
    <t>Enablement</t>
  </si>
  <si>
    <t>&lt;span&gt;Principled, opportunity-focused services to enable users to operate more efficiently.&lt;/span&gt;</t>
  </si>
  <si>
    <t>&lt;span&gt;This statement addresses Purpose.&lt;/span&gt;</t>
  </si>
  <si>
    <t>.</t>
  </si>
  <si>
    <t>0xC89DD996</t>
  </si>
  <si>
    <t>Qualities/ISO-25010/Performance/Resource Usage/Reputation &amp; Trust</t>
  </si>
  <si>
    <t>Secure, Open, Direct Access</t>
  </si>
  <si>
    <t>&lt;span&gt;Confidential, usable, appropriate, audited access anytime from anywhere from any device to reliable, timely, correctable, versioned information using current open integration standards, through the least layers.&lt;/span&gt;</t>
  </si>
  <si>
    <t>&lt;span&gt;This statement addresses Information and Security.&lt;/span&gt;</t>
  </si>
  <si>
    <t>0xA0F5FD74</t>
  </si>
  <si>
    <t>Open Cloud First</t>
  </si>
  <si>
    <t>&lt;span&gt;Cloud first, services first, suite first, web API first, open standards first, open source first.&lt;/span&gt;</t>
  </si>
  <si>
    <t>This statement addresses Platform, Integration and Standards.</t>
  </si>
  <si>
    <t>0x3EDE3777</t>
  </si>
  <si>
    <t>Qualities/ISO-25010/Security/Accountability</t>
  </si>
  <si>
    <t>Continuous Compliance</t>
  </si>
  <si>
    <t>&lt;span&gt;Privacy Act 1993, NZDIMP, NZISM, NZGWAS, NZGWUS, NZGOAL, Public Records Act 2005.&lt;/span&gt;</t>
  </si>
  <si>
    <t>This statement addresses Compliance to Governance agreed contraints.</t>
  </si>
  <si>
    <t>0x503DA978</t>
  </si>
  <si>
    <t>Collaborative Swift Value Delivery</t>
  </si>
  <si>
    <t>&lt;span&gt;Automated rapid, iterative delivery of validated value to end users by collaborative cross-functional teams.&lt;/span&gt;</t>
  </si>
  <si>
    <t>&lt;span&gt;This statement addresses Delivery of Value.&lt;/span&gt;</t>
  </si>
  <si>
    <t>Concerns/Definition</t>
  </si>
  <si>
    <t>SSDB/0xF7394661</t>
  </si>
  <si>
    <t>Stakeholders/Analysts</t>
  </si>
  <si>
    <t>RR</t>
  </si>
  <si>
    <t>SMART Objectives</t>
  </si>
  <si>
    <t>&lt;span&gt;Requirements MUST be SMART Objectives defined as Obligations, Recommendations, Permissions or Prohibition.&lt;/span&gt;</t>
  </si>
  <si>
    <t>&lt;span&gt;The largest cause of failure of projects that contain an IT element is due to incorrect, ambiguous, unachievable, unmeasurable, costly and/or inappropriate requirements.&lt;/span&gt;</t>
  </si>
  <si>
    <t>&lt;span&gt;Requirements SHOULD start by defining what ISO-25010 Quality (value) the Statement is intended to deliver, and be expressed As a Service Client terse atomic/singular and achievable Obligation, Recommendation, Permission or Prohibition using RFC 2119 terminology (MUST, SHOULD, MAY, MUST NOT).&amp;nbsp;&lt;/span&gt;&lt;p&gt;When Statements clearly define the the desired value, Rationale sections are often superfluous.&lt;br /&gt;&lt;br /&gt;&lt;span&gt;References:&lt;/span&gt;&lt;br /&gt;&lt;a href="https://www.ietf.org/rfc/rfc2119.txt" class="text-blue underline" target="_blank" rel="noreferrer noopener"&gt;https://www.ietf.org/rfc/rfc2119.txt&lt;/a&gt;&lt;/p&gt;</t>
  </si>
  <si>
    <t>&lt;p&gt;Requirements are the written clauses of the boundary within which a vendor delivered system will be deemed acceptable.&lt;/p&gt;&lt;p&gt;On the other hand,&amp;nbsp;it is understood that some unforeseens constraints will be encountered.&lt;/p&gt;&lt;p&gt;It is important that vendors are given formal scope to work around the constraint (Permission), within reason, while avoid solutions that would be deemed of low quality (Prohibitions), and delivering on the non-negotiables (Obligations).&lt;/p&gt;&lt;p&gt;It is the nature of successful project requirement packs that the solution is comprised of Requirements that are mostly Obligations and a few Prohibitions. Permissions (MAY) and Recommendations (SHOULD) tend to lead to ambiguity and discussion as well as end up on not being delivered.&lt;/p&gt;&lt;p&gt;Therefore, It is up to the Analyst to do the necessary investigations to ensure that the requirements pack uses Obligations that are Complete, and Correct, such that few Requirements end up as Recommendations and Permissions.&lt;/p&gt;</t>
  </si>
  <si>
    <t>SSDB/0xD3D90507</t>
  </si>
  <si>
    <t>Unique IDs</t>
  </si>
  <si>
    <t>&lt;span&gt;Requirements SHOULD have a Unique Identifier (UID) attribute.&lt;/span&gt;</t>
  </si>
  <si>
    <t>Common Requirements should be able to be identified across projects. &lt;br /&gt;&lt;span&gt;Specific Requirements should be able to be searched for and found within the organisation's EDMS system&lt;/span&gt;&lt;span&gt;(it is really hard to find the correct document when every project starts with REQ-0001).&lt;/span&gt;</t>
  </si>
  <si>
    <t>&lt;span&gt;Resources:&lt;/span&gt;&lt;br /&gt;&lt;span&gt;Consider using: &lt;/span&gt;&lt;a href="https://crccalc.com/" class="text-blue underline" target="_blank" rel="noreferrer noopener"&gt;https://crccalc.com/&lt;/a&gt;&lt;span&gt; to generate CRC-32 values from Statement titles/textual ids.&lt;/span&gt;</t>
  </si>
  <si>
    <t>The industry is used to developing requirements in word or excel documents, intended for print, using a numbering system (1,2,3, etc.)</t>
  </si>
  <si>
    <t>Accountable Production Lead Panel</t>
  </si>
  <si>
    <t>SSDB/0x06B0085E</t>
  </si>
  <si>
    <t>IF/ELSE/UNLESS</t>
  </si>
  <si>
    <t>&lt;span&gt;Requirements MAY contain an IF statement to define the condition under which the Statement applies.&lt;/span&gt;</t>
  </si>
  <si>
    <t>&lt;span&gt;Generic Requirements may contain Statements that are applicable only in some circumstances.&lt;/span&gt;</t>
  </si>
  <si>
    <t>&lt;span&gt;Comments:&lt;/span&gt;&lt;br /&gt;&lt;span&gt;Whereas IF/ELSE are acceptable terms, OR statements probably will indicate the Statement is not Atomic and therefore should be avoided.&lt;/span&gt;</t>
  </si>
  <si>
    <t>Althought the words AND and OR add ambiguity&amp;nbsp; to Requirements, the word IF is acceptable as it provides Context as to when to apply it.</t>
  </si>
  <si>
    <t>SSDB/0x8343D778</t>
  </si>
  <si>
    <t>SHALL/WILL</t>
  </si>
  <si>
    <t>&lt;span&gt;Requirements MUST NOT use the terms Will and Shall.&lt;/span&gt;</t>
  </si>
  <si>
    <t>The terms Will and Shall produce more litigation than Obligation (MUST) statements.</t>
  </si>
  <si>
    <t>&lt;span&gt;Use instead on RFC 2119 defined terms.&lt;/span&gt;&lt;br /&gt;&lt;br /&gt;&lt;span&gt;Will and Shall have been determined As a Service Client key cause for differences of opinion of when an deliverable is due, and whether it is an Obligation or Recommendation.&lt;/span&gt;</t>
  </si>
  <si>
    <t>The ambiguity as to &lt;i&gt;when&lt;/i&gt; the requirement is to be fulfilled have caused much litigation.&lt;p&gt;According to Wikipedia:&lt;br /&gt;&lt;i&gt;"The legal reference&amp;nbsp;&lt;font color="#222222" face="sans-serif"&gt;&lt;span&gt;Words and Phrases&lt;/span&gt;&amp;nbsp;dedicates 76 pages to summarizing hundreds of lawsuits that centered around the meaning of the word shall. When referencing a legal or technical requirement,&amp;nbsp;&lt;font color="#222222" face="sans-serif"&gt;&lt;span&gt;Words and Phrases&lt;/span&gt;&amp;nbsp;instead favors&amp;nbsp;&lt;font color="#222222" face="sans-serif"&gt;&lt;span&gt;must&lt;/span&gt;&amp;nbsp;while reserving&amp;nbsp;&lt;font color="#222222" face="sans-serif"&gt;&lt;span&gt;should&lt;/span&gt;&amp;nbsp;for recommendations."&lt;/i&gt;&lt;/p&gt;&lt;p&gt;The following explanation from the FAA is more complete:&lt;/p&gt;&lt;p&gt;&lt;ul&gt;&lt;li&gt;&lt;a href="https://www.faa.gov/about/initiatives/plain_language/articles/mandatory/"&gt;&lt;i&gt;https://www.faa.gov/about/initiatives/plain_language/articles/mandatory/&lt;/i&gt;&lt;/a&gt;&lt;/li&gt;&lt;/ul&gt;&lt;/p&gt;</t>
  </si>
  <si>
    <t>SSDB/0xDAAE93B8</t>
  </si>
  <si>
    <t>Organisation Agnostic Statements</t>
  </si>
  <si>
    <t>&lt;span&gt;Requirements SHOULD be organisation agnostic.&lt;/span&gt;</t>
  </si>
  <si>
    <t>&lt;span&gt;Systems should be inter-operable, following principles that apply across the largest number of organisations.&lt;/span&gt;</t>
  </si>
  <si>
    <t>&lt;span&gt;Requirements specific to a single organisation are suspect of being poor value statements, leading to systems that are not inter-operable, are expensive to operate, maintain and extend.&lt;/span&gt;&lt;br /&gt;&lt;br /&gt;&lt;span&gt;Avoid using the name of a speific organisation, simply referring to them as "this Organisation" or "3rd party [consumer|provider] Organisations" in order to focus less on a specific organisation, and more on the Information, Functions and Roles required of the system.&lt;/span&gt;</t>
  </si>
  <si>
    <t>Evidence shows that when an organisation thinks of themselves as truly unique, developing their own system without first looking at the problem abstractly, looking for similarities with other organisations -- they end up reinventing the wheel. Or, more precisely, just a part of the wheel.</t>
  </si>
  <si>
    <t>0xF8DADE77</t>
  </si>
  <si>
    <t>ISO-25010/Usability/Learnability</t>
  </si>
  <si>
    <t>In-System Assistance</t>
  </si>
  <si>
    <t>&lt;span&gt;The system MUST provide assistance to end users.&lt;/span&gt;</t>
  </si>
  <si>
    <t>Assistance must be provided to allow end users to understand what is expected of them to complete a task.&lt;br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</si>
  <si>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0x605EDFB5</t>
  </si>
  <si>
    <t>No Training Required</t>
  </si>
  <si>
    <t>&lt;span&gt;The system MUST not require external documentation for end users to complete their work.&lt;/span&gt;</t>
  </si>
  <si>
    <t>&lt;span&gt;The system should not be overly complex. It should be simple enough that in-system help is sufficient to understand how to operate the system.&lt;/span&gt;&lt;br /&gt;&lt;br /&gt;&lt;span&gt;Developing training material is an additional expensive.   Training users is a hidden expense.&lt;/span&gt;</t>
  </si>
  <si>
    <t>&lt;span&gt;Assistance must be provided to allow end users to understand what is expected of them to complete a task.&lt;/span&gt;&lt;br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</si>
  <si>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0xF24F20AE</t>
  </si>
  <si>
    <t>ISO-25010/Usability/Err Protection</t>
  </si>
  <si>
    <t>Error Messages</t>
  </si>
  <si>
    <t>&lt;span&gt;The system MUST capture and hide unexpected system errors messages and present a custom error message in its place.&lt;/span&gt;</t>
  </si>
  <si>
    <t>&lt;span&gt;The error message must not display system messages or stack traces that may disclose sensitive information.&lt;/span&gt;&lt;br /&gt;&lt;br /&gt;&lt;span&gt;In custom systems, the error message MUST contain an ID of the internal error log, to assist with by Support services.&lt;/span&gt;</t>
  </si>
  <si>
    <t>0x5247762D</t>
  </si>
  <si>
    <t>ISO-25010/Usability/Configurability</t>
  </si>
  <si>
    <t>Self Configurable</t>
  </si>
  <si>
    <t>&lt;span&gt;The system SHOULD provide an interface for end users to configure user-specific settings.&lt;/span&gt;</t>
  </si>
  <si>
    <t>&lt;span&gt;Providing a means for end users to manage their own preferences leads to lower support costs.&lt;/span&gt;</t>
  </si>
  <si>
    <t>0x56C68EB6</t>
  </si>
  <si>
    <t>Group Configurable</t>
  </si>
  <si>
    <t>&lt;span&gt;The system SHOULD provide an interface for Business specialists and User Organisation Organisers to manage the members of an organisation of users.&lt;/span&gt;</t>
  </si>
  <si>
    <t>&lt;span&gt;Large Organisations are comprised of smaller organisations of users (business departments, etc.). &lt;/span&gt;&lt;br /&gt;&lt;br /&gt;&lt;span&gt;Support costs are decreased by providing a means for users to organise the users within the groups they are responsible for.&lt;/span&gt;</t>
  </si>
  <si>
    <t>0x4B2DEC01</t>
  </si>
  <si>
    <t>ISO-25010/Usability/Aesthetics</t>
  </si>
  <si>
    <t>Branding</t>
  </si>
  <si>
    <t>&lt;span&gt;The system SHOULD be capable of matching corporate branding.&lt;/span&gt;</t>
  </si>
  <si>
    <t>&lt;span&gt;If the system is a SaaS, corporate branding may be limited to naming and logo.&lt;/span&gt;&lt;br /&gt;&lt;span&gt;If not a SaaS, the system's appearance should be capable of being authorised to match the organisation's other systems.&lt;/span&gt;</t>
  </si>
  <si>
    <t>Concerns/Delivery/Accreditation</t>
  </si>
  <si>
    <t>CPDB/DE-007</t>
  </si>
  <si>
    <t>Security Certification and Accreditation (Support)</t>
  </si>
  <si>
    <t>Please provide information demonstrating experience with delivering solutions that meet the organisation's Security Certification and Accreditation process.</t>
  </si>
  <si>
    <t>To support productionisation of target (or the use of production data) the system must pass Ministry’s C&amp;amp;A process which will require relevant details from the vendor as required.</t>
  </si>
  <si>
    <t>Evaluate the proposal for the vendor's ability to provide information on the following:&lt;p&gt;&lt;ul&gt;&lt;li&gt;processes used to manage resources who will work&amp;nbsp;&lt;/li&gt;&lt;li&gt;processes used to limit access to the physical environment where the system will be hosted&lt;/li&gt;&lt;li&gt;processes used to limit access to data persisted by the system&lt;/li&gt;&lt;li&gt;providing information about how the system will limit functionality and access to information based on roles/permissions&lt;/li&gt;&lt;li&gt;&lt;/li&gt;&lt;/ul&gt;&lt;/p&gt;</t>
  </si>
  <si>
    <t>ISO-25010/Compatibility/Interoperability</t>
  </si>
  <si>
    <t>Organisation WebSite Integration</t>
  </si>
  <si>
    <t>The system MUST be linked to from the Organisation's Website.</t>
  </si>
  <si>
    <t>Towards both ISO-25010/Usability and ISO-25010/Compatibility/Interoperability objectives,&amp;nbsp;all (public and private) end users must be able to discover the service and navigate to it from the from corporate site.&lt;p&gt;Application of Authentication rules is then used to control access to the service.&lt;/p&gt;</t>
  </si>
  <si>
    <t>Note that it is another demonstration as to why it is best practice to develop a single site (therefore only one link required in the organisation portal) for both internal corporate and external public users -- rather than develop two services.</t>
  </si>
  <si>
    <t>0x825DC94E</t>
  </si>
  <si>
    <t>Choose Usable</t>
  </si>
  <si>
    <t>&lt;span&gt;The Usability of SaaS system MUST meet applicable Accessibility standards legal obligations.&lt;/span&gt;</t>
  </si>
  <si>
    <t>&lt;span&gt;In NZ, the Usability Standards are mandatory for all Public Service departments and Non-Public Service departments in the State Services.&lt;/span&gt;</t>
  </si>
  <si>
    <t>&lt;span&gt;Resources:&lt;/span&gt;&lt;br /&gt;&lt;a href="https://webtoolkit.govt.nz/standards/web-usability-standard-1-2/" class="text-blue underline" target="_blank" rel="noreferrer noopener"&gt;https://webtoolkit.govt.nz/standards/web-usability-standard-1-2/&lt;/a&gt;</t>
  </si>
  <si>
    <t>Towards meeting ISO-25010/Usability/Accessibility objectives,&lt;p&gt;As an Accreditation Specialist,&lt;/p&gt;&lt;p&gt;, I Desire the solution's web interfaces to meet any applicable legal obligations towards being accessible.&lt;/p&gt;</t>
  </si>
  <si>
    <t>0x6FAA9CAC</t>
  </si>
  <si>
    <t>ISO-25010/Usability/Recognizability</t>
  </si>
  <si>
    <t>Usable</t>
  </si>
  <si>
    <t>&lt;span&gt;IF the system is custom developed, it MUST meet applicable usability standards legal obligations.&lt;/span&gt;</t>
  </si>
  <si>
    <t>&lt;span&gt;In NZ, the Usability Standards are mandatory for all Public Service departments and Non-Public Service departments in the State Services.&lt;/span&gt;&lt;br /&gt;&lt;br /&gt;&lt;span&gt;Resources:&lt;/span&gt;&lt;br /&gt;&lt;a href="https://webtoolkit.govt.nz/standards/web-usability-standard-1-2/" class="text-blue underline" target="_blank" rel="noreferrer noopener"&gt;https://webtoolkit.govt.nz/standards/web-usability-standard-1-2/&lt;/a&gt;</t>
  </si>
  <si>
    <t>&lt;span&gt;Towards meeting ISO-25010/Usability/Accessibility objectives,&lt;/span&gt;&lt;p&gt;As an Accreditation Specialist,&lt;/p&gt;&lt;p&gt;, I Desire the solution's web interfaces to meet applicable legal obligations towards being usable.&lt;/p&gt;</t>
  </si>
  <si>
    <t>0xBADF8E58</t>
  </si>
  <si>
    <t>Stakeholders/Quality Assurance Specialists</t>
  </si>
  <si>
    <t>Accessible</t>
  </si>
  <si>
    <t>&lt;span&gt;IF the system is to be developed, it MUST meet applicable standards.&lt;/span&gt;</t>
  </si>
  <si>
    <t>&lt;span&gt;In large organisations a significant number of users are visually impaired. &lt;/span&gt;&lt;br /&gt;&lt;br /&gt;&lt;span&gt;Projects should not put the organisation in harms way (due to litigation by users who are excluded from being productive).&lt;/span&gt;&lt;br /&gt;&lt;br /&gt;&lt;span&gt;In NZ, the Web Accessibility Standard is mandatory for all Public Service departments and Non-Public Service departments in the State Services.&lt;/span&gt;&lt;br /&gt;</t>
  </si>
  <si>
    <t>&lt;span&gt;Resources:&lt;/span&gt;&lt;br /&gt;&lt;a href="https://webtoolkit.govt.nz/standards/web-accessibility-standard-1-0/" class="text-blue underline" target="_blank" rel="noreferrer noopener"&gt;https://webtoolkit.govt.nz/standards/web-accessibility-standard-1-0/&lt;/a&gt;</t>
  </si>
  <si>
    <t>0xA89BA2CD</t>
  </si>
  <si>
    <t>Choose Accessible</t>
  </si>
  <si>
    <t>&lt;span&gt;The accessibility of SaaS systems by visually impaired users SHOULD be assessed against applicable standards.&lt;/span&gt;</t>
  </si>
  <si>
    <t>&lt;span&gt;In large organisations a significant number of users are visually impaired. &lt;/span&gt;&lt;br /&gt;&lt;br /&gt;&lt;span&gt;Projects should not put the organisation in harms way (due to litigation by users who are excluded from being productive).&lt;/span&gt;</t>
  </si>
  <si>
    <t>0xAB86F0B7</t>
  </si>
  <si>
    <t>Stakeholders/Business Support Specialists</t>
  </si>
  <si>
    <t>Globalisable Formatting</t>
  </si>
  <si>
    <t>&lt;span&gt;Displayed dates, times, numbers and currency MUST be formatted as per the User Agent's configurable locale-region code.&lt;/span&gt;</t>
  </si>
  <si>
    <t>&lt;span&gt;The system must manage information in a universal format (UTC, etc.) but display the information in a format most productive for end users.&lt;/span&gt;</t>
  </si>
  <si>
    <t>0xE3240CD0</t>
  </si>
  <si>
    <t>ISO-25010/Functionality/Correctness</t>
  </si>
  <si>
    <t>Stakeholders/Business Service Providers</t>
  </si>
  <si>
    <t>Localised DateTime</t>
  </si>
  <si>
    <t>&lt;span&gt;Dates and times MUST be displayed in the configurable time-zone of the service client.&lt;/span&gt;</t>
  </si>
  <si>
    <t>&lt;span&gt;The system must persist date and time in a universal format (UTC) but end users must be able to expect their interfaces to be rendered in their locale specified time.&lt;/span&gt;&lt;br /&gt;&lt;br /&gt;&lt;span&gt;The locale may be set by their client user agent and/or their client device's general configuration settings.&lt;/span&gt;&lt;br /&gt;&lt;br /&gt;&lt;span&gt;This Obligation is associated to the "Globalised DateTime" Obligation.&lt;/span&gt;</t>
  </si>
  <si>
    <t>&lt;span&gt;The system MUST be localiseable into other languages (e.g. Te Reo).&lt;/span&gt;&lt;br /&gt;&lt;br /&gt;&lt;span&gt;Some cultures understand associate different meanings and importance to various symbols and images.&lt;/span&gt;</t>
  </si>
  <si>
    <t>0x30778CBE</t>
  </si>
  <si>
    <t>Usability/Localisable Text and Images</t>
  </si>
  <si>
    <t>The system MUST allow for interface text (and optionally images) be based on the configurable user agent's region-culture codes.</t>
  </si>
  <si>
    <t>0x05CB5467</t>
  </si>
  <si>
    <t>ISO-25010/Security/Integrity</t>
  </si>
  <si>
    <t>Security/Malware Protection</t>
  </si>
  <si>
    <t>&lt;span&gt;Media uploaded to the service SHOULD be validated for malware before being persisted and subsequently redistributed.&lt;/span&gt;</t>
  </si>
  <si>
    <t>&lt;span&gt;End users should be able to trust media downloaded from an organisation managed service.&lt;/span&gt;</t>
  </si>
  <si>
    <t>&lt;span&gt;The service SHOULD be able to be integrated with an organisation acceptable and/or provided malware detection service.&lt;/span&gt;&lt;br /&gt;</t>
  </si>
  <si>
    <t>0xD9EACD85</t>
  </si>
  <si>
    <t>System/System Separation</t>
  </si>
  <si>
    <t>&lt;span&gt;IF the system is not a SaaS, the system MUST be capable of being hosted on dedicated infrastructure.&lt;/span&gt;</t>
  </si>
  <si>
    <t>&lt;span&gt;The level of isolation between systems required is informed by the highest data classification of the information managed by the system.&lt;/span&gt;&lt;br /&gt;&lt;br /&gt;&lt;span&gt;Some data classifications require that system data is only logically separated from other tenants. Others require physical separation.&lt;/span&gt;</t>
  </si>
  <si>
    <t>0x9265B50E</t>
  </si>
  <si>
    <t>Maintainable/Approved Environments</t>
  </si>
  <si>
    <t>&lt;span&gt;All server components MUST be deployed to either an organisation approved cloud provider, or to organisation managed infrastructure.&lt;/span&gt;</t>
  </si>
  <si>
    <t>&lt;span&gt;The use of ISO-27001 and ISO-27018 compliant cloud provider platforms is preferred to organisation managed infrastructure and services.&lt;/span&gt;&lt;br /&gt;&lt;span&gt;Take into consideration the organisation's principle of SaaS before PaaS before Containers before IaaS before Physical installations, as well as national limits as to where to persist information depending on the data classification.&lt;/span&gt;&lt;br /&gt;&lt;br /&gt;&lt;span&gt;The environment must:&lt;/span&gt;&lt;br /&gt;&lt;span&gt;- meet ISO-27001 and ISO-27018 certification&lt;/span&gt;&lt;br /&gt;&lt;span&gt;- undergo regular SOC2 reporting&lt;/span&gt;&lt;br /&gt;&lt;span&gt;- limit physical access to premises&lt;/span&gt;&lt;br /&gt;&lt;span&gt;- any access to physical premises is be accompanied and audited&lt;/span&gt;&lt;br /&gt;&lt;span&gt;- all changes to physical infrastructure be sighted by a second person and audited.&lt;/span&gt;&lt;br /&gt;&lt;br /&gt;&lt;span&gt;Any environment chosen must have an SLA of 99.9% or higher (distinct from the system's SLA).&lt;/span&gt;&lt;br /&gt;&lt;br /&gt;&lt;span&gt;Testing:&lt;/span&gt;&lt;br /&gt;&lt;span&gt;Sighting of operational documentation.&lt;/span&gt;</t>
  </si>
  <si>
    <t>0x331551F4</t>
  </si>
  <si>
    <t>Security/Encrypt Storage</t>
  </si>
  <si>
    <t>All storage mechanisms MUST be encrypted.</t>
  </si>
  <si>
    <t>&lt;span&gt;Data at rest MUST be protected from tampering. This includes, but is not limited to: databases, storage accounts for media, diagnostics, auditing, backups.&lt;/span&gt;&lt;br /&gt;&lt;br /&gt;&lt;span&gt;The content of Unencrypted storage containers (eg: VM images) can be downloaded, read, changed, and uploaded. &lt;/span&gt;</t>
  </si>
  <si>
    <t>0x8E431016</t>
  </si>
  <si>
    <t>ISO-25010/Security/Confidentiality</t>
  </si>
  <si>
    <t>Stakeholders/Security Specialists</t>
  </si>
  <si>
    <t>Security/Confidential Communication</t>
  </si>
  <si>
    <t>&lt;span&gt;All communication between client and service components MUST be transmitted over encrypted channels.&lt;/span&gt;</t>
  </si>
  <si>
    <t>&lt;span&gt;Web communication must be over HTTPS, using PCI compliant encryption.&lt;/span&gt;&lt;br /&gt;&lt;span&gt;HTTP must be redirected to HTTPS.&lt;/span&gt;&lt;br /&gt;&lt;span&gt;Mementos and security tokens must not be communicated over insecure channels (eg: web cookies should be marked with the "secure" flag, and bearer tokens should only be attached if the channel is confidential).&lt;/span&gt;&lt;br /&gt;&lt;br /&gt;&lt;span&gt;For non-SaaS systems, communication between any components must also be secure (HTTPS for API calls, SSL for Redis, and encrypt database connections by using "encrypted=true" and 'Trust Server Certificate=true'.&lt;/span&gt;</t>
  </si>
  <si>
    <t>0x824EE62A</t>
  </si>
  <si>
    <t>Security/Redirect Insecure Communication</t>
  </si>
  <si>
    <t>&lt;span&gt;Insecure communication MUST be redirected to secure equivalent endpoints.&lt;/span&gt;</t>
  </si>
  <si>
    <t>&lt;span&gt;Confidential tokens are a required foundation for the communication of confidential and un-tampered information.&lt;/span&gt;</t>
  </si>
  <si>
    <t>&lt;span&gt;It is a poor user experience that increase customer support costs to not allow HTTP. But it must be done carefully (see 'Secure Cookies' requirement).&lt;/span&gt;</t>
  </si>
  <si>
    <t>0x25DEB44A</t>
  </si>
  <si>
    <t>Security/No Mixed Confidentiality</t>
  </si>
  <si>
    <t>&lt;span&gt;Mixed-security (i.e. scripts and images sent over HTTP) MUST NOT be permitted.&lt;/span&gt;</t>
  </si>
  <si>
    <t>&lt;span&gt;Content, where-ever it is served from (server or CDN), whatever it is (image, script, css, html, or data), MUST be over confidential communication channels (HTTPS).&lt;/span&gt;</t>
  </si>
  <si>
    <t>Security/External Identity [Token] Provider</t>
  </si>
  <si>
    <t>&lt;span&gt;Users MUST be authenticated using an external Identity Provider.&lt;/span&gt;</t>
  </si>
  <si>
    <t>&lt;span&gt;Leverage the expertise of external specialised services to persist credentials.&lt;/span&gt;</t>
  </si>
  <si>
    <t>&lt;span&gt;Some systems will not be capable of using external sservices, and require the storage of user identities and credentials in-system -- but these systems MUST be and thoroughly reviewed before approval is granted for UNCLASSIFIED data.&lt;/span&gt;</t>
  </si>
  <si>
    <t>0x7288BC6A</t>
  </si>
  <si>
    <t>Security/External Authentication</t>
  </si>
  <si>
    <t>&lt;span&gt;Users MUST be authenticated using an Identity Provider external to the solution's systems.&lt;/span&gt;</t>
  </si>
  <si>
    <t>&lt;span&gt;Implications:&lt;/span&gt;&lt;br /&gt;&lt;span&gt;The system must integrate with an organisation approved identity service endpoint (eg: Azure AD and/or ADFS).&lt;/span&gt;&lt;br /&gt;&lt;span&gt;Direct dependencies on LAN based Windows AD (NTLM or Kerberos) should be notified to project governance temporary approval for consideration whether to temporarily approve or not.&lt;/span&gt;</t>
  </si>
  <si>
    <t>0xCB5B8256</t>
  </si>
  <si>
    <t>ISO-25010/Security/Accountabiilty</t>
  </si>
  <si>
    <t>Security/Untamperable Audit Logs</t>
  </si>
  <si>
    <t>&lt;span&gt;Operation Logs SHOULD be inaccessible and/or untamperable.&lt;/span&gt;</t>
  </si>
  <si>
    <t>&lt;span&gt;Operation Log entries may be signed and/or persisted in a different encrypted data store than the transactional datastore.&lt;/span&gt;</t>
  </si>
  <si>
    <t>0x6072952F</t>
  </si>
  <si>
    <t>Security/Audit Operations</t>
  </si>
  <si>
    <t>Operations that create, update or delete mutable data MUST be audited against the security principal that performed the operation.</t>
  </si>
  <si>
    <t>&lt;span&gt;Note that most systems will not provide a means to audit Views as they won't be tracking Anonymous users.&lt;/span&gt;&lt;br /&gt;&lt;br /&gt;&lt;span&gt;Comment:&lt;/span&gt;&lt;br /&gt;&lt;span&gt;Auditing is not the same as collecting Diagnostics records. Diagnostics is an inappropriate tool for performing auditing.&lt;/span&gt;</t>
  </si>
  <si>
    <t>Operations that view data SHOULD be audited against the security principal that performed the operation.</t>
  </si>
  <si>
    <t>It is important to be able to audit who actually has seen a piece of information.&lt;p&gt;But it is uncommon for all but the most capable system designs to incorporate this feature (although it is technically not that difficult) due to the perceived difficulty.&lt;/p&gt;</t>
  </si>
  <si>
    <t>0xD47D812F</t>
  </si>
  <si>
    <t>Security/Penetration Testing</t>
  </si>
  <si>
    <t>The system MUST provide evidence of passing a Penetration Test, or be exempted from requiring one.</t>
  </si>
  <si>
    <t>&lt;span&gt;The disclosure that a System has been compromised has significant and lasting negative  impact on the reputation of not just on the system, but also on the whole organisation.&lt;/span&gt;</t>
  </si>
  <si>
    <t>&lt;span&gt;Comments:&lt;/span&gt;&lt;br /&gt;&lt;span&gt; Penetration Tests will not be able to be obtained for many SaaS services (O365, etc.).&lt;/span&gt;&lt;br /&gt;&lt;br /&gt;&lt;span&gt;When possible, an optimal outcome would be the ability to repeatedly perform credible static and dynamic testing within the deployment pipeline.  If testing is not achievable by automation, the use of an independent 3rd party specialist service should be used.&lt;/span&gt;&lt;br /&gt;&lt;br /&gt;&lt;span&gt;Testing should included the latest OWASP Top Ten.&lt;/span&gt;&lt;br /&gt;&lt;br /&gt;&lt;span&gt;Test results, when performed, must contain no residual High, and no residual Medium technical risks.&lt;/span&gt;&lt;br /&gt;&lt;br /&gt;&lt;br /&gt;&lt;span&gt;Resources:&lt;/span&gt;&lt;br /&gt;&lt;a href="https://www.owasp.org/" class="text-blue underline" target="_blank" rel="noreferrer noopener"&gt;https://www.owasp.org/&lt;/a&gt;&lt;br /&gt;&lt;a href="https://www.owasp.org/images/7/72/OWASP_Top_10-2017_%28en%29.pdf.pdf" class="text-blue underline" target="_blank" rel="noreferrer noopener"&gt;https://www.owasp.org/images/7/72/OWASP_Top_10-2017_%28en%29.pdf.pdf&lt;/a&gt;</t>
  </si>
  <si>
    <t>The service delivery service SHOULD be include automated penetration testing in the automated delivery pipeline.</t>
  </si>
  <si>
    <t>0x70302E92</t>
  </si>
  <si>
    <t>Compliance/NZISM</t>
  </si>
  <si>
    <t>&lt;span&gt;The solution SHOULD make reasonable attempts to address the recommendations specified in the New Zealand Information Security Manual (NZISM). &lt;/span&gt;</t>
  </si>
  <si>
    <t>&lt;span&gt;Not all recommendations in the NZISM can reasonably be met.&lt;/span&gt;&lt;br /&gt;&lt;br /&gt;&lt;span&gt;But the following are certainly ones that are expected to be implemented, and governance applied if exemptions are required:&lt;/span&gt;&lt;br /&gt;&lt;br /&gt;&lt;span&gt;* Hosted on organisation approved cloud provider infrastructure or organisation managed infrastructure.&lt;/span&gt;&lt;br /&gt;&lt;span&gt;* The use of confidential communication channels between components when ever technically possible (HTTPS, encrypted db connection strings, SSH, secure email, etc).&lt;/span&gt;&lt;br /&gt;&lt;span&gt;* Encryption of data at rest (encrypted databases).&lt;/span&gt;&lt;br /&gt;&lt;span&gt;* The use of external identity providers.&lt;/span&gt;&lt;br /&gt;&lt;span&gt;* Auditing of access to and changes to component configuration.&lt;/span&gt;</t>
  </si>
  <si>
    <t>0x65989AC8</t>
  </si>
  <si>
    <t>Reliability/Sessionless</t>
  </si>
  <si>
    <t>&lt;span&gt;The system MUST be sessionless.&lt;/span&gt;</t>
  </si>
  <si>
    <t>0x7874E348</t>
  </si>
  <si>
    <t>ISO-25010/Reliability/Availability</t>
  </si>
  <si>
    <t>Reliability/Recoverable</t>
  </si>
  <si>
    <t>&lt;span&gt;The system MUST be recoverable after unexpected errors.&lt;/span&gt;</t>
  </si>
  <si>
    <t>&lt;span&gt;As defined elsewhere, the user should be displayed a custom error message (in order to hide any potentially sensitive information) and provided instructions on how to proceed.&lt;/span&gt;</t>
  </si>
  <si>
    <t>0x22B2A86F</t>
  </si>
  <si>
    <t>&lt;span&gt;Upon unexpected errors, end users MUST be able to recover from unexpected system behaviour.&lt;/span&gt;</t>
  </si>
  <si>
    <t>&lt;span&gt;Users must be presented with a custom message, recover and continue to be productive.&lt;/span&gt;</t>
  </si>
  <si>
    <t>0x17B1103B</t>
  </si>
  <si>
    <t>Reliability/SLA Available</t>
  </si>
  <si>
    <t>&lt;span&gt;The system MUST be available at least 99.9% of every 2 week cycle.&lt;/span&gt;</t>
  </si>
  <si>
    <t>&lt;span&gt;99.9% per month means the following downtime is permitted:&lt;/span&gt;&lt;br /&gt;&lt;br /&gt;&lt;span&gt;- Daily: 1m 26.4s&lt;/span&gt;&lt;br /&gt;&lt;span&gt;- Weekly: 10m 4.8s&lt;/span&gt;&lt;br /&gt;&lt;span&gt;- Monthly: 43m 49.7s&lt;/span&gt;&lt;br /&gt;&lt;span&gt;- Yearly: 8h 45m 57.0s&lt;/span&gt;&lt;br /&gt;&lt;br /&gt;&lt;br /&gt;&lt;span&gt;If the system is not a SaaS and is to be deployed by organisation resources, an automated build, test and deployment pipeline is required to meet the above constraints while deploying every 2 weeks, as per the organisation's Agile delivery objectives.&lt;/span&gt;&lt;br /&gt;&lt;br /&gt;&lt;span&gt;Resources:&lt;/span&gt;&lt;br /&gt;&lt;a href="https://uptime.is/99.9" class="text-blue underline" target="_blank" rel="noreferrer noopener"&gt;https://uptime.is/99.9&lt;/a&gt;</t>
  </si>
  <si>
    <t>0xD7158BC0</t>
  </si>
  <si>
    <t>ISO-25010/Security/Privacy/Data Use</t>
  </si>
  <si>
    <t>Privacy/PII/Permitted Use</t>
  </si>
  <si>
    <t>&lt;span&gt;The system SHOULD be capable of asking permission of end users for the use of their data, while explaining what it will be used for.&lt;/span&gt;</t>
  </si>
  <si>
    <t>&lt;span&gt;As per the "Compliance" requirement, the Privacy Act must be abided by when persisting or using end user information. &lt;/span&gt;&lt;br /&gt;&lt;br /&gt;&lt;span&gt;There are gaps between the Privacy Act and GDRP, but it is to be expected that the Privacy Act will be ammended to match or surpass the GDRP. It is far cheaper to work towards meeting GDRP requirements than have to retrofit these objectives later -- or be forced to stop using a SaaS that is not being updated to meet the requirements.&lt;/span&gt;</t>
  </si>
  <si>
    <t>0x5B2AFE6C</t>
  </si>
  <si>
    <t>ISO-25010/Security/Privacy</t>
  </si>
  <si>
    <t>Privacy/PII/NearShore Storage</t>
  </si>
  <si>
    <t>&lt;span&gt;Personally Identifiable Information (PII) SHOULD be persisted in on-shore or near-shore data centers.&lt;/span&gt;</t>
  </si>
  <si>
    <t>&lt;span&gt;Information entrusted by end users should be persisted in countries with reliable and aligned legal frameworks regarding access to persisted data.&lt;/span&gt;</t>
  </si>
  <si>
    <t>0x90F49545</t>
  </si>
  <si>
    <t>Privacy/PII/Minimum Collection</t>
  </si>
  <si>
    <t>&lt;span&gt;The system MUST collect the minimum PII to function correctly.&lt;/span&gt;</t>
  </si>
  <si>
    <t>0x504BCF28</t>
  </si>
  <si>
    <t>Privacy/PII/Minimum Disclosure</t>
  </si>
  <si>
    <t>&lt;span&gt;The principle of minimum disclosure MUST be applied to Personal Identifiable Information (PII).&lt;/span&gt;</t>
  </si>
  <si>
    <t>0xBE60AE4B</t>
  </si>
  <si>
    <t>Privacy/PII/Correctable</t>
  </si>
  <si>
    <t>&lt;span&gt;Users of the system SHOULD be able to submit for approval corrections to their Personally Identifiable Information (PII).&lt;/span&gt;</t>
  </si>
  <si>
    <t>Most systems retrieve their information from remote systems. The whole solution (not necessarily the system itself although that would be beneficial) should provide instructions of an automated means to redirect users to the source system.</t>
  </si>
  <si>
    <t>0x6EFA0C53</t>
  </si>
  <si>
    <t>Data/Migration/Export</t>
  </si>
  <si>
    <t>&lt;span&gt;System data managed by the system MUST be exportable in an machine processable format.&lt;/span&gt;</t>
  </si>
  <si>
    <t>Towards Interoperability objectives, it is important that the system's data can be exported and projected into a format that is importable by other services.&lt;p&gt;This is especially important As a Service Client feature required to correctly meet end of life/exit strategies.&lt;/p&gt;</t>
  </si>
  <si>
    <t>0x65AE39B8</t>
  </si>
  <si>
    <t>ISO-25010/Portability/Installability</t>
  </si>
  <si>
    <t>Deployment/Fortnightly</t>
  </si>
  <si>
    <t>&lt;span&gt;If the system is not a SaaS, it MUST be deployable to Production every 2 weeks.&lt;/span&gt;</t>
  </si>
  <si>
    <t>&lt;span&gt;Redeploying every two weeks ensures that the system's deployment is automated. &lt;/span&gt;&lt;p&gt;&lt;span&gt;&lt;/span&gt;&lt;/p&gt;&lt;p&gt;&lt;span&gt;It also allows for demonstrating the deployment mechanism remains  constantly functional and rapid over the product lifespan of the system, ready for use when new features are tested and added to the product.&lt;/span&gt;&lt;/p&gt;</t>
  </si>
  <si>
    <t>0x91CD0CBE</t>
  </si>
  <si>
    <t>Deployment/Standard Memory</t>
  </si>
  <si>
    <t>&lt;span&gt;IF the system is not a SaaS, the system MUST require *less than or equal to 8x the minimum memory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</si>
  <si>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/&gt;&lt;span&gt;Minimum specifications are pretty basic (eg: 512Mb for Windows Server 2012) so we're talking about a max of 4Gb. Note that this testing limit does not indicate an execution limit: once testing has demonstrated that expected qualities are met, individual projects are free to investigate whether the use of more resources in production environments is of *value*.&lt;/span&gt;</t>
  </si>
  <si>
    <t>0x007C7AE4</t>
  </si>
  <si>
    <t>Deployment/Pipeline as Primary Deliverable</t>
  </si>
  <si>
    <t>&lt;span&gt;The System MUST be deployed and/or provisioned in a repeatable rapid automated manner.&lt;/span&gt;</t>
  </si>
  <si>
    <t>&lt;span&gt;Implications:&lt;/span&gt;&lt;br /&gt;&lt;span&gt;If the system is to be deployed As a Service Client PaaS, Container or IaaS based solution -- as oppossed to a SaaS -- a deployment pipeline MUST be the primary solution's deliverable.&lt;/span&gt;&lt;br /&gt;</t>
  </si>
  <si>
    <t>0x68969720</t>
  </si>
  <si>
    <t>Deployment/Standard Devices</t>
  </si>
  <si>
    <t>&lt;span&gt;IF the system is not a SaaS, the system MUST require *less than or equal to* **4x** the minimum CPU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</si>
  <si>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/&gt;&lt;span&gt;The minimum spec for Windows Server 2012 (only used as an example) is 1.4Ghz core, in which case the max to be used for testing purposes MAY be **4x** Cores (ignore the Mhz) -- SHOULD be **2x** cores.&lt;/span&gt;&lt;br /&gt;&lt;br /&gt;&lt;span&gt;Note that this testing limit does not indicate an execution limit: once testing has demonstrated that expected qualities are met, individual projects are free to investigate whether the use of more resources in production environments is of *value*.&lt;/span&gt;</t>
  </si>
  <si>
    <t>0x07C26691</t>
  </si>
  <si>
    <t>ISO-25010/Performance/Time Behaviour/Response</t>
  </si>
  <si>
    <t>Stakeholders/Customer Support Specialists</t>
  </si>
  <si>
    <t>Performance/Complete Rapidly</t>
  </si>
  <si>
    <t>&lt;span&gt;90% of routine user operations MUST complete within 1 second, 99% within 2 seconds, 100% within 5 seconds.&lt;/span&gt;</t>
  </si>
  <si>
    <t>&lt;span&gt;Responsive systems keep users engaged, who in turn make less data quality entry mistakes.&lt;/span&gt;&lt;br /&gt;&lt;br /&gt;&lt;span&gt;Note that *"Complete"* includes all communication between Client User-Agent and Service has completed and the UI has completed updating itself.&lt;/span&gt;</t>
  </si>
  <si>
    <t>0x063D57A6</t>
  </si>
  <si>
    <t>ISO-25010/Performance/Time Behaviour/Startup</t>
  </si>
  <si>
    <t>Deployment/Rapid</t>
  </si>
  <si>
    <t>&lt;span&gt;If the System is not a SaaS, the System MUST be deployable to a new environment -- using a single, automated, action – within 20 minutes.&lt;/span&gt;</t>
  </si>
  <si>
    <t>0xEB94FE03</t>
  </si>
  <si>
    <t>Compliance</t>
  </si>
  <si>
    <t>&lt;span&gt;The system MUST be compliant with or exempted from applicable laws within the nations the organisation provides the service.&lt;/span&gt;</t>
  </si>
  <si>
    <t>&lt;span&gt;A system must function within the constraints of the law and agreed norms of its users.&lt;/span&gt;</t>
  </si>
  <si>
    <t>&lt;span&gt;In New Zealand the system must be compliant with the following:&lt;/span&gt;&lt;br /&gt;&lt;span&gt;- Privacy Act 1993 (12 principles)&lt;/span&gt;&lt;br /&gt;&lt;span&gt;- Public Records Act 2005&lt;/span&gt;&lt;br /&gt;&lt;br /&gt;&lt;span&gt;Depending on the data managed by a system, the following might also have to be complied with:&lt;/span&gt;&lt;br /&gt;&lt;span&gt;- The Education Act 1989&lt;/span&gt;&lt;br /&gt;&lt;span&gt;- The Education (Update) Amendment Act 2017&lt;/span&gt;&lt;br /&gt;&lt;span&gt;- Harmful Digital Communications Bill&lt;/span&gt;&lt;br /&gt;&lt;br /&gt;&lt;span&gt;In addition to the above, the following apply to most systems:&lt;/span&gt;&lt;br /&gt;&lt;br /&gt;&lt;span&gt;- &lt;/span&gt;&lt;a href="https://www.ict.govt.nz/guidance-and-resources/standards-compliance/api-standard-and-guidelines/" class="text-blue underline" target="_blank" rel="noreferrer noopener"&gt;https://www.ict.govt.nz/guidance-and-resources/standards-compliance/api-standard-and-guidelines/&lt;/a&gt;&lt;br /&gt;&lt;span&gt;- &lt;/span&gt;&lt;a href="https://www.ict.govt.nz/guidance-and-resources/standards-compliance/web-standards/" class="text-blue underline" target="_blank" rel="noreferrer noopener"&gt;https://www.ict.govt.nz/guidance-and-resources/standards-compliance/web-standards/&lt;/a&gt;&lt;br /&gt;&lt;span&gt;- &lt;/span&gt;&lt;a href="https://www.ict.govt.nz/guidance-and-resources/using-cloud-services/" class="text-blue underline" target="_blank" rel="noreferrer noopener"&gt;https://www.ict.govt.nz/guidance-and-resources/using-cloud-services/&lt;/a&gt;</t>
  </si>
  <si>
    <t>0xD9B1A65F</t>
  </si>
  <si>
    <t>ISO-25010/Performance/Resource Usage/IO</t>
  </si>
  <si>
    <t>Performance/Throughput Capable</t>
  </si>
  <si>
    <t>&lt;span&gt;The system MUST maintain the maximum number of normal operations 95% of the time while meeting its System Resource Utilization and Interaction Response Time obligations.&lt;/span&gt;</t>
  </si>
  <si>
    <t>Testing:&lt;br /&gt;&lt;span&gt;A test sequence of 5 minutes is satisfactory to prove this (anything longer is a waste of time, contrary to suggestions by consultants).&lt;/span&gt;</t>
  </si>
  <si>
    <t>0xE62F7240</t>
  </si>
  <si>
    <t>JSON/XML APIs</t>
  </si>
  <si>
    <t>&lt;span&gt;Information transmitted over API MUST be serializable to JSON.&lt;/span&gt;</t>
  </si>
  <si>
    <t>&lt;span&gt;References:&lt;/span&gt;&lt;br /&gt;&lt;a href="https://tools.ietf.org/html/rfc8259" class="text-blue underline" target="_blank" rel="noreferrer noopener"&gt;https://tools.ietf.org/html/rfc8259&lt;/a&gt;</t>
  </si>
  <si>
    <t>&lt;span&gt;Services MUST be deployed to shared infrastructure.&lt;/span&gt;</t>
  </si>
  <si>
    <t>&lt;span&gt;On physical infrastucture this implies the use of virtual servers. On cloud provider infrastructure this implies PaaS service infrastructure.&lt;/span&gt;</t>
  </si>
  <si>
    <t>0xF14CFCA8</t>
  </si>
  <si>
    <t>ISO-25010/Performance/Resource Usage</t>
  </si>
  <si>
    <t>Installability/Be Conservative</t>
  </si>
  <si>
    <t>&lt;span&gt;Tertiary Services MUST be conservatively selected.&lt;/span&gt;</t>
  </si>
  <si>
    <t>&lt;span&gt;It's easy to go wild in the cloud and select services spec'ed to handle conditions far beyond current needs.&lt;/span&gt;&lt;br /&gt;&lt;span&gt;Don't. It all adds up over a system's product lifespan.&lt;/span&gt;</t>
  </si>
  <si>
    <t>0xD8C50392</t>
  </si>
  <si>
    <t>XML APIs</t>
  </si>
  <si>
    <t>&lt;span&gt;Information transmitted over API SHOULD be serializable to XML.&lt;/span&gt;</t>
  </si>
  <si>
    <t>&lt;span&gt;The use of JSON is preferred, but XML still hAs a Service Client place in some cases (eg: integration with legacy systems).&lt;/span&gt;</t>
  </si>
  <si>
    <t>0xD343AD57</t>
  </si>
  <si>
    <t>Resource Capable</t>
  </si>
  <si>
    <t>&lt;span&gt;The system MUST be capable of meeting stated response and throughput constraint requirements.&lt;/span&gt;&lt;br /&gt;&lt;br /&gt;&lt;span&gt;IF the system is not a SaaS, the above constraints MUST be met while consuming less than 60% of each host's available resources.&lt;/span&gt;</t>
  </si>
  <si>
    <t>&lt;span&gt;Although resource wastage is undesirable, physical hardware fails faster when run at or near maximum capacity.&lt;/span&gt;&lt;br /&gt;&lt;br /&gt;&lt;span&gt;Virtual hardware obfuscates what is happening at the physical hardware level, but the principle stands. A horizontally scalable system will cause the spin up of additional systems when the CPU passes a configurable value (eg; 50%).&lt;/span&gt;</t>
  </si>
  <si>
    <t>0x910A71C3</t>
  </si>
  <si>
    <t>SaaS before IaaS</t>
  </si>
  <si>
    <t>&lt;span&gt;System design and components SHOULD be chosen on the basis of the organisation's principle of "SaaS before PaaS, before Containers,  before IaaS, before Physical".&lt;/span&gt;</t>
  </si>
  <si>
    <t>&lt;span&gt;PaaS offer the lowest deployment and operation costs, and all new 'green-field' development SHOULD target PaaS in order to take advantage of the cost-savings and built in capabilities -- but not all legacy applications can be cost-effectively re-engineered to be hosted on PaaS. &lt;/span&gt;&lt;br /&gt;&lt;br /&gt;&lt;span&gt;In such cases, although more costly, IaaS and virtual containers may be the only practical option. &lt;/span&gt;&lt;br /&gt;&lt;br /&gt;&lt;span&gt;Hosting directly on physical infrastructure does not meet the organisation's *Cloud First* design principle.&lt;/span&gt;&lt;br /&gt;&lt;br /&gt;&lt;span&gt;Note that the principle is a recommendation: buying systems can have significant hidden integration and lost opportunity costs.&lt;/span&gt;</t>
  </si>
  <si>
    <t>0x7B1CA2BC</t>
  </si>
  <si>
    <t>Queryable APIs</t>
  </si>
  <si>
    <t>&lt;span&gt;APIs SHOULD be developed to be queryable.&lt;/span&gt;</t>
  </si>
  <si>
    <t>&lt;span&gt;Determining ahead of time what APIs are desired by end users is  impossible to determine correctly and remains expensive to correct afterwards. &lt;/span&gt;&lt;br /&gt;&lt;br /&gt;&lt;span&gt;Hence having queryability on APIs is valuable. &lt;/span&gt;&lt;br /&gt;&lt;br /&gt;&lt;span&gt;Although GraphML is gaining traction, ODATA remains the only Standards based Query extension to REST. Refer to ISO/IEC 20802-1:2016 (OData 4.0 Protocol) and ISO/IEC 20802-2:2016 (OData 4.0 JSON Format).&lt;/span&gt;&lt;br /&gt;&lt;br /&gt;&lt;span&gt;Note that adherence to OpenAPI is important, but does not solve Queryability and probably should be implemented separately.&lt;/span&gt;</t>
  </si>
  <si>
    <t>0x655BA0F3</t>
  </si>
  <si>
    <t>Cloud</t>
  </si>
  <si>
    <t>ISO-25010/Maintainability/Supportability</t>
  </si>
  <si>
    <t>Cloud First</t>
  </si>
  <si>
    <t>The System SHOULD be cloud hosted.</t>
  </si>
  <si>
    <t>&lt;span&gt;Use organisation approved cloud services in preference to traditional IT systems because they are more cost effective, agile, are generally more secure and provide greater choice.&lt;/span&gt;&lt;br /&gt;&lt;br /&gt;&lt;span&gt;Organisation approved cloud services have the following basic characteristics:&lt;/span&gt;&lt;br /&gt;&lt;span&gt;- have obtained ISO-27001 and ISO-27018 certification&lt;/span&gt;&lt;br /&gt;&lt;span&gt;- undergo regular SOC2 reporting&lt;/span&gt;&lt;br /&gt;&lt;span&gt;- access is limited, audited, and never permitted to individuals without accompaniment and visual supervision of operations undertaken.&lt;/span&gt;&lt;br /&gt;&lt;span&gt;- all configuration changes are audited&lt;/span&gt;&lt;br /&gt;&lt;span&gt;- infrastructure is monitored&lt;/span&gt;</t>
  </si>
  <si>
    <t>0x137520AC</t>
  </si>
  <si>
    <t>Universal</t>
  </si>
  <si>
    <t>&lt;span&gt;The systems MUST be operable in different locales and cultures other than the service's location.&lt;/span&gt;</t>
  </si>
  <si>
    <t>&lt;span&gt;The system MUST persist data (eg: Dates, Times) in a universal manner (eg: UTC Date offsets) and transmitted in a universal format where possible (eg: see ISO 8601), so that it can be rendered relative to end user's local time. &lt;/span&gt;&lt;br /&gt;&lt;br /&gt;&lt;span&gt;As per other Obligations, the system MUST be capable of rendering operational instructions (eg: interface texts) and formatted data as per  configurable locale-region codes.&lt;/span&gt;&lt;br /&gt;&lt;br /&gt;&lt;span&gt;Mutable Ids MUST be UUID based -- not Integers. for all systems that are expected to require either horizontal scaling at the data storage level, and/or require offline record creation (eg: via mobile clients and/or distributed systems, such as SMS records).&lt;/span&gt;</t>
  </si>
  <si>
    <t>0x58B00A8E</t>
  </si>
  <si>
    <t>The system MUST be capable to provide concurrent services to the maximum number of potential users in the countries the system is designed to provide -- all while meeting throughput constraint requirements stated elsewhere.</t>
  </si>
  <si>
    <t>&lt;span&gt;A gross "back-of-an-envelope" estimate of the size of the possible user base is sufficient for estimating required capacity:&lt;/span&gt;&lt;br /&gt;&lt;br /&gt;&lt;span&gt;- some business department users (eg: &amp;lt;250 users)&lt;/span&gt;&lt;br /&gt;&lt;span&gt;- a a small organisation (eg: &amp;lt;1000 users) &lt;/span&gt;&lt;br /&gt;&lt;span&gt;- a medium sized organisation (eg: 10,000), &lt;/span&gt;&lt;br /&gt;&lt;span&gt;- a whole sector (eg: &amp;lt;50,000), &lt;/span&gt;&lt;br /&gt;&lt;span&gt;- a small country's user base (eg: 500,000)&lt;/span&gt;&lt;br /&gt;&lt;span&gt;- international (eg: 1,000,000+ dispersed in multiple countries).&lt;/span&gt;&lt;br /&gt;&lt;br /&gt;&lt;span&gt;For anything larger than the first option (&amp;lt;250 concurrent users), if the system is not a SaaS, the system must be designed to take advantage of elastic horizontally scalable infrastructure capabilities to expand and contract as needed to meet demand.&lt;/span&gt;&lt;br /&gt;&lt;br /&gt;&lt;span&gt;The service must not require dedicated, on-standby, infrastructure to run.&lt;/span&gt;</t>
  </si>
  <si>
    <t>0xCC6568FA</t>
  </si>
  <si>
    <t>API for Supportability</t>
  </si>
  <si>
    <t>&lt;span&gt;The system SHOULD provide an interface for end user customer support purposes.&lt;/span&gt;</t>
  </si>
  <si>
    <t>&lt;span&gt;Customer support specialists must be provided the tools to help system users.&lt;/span&gt;</t>
  </si>
  <si>
    <t>0x3890E23A</t>
  </si>
  <si>
    <t>REST APIs</t>
  </si>
  <si>
    <t>&lt;span&gt;System APIs SHOULD be REST-ful.&lt;/span&gt;</t>
  </si>
  <si>
    <t>&lt;span&gt;REST APIs are preferred to older protocols, such as SOAP, for its tighter focus on purpose, improving maintainability, and availability from the market of current integration capabilities.&lt;/span&gt;</t>
  </si>
  <si>
    <t>0x3260BAA7</t>
  </si>
  <si>
    <t>API for Configurability</t>
  </si>
  <si>
    <t>&lt;span&gt;The system MUST provide an interface for system configuration.&lt;/span&gt;</t>
  </si>
  <si>
    <t>&lt;span&gt;System support specialists must be provided the tools to maintain the system.&lt;/span&gt;</t>
  </si>
  <si>
    <t>0xC0ABE2CE</t>
  </si>
  <si>
    <t>Documentation/Support</t>
  </si>
  <si>
    <t>&lt;span&gt;The system MUST be delivered with succinct documentation as necessary for Support Specialists to maintain operations.&lt;/span&gt;</t>
  </si>
  <si>
    <t>&lt;span&gt;If the system is not a SaaS, the system should not require a manual deployment document (as it is deployed by automation), but the pipeline itself should be documented closest to the pipeline (ie, in the ALM's wiki).&lt;/span&gt;</t>
  </si>
  <si>
    <t>0x0431C51D</t>
  </si>
  <si>
    <t>SMTP Integration</t>
  </si>
  <si>
    <t>&lt;span&gt;The system MUST be capable of being integrated with an organisation approved and/or provided SMTP Service.&lt;/span&gt;</t>
  </si>
  <si>
    <t>&lt;span&gt;For security and trust objectives, Notifications sent by a system should be easily identifiable as coming from a system managed by the organisation.&lt;/span&gt;</t>
  </si>
  <si>
    <t>0x30529581</t>
  </si>
  <si>
    <t>All Stakeholders</t>
  </si>
  <si>
    <t>&lt;span&gt;The solution SHOULD address the functional requirements of multiple stakeholders groups.&lt;/span&gt;</t>
  </si>
  <si>
    <t>&lt;span&gt;A key source of of frustration and solution failure is concentrating on one stakeholder group's requirements at the expense of others.&lt;/span&gt;&lt;br /&gt;&lt;br /&gt;&lt;span&gt;A system MUST address the functional requirements of multiple stakeholders groups, including the following:&lt;/span&gt;&lt;br /&gt;&lt;span&gt;- Business Stakeholders&lt;/span&gt;&lt;br /&gt;&lt;span&gt;- End Users&lt;/span&gt;&lt;br /&gt;&lt;span&gt;- Support Specialists, including:&lt;/span&gt;&lt;br /&gt;&lt;span&gt;- Customer Support Specialists&lt;/span&gt;&lt;br /&gt;&lt;span&gt;- Business Support Specialists&lt;/span&gt;&lt;br /&gt;&lt;span&gt;- Application Support Specialists&lt;/span&gt;&lt;br /&gt;&lt;span&gt;- Data Support Specialists&lt;/span&gt;&lt;br /&gt;&lt;span&gt;- Infrastructure Support Specialists&lt;/span&gt;&lt;br /&gt;&lt;span&gt;- Security Specialists&lt;/span&gt;</t>
  </si>
  <si>
    <t>0x0464D39A</t>
  </si>
  <si>
    <t>Data Migration</t>
  </si>
  <si>
    <t>&lt;span&gt;The system MUST provide a means to import existing data using a data-validating process.&lt;/span&gt;</t>
  </si>
  <si>
    <t>&lt;span&gt;Data migration via databases bulk record imports (whether done by ETL or not) is to be avoided:&lt;/span&gt;&lt;br /&gt;&lt;span&gt;- it bypasses authentication&lt;/span&gt;&lt;br /&gt;&lt;span&gt;- it bypasses system validation logic.&lt;/span&gt;&lt;br /&gt;&lt;br /&gt;&lt;span&gt;Data extracted from legacy systems must be converted to API compliant data first (ie JSON) then fed through the system's API to ensure it passes validation before being used.&lt;/span&gt;</t>
  </si>
  <si>
    <t>0xF396808C</t>
  </si>
  <si>
    <t>Trap Errors</t>
  </si>
  <si>
    <t>&lt;span&gt;The system MUST trap and record unexpected errors.&lt;/span&gt;</t>
  </si>
  <si>
    <t>&lt;span&gt;If not a SaaS the diagnostic trace of the error must be made available to the organisation's support specialists in order to provide answers to end users, as well as provide feedback regarding further development priorities.&lt;/span&gt;</t>
  </si>
  <si>
    <t>0x7B4E492E</t>
  </si>
  <si>
    <t>Improvable Requirements</t>
  </si>
  <si>
    <t>&lt;span&gt;Mutually agreed Requirements MAY be added as the project progresses.&lt;/span&gt;</t>
  </si>
  <si>
    <t>&lt;span&gt;Requirements should not be fixed in stone at the beginning of projects (nobody has 20/20 vision into the future). Mutually acceptable amendments and/or additions must be able to be made without undue fuss if they remove ambiguity and improve quality while improving the chances of a successful delivery.&lt;/span&gt;</t>
  </si>
  <si>
    <t>0x73DBFACC</t>
  </si>
  <si>
    <t>Data/Validation</t>
  </si>
  <si>
    <t>&lt;span&gt;The system MUST validate data prior to it being operated on and/or persisted.&lt;/span&gt;</t>
  </si>
  <si>
    <t>&lt;span&gt;Incorrect data promotes incorrect information, incorrect decisions leading to waste of organisation resources.&lt;/span&gt;</t>
  </si>
  <si>
    <t>ISO-25010/Functionality</t>
  </si>
  <si>
    <t>Data/MIgration/Import</t>
  </si>
  <si>
    <t>&lt;span&gt;At the end of the system's product life data MUST be exportable in order to be more easily projected into a format that can be imported into the system's replacement system.&lt;/span&gt;&lt;br /&gt;&lt;br /&gt;&lt;span&gt;Meeting this exit strategy obligation aligns with the organisation's design principles.&lt;/span&gt;</t>
  </si>
  <si>
    <t>ISO-25010/Functionality/Appropriateness</t>
  </si>
  <si>
    <t>0xF594B85C</t>
  </si>
  <si>
    <t>Integration/DW</t>
  </si>
  <si>
    <t>&lt;span&gt;Unless the system is a SaaS, the system's data MUST be available for regular export to an organisation managed data warehouse.&lt;/span&gt;</t>
  </si>
  <si>
    <t>&lt;span&gt;The data must be available (eg: by API) that can be accessed by an ETL service.&lt;/span&gt;&lt;br /&gt;&lt;br /&gt;&lt;span&gt;Note that if the service is a cloud hosted SaaS, a cloud based ETL service may be used to extract data.&lt;/span&gt;</t>
  </si>
  <si>
    <t>Integration/MTA</t>
  </si>
  <si>
    <t>All code MUST be developed such that there are all compilation Errors or Warnings are addressed prior to work being committed.</t>
  </si>
  <si>
    <t>Towards ISO-25010/Maintainability objectives, it is important the support developers are not distracted by errors from previous developers, nor ignore ones that could potentially affect service security or availability.</t>
  </si>
  <si>
    <t>&lt;p&gt;Developers' code compilation tools must be configured to "Treat Warnings as Errors".&lt;/p&gt;&lt;p&gt;It is common for developers to prefer expediency and turn this feature off. This is a mistake, and waste of valuable information: developers may not automatically recognize the impact of warnings -- but there's a reason that compilers bring attention to specific issues rather than let them slide.&lt;/p&gt;</t>
  </si>
  <si>
    <t>Concerns/Design/Qualities/Security/Authenticity</t>
  </si>
  <si>
    <t>CPDB/TBD/x</t>
  </si>
  <si>
    <t>Security Authorisation</t>
  </si>
  <si>
    <t>Please describe how your solution provides confidential authorised audited access to appropriate security principals.</t>
  </si>
  <si>
    <t>Information should be made available where appropriate. &lt;p&gt;Access to information by authenticated users should be audited.&lt;/p&gt;</t>
  </si>
  <si>
    <t>&lt;p&gt;Consider describing how:&lt;/p&gt;&lt;p&gt;* Data in transit is secured between all components (not just user's Client and Server) using secure channels (HTTPS) as well as secured connection strings&lt;/p&gt;&lt;p&gt;* Data at Rest is secured using encrypted data storage&lt;/p&gt;&lt;p&gt;The encryption approach, algorithm and strength used&amp;nbsp;should be&amp;nbsp;current and recommended.&lt;/p&gt;&lt;li&gt;Data is protected from unauthorised change via both physical and remote access&lt;/li&gt;&lt;li&gt;Authorised changes to records is audited both within and off the system&lt;/li&gt;&lt;li&gt;Audit records are protected against tampering&lt;/li&gt;&lt;li&gt;Availability of the service protected from Denial of Service (DoS)&amp;nbsp;attacks.&lt;/li&gt;&lt;li&gt;User provided data (form data and media) is validated for malware (e.g., by a malware protection service and/or a Web Application Firewall) prior to being saved.&amp;nbsp;&lt;/li&gt;</t>
  </si>
  <si>
    <t>Evaluate the service for adherence to Qualities/ISO-25010/Security considerations, including:&lt;p&gt;&lt;ul&gt;&lt;li&gt;Qualities/ISO-25010/Security/Confidentiality (over web channels secured by strong and current encryption)&lt;/li&gt;&lt;li&gt;Qualities/ISO-25010/Security/Accountability (via Audit records created from Session information)&lt;/li&gt;&lt;li&gt;Qualities/ISO-25010/Security/Authenticity (via ensuring users are autheticated)&lt;/li&gt;&lt;/ul&gt;&lt;/p&gt;</t>
  </si>
  <si>
    <t>SSDB/TBD</t>
  </si>
  <si>
    <t>Automated Deployments</t>
  </si>
  <si>
    <t>Please describe how the solution can be automatically built, configured, tested and deployed on a regular basis at a high cadence to multiple environments.</t>
  </si>
  <si>
    <t>Deployment of whole systems or deployment of just the configuration of 3rd party cloud services should be done in such a way as it can be performed rapidly and&amp;nbsp;&lt;span&gt;correctly, whenever required, by different resources than those who performed the initial development.&lt;/span&gt;&lt;p&gt;&lt;span&gt;&lt;/span&gt;&lt;/p&gt;&lt;p&gt;&lt;span&gt;&lt;/span&gt;&lt;/p&gt;</t>
  </si>
  <si>
    <t>&lt;span&gt;Customers expect IT to be able to regularly deploy quality tested services.&lt;/span&gt;&lt;p&gt;&lt;span&gt;&lt;/span&gt;&lt;/p&gt;&lt;p&gt;&lt;span&gt;This requires a Continuous Integration and Deployment pipeline that ensures the following tests are performed by automation:&lt;br /&gt;&lt;span&gt;* Unit Tests,&amp;nbsp;&lt;br /&gt;&lt;span&gt;&lt;span&gt;* Function Tests,&amp;nbsp;&lt;br /&gt;&lt;span&gt;* Penetration Tests,&amp;nbsp;&lt;br /&gt;&lt;span&gt;* Scalability Tests,&lt;br /&gt;&lt;span&gt;* Performance Tests&lt;/span&gt;&lt;/span&gt;&lt;/span&gt;&lt;/span&gt;&lt;/span&gt;&lt;/span&gt;&lt;/span&gt;&lt;/p&gt;&lt;p&gt;&lt;span&gt;&lt;/span&gt;&lt;/p&gt;&lt;p&gt;&lt;span&gt;The organisation's change to a DevOps approach to developing and operating IT systems reflects our recognition that project failure is directly tied to a couple of key issues:&lt;br /&gt;* &lt;span&gt;Focusing most attention on the development with little thought for operations, even though that is often up to 10 times longer,&lt;br /&gt;* &lt;span&gt;Project requirements are disproportionatly developed by one or two stakeholder groups, relegating other stakeholder groups to pick up the pieces as best they can.&lt;br /&gt;* &lt;span&gt;Focusing on manual effort first, and automation last leads to never getting to automation of testing or delivery, resulting in glacial delivery cycles that cannot keep up to changing business demands.&lt;/span&gt;&lt;/span&gt;&lt;/span&gt;&lt;/span&gt;&lt;p&gt;&lt;span&gt;&lt;/span&gt;&lt;/p&gt;&lt;p&gt;&lt;span&gt;&lt;/span&gt;&lt;/p&gt;&lt;p&gt;&lt;span&gt;Adhering to the organisation's principle of Pipeline before Product, the organisation requires the primary deliverable to be a configured Application Lifecylce Management (ALM) environment that contains Build and Deployment pipelines that manage the building, configuring, provisioning, testing and deployment of a solution to target environments.&lt;/span&gt;&lt;/p&gt;&lt;p&gt;Whereas in the past the organisation managed projects by focusing most effort on getting to an initial go-live delivery of the service and one or two subsequent redeployments, the organisation now focuses its effort on developing a continuous deployment environment and pipeline &lt;i&gt;first&lt;/i&gt;.&amp;nbsp;&lt;/p&gt;&lt;p&gt;Towards this objective, we manage projects using an Application Lifecycle Management (ALM) Service Suite (in our case Azure DevOps), configured to one or more of the following steps:&lt;br /&gt;* Compile a solution's code (if a custom solution) into components, test them using unit tests, then package them into deployment artifacts,* Deploy the solution's artifacts to a target environment&lt;/p&gt;&lt;/p&gt;</t>
  </si>
  <si>
    <t>Evaluate the response for its understanding that the pipeline is the primary deliverable</t>
  </si>
  <si>
    <t>Concerns/Design/Qualities/UsabilityLearnability</t>
  </si>
  <si>
    <t>Unspecified</t>
  </si>
  <si>
    <t>Qualities/ISO-25010/Usability</t>
  </si>
  <si>
    <t>Solution Proposal/Usability</t>
  </si>
  <si>
    <t>Please describe how your solution strives to make its interface more usable, in order to make work easier for end users, and decrease errors in input.</t>
  </si>
  <si>
    <t>Towards ISO-25010/Usability standards, so that data input into the system is of higher value, the system's interfaces should be aesthetically coherent and simple, so that it is recognizable and understandable.</t>
  </si>
  <si>
    <t>Consider addressing how the following concerns are addressed:&lt;ul&gt;&lt;li&gt;Ensuring that Views have a single primary action, reducing delays due to making choice&lt;/li&gt;&lt;li&gt;Ensuring that Views are compact such that they do not require Horizontal or Vertical scrolling in order to see everything&lt;/li&gt;&lt;li&gt;Allow Copy/Cut/Paste operations to facilitate entry&lt;/li&gt;&lt;li&gt;Using monochromatic icons for improved recognition by visually impaired users&lt;/li&gt;&lt;li&gt;Using consistent navigation to facilitate recognition and learnability of the system.&lt;/li&gt;&lt;li&gt;Whether the information on Views -- especially Schedules and Grids -- can be printed, either by hiding headers and footers, or developing associated Reports.&lt;/li&gt;&lt;/ul&gt;</t>
  </si>
  <si>
    <t>Evaluate the response to&amp;nbsp; ensure the soloution</t>
  </si>
  <si>
    <t>Concerns/Data/Import</t>
  </si>
  <si>
    <t>Data Migration (In)</t>
  </si>
  <si>
    <t>Please describe how the proposed solution provides processes and mechanisms (e.g.: an API) to import information required to provision the system for use.</t>
  </si>
  <si>
    <t>&lt;p&gt;A system must be provisioned for the organisation's specific use cases before it can be used.&lt;/p&gt;</t>
  </si>
  <si>
    <t>&lt;span&gt;Consider the following forms of data that may require provisioning:&lt;/span&gt;&lt;ul&gt;&lt;li&gt;&lt;span&gt;permissions,&amp;nbsp;&lt;/span&gt;&lt;/li&gt;&lt;li&gt;&lt;span&gt;roles,&amp;nbsp;&lt;/span&gt;&lt;/li&gt;&lt;li&gt;tenants,&amp;nbsp;&lt;/li&gt;&lt;li&gt;organisations,&amp;nbsp;&lt;/li&gt;&lt;li&gt;immutable reference data,&amp;nbsp;&lt;/li&gt;&lt;li&gt;&lt;span&gt;mutable reference data,&amp;nbsp;&lt;/span&gt;&lt;/li&gt;&lt;li&gt;&lt;span&gt;mutable business rules,&amp;nbsp;&lt;/span&gt;&lt;/li&gt;&lt;li&gt;&lt;span&gt;existing business records.&lt;/span&gt;&lt;/li&gt;&lt;ul&gt;&lt;/ul&gt;&lt;li&gt;&lt;span&gt;users, associated to one or more&amp;nbsp;Identity Provider (IdP)&amp;nbsp;logins.&lt;/span&gt;&lt;/li&gt;&lt;/ul&gt;&lt;p&gt;&lt;span&gt;&lt;br /&gt;&lt;/span&gt;&lt;/p&gt;&lt;p&gt;&lt;span&gt;Note that Users may require migration (for data consistency), as well as integration with one or more IdP provided by the Organisation.&lt;/span&gt;&lt;/p&gt;</t>
  </si>
  <si>
    <t>Evaluate the proposal As a Service Client business solution, rather than just a technical solution, considering all steps that must be implemented before the technical system can be used by a business unit.&amp;nbsp;&lt;p&gt;Provisioning the system with organisation specific data is one such step.&lt;/p&gt;&lt;p&gt;Evaluate the system for the following qualities:&lt;/p&gt;&lt;p&gt;&lt;ul&gt;&lt;li&gt;Qualities/ISO-25010/Portability/Installability (of both the system and data)&lt;/li&gt;&lt;li&gt;Qualities/ISO-25010/Compatibility/Interoperability (prefer current integration patterns, such as JSON over REST, to older integration patterns, such as XML over SOAP, or worse, CSV).&lt;/li&gt;&lt;/ul&gt;&lt;/p&gt;&lt;p&gt;&lt;/p&gt;</t>
  </si>
  <si>
    <t>RFP Statements</t>
  </si>
  <si>
    <t>Statements for RFPs must elicit Descriptions of how a service is rendered -- as opposed to Statements for Requirements, which must be Atomic Obligations, Recommendations, Permissions or Prohibitions.</t>
  </si>
  <si>
    <t>Proposals are to enlarge the understanding of how a solution could be developed, whereas Requirements are Constraints.</t>
  </si>
  <si>
    <t>Consider starting RFP Statements with something akin to "Please describe how...".&amp;nbsp;&lt;p&gt;Consider developing Requirement Statements along the line of "The Solution MUST ..."&lt;/p&gt;</t>
  </si>
  <si>
    <t>Similar to Request for Interest (RFI),&amp;nbsp;&amp;nbsp;Request for Proposals (RFPs) are about defining a business service Problem to which a Solution is required, and the Constraints within which it must be delivered.&amp;nbsp;&lt;p&gt;They are &lt;u&gt;&lt;i&gt;not&lt;/i&gt;&lt;/u&gt; technical specifications for a System that must be delivered.&lt;/p&gt;&lt;p&gt;Respondents to RFPs:&lt;/p&gt;&lt;p&gt;&lt;ul&gt;&lt;li&gt;are under pressure to absorb a lot of information about a different business domain than their own, in order to respond to within tight deadlines;&lt;/li&gt;&lt;li&gt;more often than not propose amalgamations of stock software components, assembled as closely as possible to meet the solution's requirements;&lt;/li&gt;&lt;li&gt;sometimes don't fully understand the extent of the problem and its constraints (it's not their primary domain after all), but in order to win the evaluation, will err on the side of saying they will be able to do it, without giving explanation as to how.&lt;/li&gt;&lt;/ul&gt;&lt;/p&gt;&lt;p&gt;Asking Respondents how their solution will solve the problem while working within stated Constraints helps ensure that the respondent gives due thought to the issue, and provides insight into their thinking as to how their solution will do so.&amp;nbsp;&lt;/p&gt;</t>
  </si>
  <si>
    <t>Validate that RFP Statements start with statements akin to "Please describe how...", as opposed to [Quality|Functional] Requirement Statements which should look more like "The solution MUST..."</t>
  </si>
  <si>
    <t>Concerns/Agreements</t>
  </si>
  <si>
    <t>Principle Alignment</t>
  </si>
  <si>
    <t>Please describe which of this organisation's key principles the solution aligns with, and which it does not.</t>
  </si>
  <si>
    <t>In order to reduce misunderstanding and improve the chance for successful outcomes valued by both parties, organisations and their individual members should align in principle before engaging in a relationship to work together.</t>
  </si>
  <si>
    <t>The key principles are simply about ensuring all parties understand thee following basic concepts:&lt;p&gt;&lt;ul&gt;&lt;li&gt;continually ensuring that effort is focused on meeting the expectations of who &lt;i&gt;consumes&lt;/i&gt; the solution rather than who &lt;i&gt;provides&lt;/i&gt; the service,&amp;nbsp;&lt;/li&gt;&lt;li&gt;providing appropriate, audited, access to information to improve trustability by transparency where feasible,&lt;/li&gt;&lt;li&gt;ensuring the focus is creating an automated continuous delivery pipeline &lt;i&gt;first&lt;/i&gt;, in order to rapidly and&amp;nbsp;&lt;span&gt;quickly&amp;nbsp;and&amp;nbsp;&lt;/span&gt;iteratively deliver results to end users over the product's lifespan&lt;/li&gt;&lt;li&gt;meeting our obligations and agreements regarding ensuring the confidentiality and accuracy of the data we're entrusted with, keeping both the data and audit records of changes to the data indefinitely, ensuring the information is easily accessible&amp;nbsp;&lt;span&gt;and usable&amp;nbsp;&lt;/span&gt;by both users and remote services using current devices and protocols.&lt;/li&gt;&lt;/ul&gt;&lt;p&gt;More important to the success of the project is understanding what parts of the above cannot be met at this point in time, and whether alignment is expected to be obtained within the first 6 months of the project, or will remain an ongoing Issue.&lt;/p&gt;&lt;/p&gt;</t>
  </si>
  <si>
    <t>Evaluate the response for an understanding that the success of the solution over the service lifetime (the full 7 to 10 years, as opposed to the first few years of active development) can be directly associated to whether an automated, non-manual, delivery pipeline is in place to manage delivery over and over again, by resources that are different from the resources that oversaw the development of the solution.</t>
  </si>
  <si>
    <t>Stakeholders/Solution Architects</t>
  </si>
  <si>
    <t>RFI Statements</t>
  </si>
  <si>
    <t>Statements within RFI's MUST focus on defining the &lt;i&gt;Problem&lt;/i&gt; for which a &lt;i&gt;Solution is required, &lt;/i&gt;while abstaining from the describing a&amp;nbsp;&lt;i&gt;Solution&lt;/i&gt; to the problem.</t>
  </si>
  <si>
    <t>&lt;span&gt;If RFI Statements are too prescriptive of a specific Solution, Respondents will respond with a design that mirrors the design implied by the statement, obviating the key benefits of an RFI -- namely to test assumptions on approach, market capability and ultimately cost.&lt;/span&gt;</t>
  </si>
  <si>
    <t>&lt;p&gt;&lt;span&gt;RFI's are calls for Input /&amp;nbsp;&lt;/span&gt;&lt;span&gt;&lt;i&gt;Ideas&lt;/i&gt;&lt;/span&gt;&lt;span&gt;&amp;nbsp;-- generally to test Assumptions on Objectives, Tools, Options and Cost.&lt;/span&gt;&lt;/p&gt;&lt;p&gt;&lt;span&gt;&lt;/span&gt;&lt;/p&gt;&lt;p&gt;&lt;span&gt;RFI and are not a call for&amp;nbsp;&lt;/span&gt;&lt;i&gt;Solutions (which is what an RFP is)&lt;/i&gt;&lt;span&gt;.&amp;nbsp;&lt;/span&gt;&lt;/p&gt;&lt;p&gt;&lt;span&gt;&lt;/span&gt;&lt;/p&gt;&lt;p&gt;&lt;span&gt;Hence the Statements must be more open ended.&lt;/span&gt;&lt;/p&gt;&lt;p&gt;For example:&lt;/p&gt;&lt;p&gt;- RFP: The identity component of the solution MUST sustain a load of 900 requests for second.&amp;nbsp;&lt;/p&gt;&lt;p&gt;versus:&lt;/p&gt;&lt;p&gt;- RFI: 10,000 students should be able to logon each morning, generally within a duration of 3 minutes.&lt;/p&gt;</t>
  </si>
  <si>
    <t>&lt;span&gt;If RFI Statements are too prescriptive of a specific Solution, Respondents will respond with a design that mirrors the design implied by the statement, obviating the purpose of an RFI.&lt;/span&gt;</t>
  </si>
  <si>
    <t>Response Evaluation Panel;Accountable Lead Analyst</t>
  </si>
  <si>
    <t>Undefined;Concerns/Direction/Resourcing</t>
  </si>
  <si>
    <t>Qualities/ISO-25010/Reliability;Qualities/ISO-25010/Maintainability;Qualities/ISO-xxxxx/Governance/Resourcing</t>
  </si>
  <si>
    <t>Stakeholders/Business/Sponsor</t>
  </si>
  <si>
    <t>Appropriate Resourcing</t>
  </si>
  <si>
    <t>The vast majority of times, resources used to deliver MUST be certified in the service, process or product being delivered.&amp;nbsp;&amp;nbsp;</t>
  </si>
  <si>
    <t>It is not in the benefit of the consumer to take on unnecessary risks associated to using resources not having experience and training in how to deliver the solution as expected, efficiently.&lt;br /&gt;It is not in the benefit of the consumer to&amp;nbsp;&lt;span&gt;pay for on the job training.&lt;/span&gt;</t>
  </si>
  <si>
    <t>Please summarize how resources are hired, trained, and are certified by an independent 3rd party in the services, processes and products that are part of the solution's&amp;nbsp;deliverables.&lt;br /&gt;&lt;br /&gt;&lt;p&gt;&lt;span&gt;Note: if the resources for the project are not yet chosen or are not yet certified, please describe how you will ensure they are certified before they are put on the project.&amp;nbsp;&lt;/span&gt;&lt;/p&gt;&lt;p&gt;- PMs: PRINCE 2 and/or Scrum Master Certification&lt;/p&gt;&lt;p&gt;- Analysts: when were they re-certified as analysts?&amp;nbsp;&lt;/p&gt;&lt;p&gt;- Developers: what development certifications does each developer have? On what technologies have they been certified? When &amp;amp; what version of the relevant technology?&amp;nbsp;&lt;/p&gt;&lt;p&gt;- Testers: when was the last time they were re-certified as being proficient in defining tests for automation? Are they certified as being proficient in automation based testing?&lt;/p&gt;</t>
  </si>
  <si>
    <t>It is fundamental that the right persons are used for the job. Certification is a a cost that&amp;nbsp; respondents are not keen on committing to, but there are no other common mechanisms to validate the proficiency of vendor resources, without trial and error, paid for by the consumer.&amp;nbsp;&amp;nbsp;&lt;p&gt;Without demonstrably competent analysts, the discovery and definitions stages produce an incomplete map of concerned stakeholders and list of their requirements.&lt;/p&gt;&lt;p&gt;&lt;span&gt;Without demonstrably competent and current architects, poor design decisions will be made on infrastructure, security, privacy, functionality,&amp;nbsp;&lt;/span&gt;&lt;span&gt;storage, integration&lt;/span&gt;&lt;span&gt;&amp;nbsp;&lt;/span&gt;&lt;span&gt;and presentation choices.&amp;nbsp;&lt;/span&gt;&lt;/p&gt;&lt;p&gt;Without demonstrably competent and current testers, testing is slowed to a non-automated pace that is expensive to implement over the short term and the the service's full life-cycle.&lt;/p&gt;&lt;p&gt;Without demonstrable competent and current developers, the product is not developed to current best practices, leading to poor development decisions on infrastructure, security, privacy, storage, integration and interface choices.&lt;/p&gt;</t>
  </si>
  <si>
    <t>Technical accreditation rarely keeps up with the speed of new technologies.&amp;nbsp;&lt;p&gt;But a behaviour pattern can be gleaned from resumes and other sources of information, demonstrating a professional curiosity to investigate and keep moderately capable on current and relevant emergent technologies.&lt;/p&gt;</t>
  </si>
  <si>
    <t>Concerns/Direction/Agency</t>
  </si>
  <si>
    <t>Concerns/Direction/Self-Agency</t>
  </si>
  <si>
    <t>Qualities/ISO-25010/Functionality;Qualities/ISO-25010/Security;Qualities/ISO-25010/Usability;Qualities/ISO-25010/Reliability;Qualities/ISO-25010/Maintainability;Qualities/ISO-25012/Currentness;Qualities/ISO-25012/Confidentiality</t>
  </si>
  <si>
    <t>Principled</t>
  </si>
  <si>
    <t>All submitted designs and effort MUST be demonstrably in alignment with the organisations design principles. Deviations MUST be approved by the consumer's Solution Architect, via Governance, and recorded As a Service Client Design Decision.&amp;nbsp;&amp;nbsp;</t>
  </si>
  <si>
    <t>An Unprincipled approach to design and development leads to an unruled and unfocused delivery process to easily controlled by charisma and/or position of project delivery stakeholders, to the detriment of long-term project owner, and service users, support, maintenance, privacy and security stakeholders.&amp;nbsp;&amp;nbsp;</t>
  </si>
  <si>
    <t>In a nutshell, the design principles cover the following concerns:&lt;p&gt;- Customer Focus, addressed by ensuring that Decisions, Definitions, Design are made prioritizing end users over both solution delivery stakeholders and enterprise users Desires,&lt;br /&gt;&lt;p&gt;- Data Access addressed by making data appropriately accessible and usable by the widest range of users, from the widest range of locations,&amp;nbsp;&lt;/p&gt;&lt;p&gt;- Security addressed by restricting access to production data during development, at rest and in transit,&lt;/p&gt;&lt;p&gt;- Accreditabillity addressed by the solution demonstrably meeting security, privacy, archiving, environment, sector laws &amp;amp; regulations,&amp;nbsp;&lt;/p&gt;&lt;p&gt;- responsive Delivery addressed by agile practices built around automation.&lt;/p&gt;&lt;/p&gt;</t>
  </si>
  <si>
    <t>Please ensure that all currently received Requirements are reviewed to concur that:&lt;br /&gt;- they are in alignment with your understanding of this organisation's principles&lt;p&gt;- can be met by your proposed solution&lt;/p&gt;&lt;p&gt;or that you have described deviations for them to be reviewed and potentially arbitrated under Governance and recorded as project Decisions.&lt;/p&gt;</t>
  </si>
  <si>
    <t>Clear Principles make available to all stakeholders the framework by which decisions are made, reducing the need for arbitration by Governance, providing more agency to stakeholders, increasing delivery speed, therefore reducing the overall cost of development.</t>
  </si>
  <si>
    <t>Response Evaluation Panel;Accountable Lead Architect</t>
  </si>
  <si>
    <t>Concerns/Delivery/Automation</t>
  </si>
  <si>
    <t>Qualities/ISO-25010/Maintainability;Qualities/ISO-25010/Portability/Installability</t>
  </si>
  <si>
    <t>Delivery/Automated</t>
  </si>
  <si>
    <t>&lt;span&gt;Prior to designing, developing and delivering the solution service itself,&amp;nbsp;&lt;/span&gt;the solution MUST design, develop and deliver an automated delivery pipeline to deploy and test any and all infrastructure, configuration, components and integration requirements of the solution.&amp;nbsp;&amp;nbsp;</t>
  </si>
  <si>
    <t>The service is expected to be deployed to production over 200 times (updated and deployed every 2 weeks over a 7 year service lifespan), not counting the myriad of deployments to other environments (development, testing, etc).&amp;nbsp;</t>
  </si>
  <si>
    <t>Please summarize how you will propose to develop an automation pipeline on an organisation accepted deployment technology stack, before commencing any deployment, development, or configuration of this project's solution components,&amp;nbsp;&lt;span&gt;describing the following aspects, where applicable:&lt;/span&gt;&lt;p&gt;- code compilation if applicable&lt;/p&gt;&lt;p&gt;-&amp;nbsp;&lt;span&gt;automated&lt;/span&gt;&lt;span&gt;&amp;nbsp;&lt;/span&gt;unit testing&lt;/p&gt;&lt;p&gt;&lt;p&gt;- infrastructure deployment using Infrastructure as Code&lt;/p&gt;&lt;/p&gt;&lt;p&gt;- system component deployment&lt;/p&gt;&lt;p&gt;&lt;p&gt;- system configuration deployment&lt;/p&gt;&lt;p&gt;-&amp;nbsp;&lt;span&gt;automated&lt;/span&gt;&lt;span&gt;&amp;nbsp;&lt;/span&gt;integration testing&lt;/p&gt;&lt;p&gt;- data deployment&lt;/p&gt;&lt;p&gt;- automated functional testing&lt;/p&gt;&lt;/p&gt;&lt;p&gt;- availability testing&lt;/p&gt;&lt;p&gt;&lt;p&gt;&amp;nbsp;&lt;/p&gt;&lt;/p&gt;</t>
  </si>
  <si>
    <t>&lt;span&gt;The success of the project is&amp;nbsp;&lt;/span&gt;&lt;u&gt;&lt;i&gt;not&lt;/i&gt;&lt;/u&gt;&lt;span&gt;&amp;nbsp;to deliver an working environment -- it is to deliver an&amp;nbsp; automated process which deploys a service that is&amp;nbsp;regularly updated to stay current and valued by its end users.&amp;nbsp;&amp;nbsp;&lt;/span&gt;&lt;p&gt;An automated test suite within an automated deployment pipeline -- covering all customization and/or configuration -- is currently the best long term solution to ensuring that changes do not inadvertently introduce bugs into the used service.&amp;nbsp;&lt;/p&gt;</t>
  </si>
  <si>
    <t>Concerns/Delivery/Testing</t>
  </si>
  <si>
    <t>Concerns/Delivery/Automation/Testing</t>
  </si>
  <si>
    <t>Qualities/ISO-25010/Maintainability/Testability;Qualities/ISO-25010/Maintainability/Analysability</t>
  </si>
  <si>
    <t>Stakeholders/Quality Assurance Specialists;Stakeholders/Operations Support Specialists</t>
  </si>
  <si>
    <t>Delivery/QA/Automation</t>
  </si>
  <si>
    <t>All Deployment, Integration, custom Configuration, Customization or Functionality MUST be demonstrable via Automated running of Test Definitions prepared by Tester Analysts.</t>
  </si>
  <si>
    <t>The main thrust of Development usually is complete in under 3 years by one team, and ongoing issues, fixes, and changes may continue throughout the rest of the solution's service lifespan, applied by a smaller residual team that may or may not have a collective memory or documentation explaining why certain technical choices were made. Without automated tests within an automated deployment pipeline to alert them of unconsidered side effects, the project hAs a Service Client significant risks of introducing bugs into production environments.&amp;nbsp;</t>
  </si>
  <si>
    <t>Please summarize your teams automated testing experience and/or&amp;nbsp; capabilities and how these can be applied to deliver an automated test environment that will work long after the upfront core development phase.</t>
  </si>
  <si>
    <t>The success of the project is &lt;u&gt;&lt;i&gt;not&lt;/i&gt;&lt;/u&gt; to deliver an working environment -- it is to deliver an&amp;nbsp; automated process which deploys a service that is&amp;nbsp;regularly updated to stay current and valued by its end users.&amp;nbsp;&amp;nbsp;&lt;p&gt;An automated test suite within an automated deployment pipeline -- covering all customization and/or configuration -- is currently the best long term solution to ensuring that changes do not inadvertently introduce bugs into the used service.&amp;nbsp;&lt;/p&gt;</t>
  </si>
  <si>
    <t>The respondent should have inquired as to which deployment service / ALM is used.&lt;p&gt;&lt;br /&gt;&lt;p&gt;The deployment pipeline design should address the relevant steps out of the following:&lt;/p&gt;&lt;p&gt;- Code compilation&lt;/p&gt;&lt;p&gt;- Unit testing&lt;/p&gt;&lt;p&gt;- Infrastructure deployment (using Infrastructure as Code)&lt;/p&gt;&lt;p&gt;- Component deployment&lt;/p&gt;&lt;p&gt;- component service configuration&lt;/p&gt;&lt;p&gt;-&amp;nbsp;&lt;span&gt;Automated&lt;/span&gt;&lt;span&gt;&amp;nbsp;&lt;/span&gt;Integration testing&amp;nbsp;&lt;/p&gt;&lt;p&gt;- Automated Functionality testing&lt;/p&gt;&lt;p&gt;- Automated availability testing&amp;nbsp;&lt;/p&gt;&lt;/p&gt;</t>
  </si>
  <si>
    <t>Concerns/Direction/Governance;Concerns/Accreditation</t>
  </si>
  <si>
    <t>Qualities/ISO-25010/Security;Qualities/ISO-25010/Usability;Qualities/ISO-25010/Reliability;Qualities/ISO-25010/Performance;Qualities/ISO-25010/Performance/Resource Usage/Reputation &amp; Trust</t>
  </si>
  <si>
    <t>Stakeholders/Accreditors</t>
  </si>
  <si>
    <t>Accreditation/Always</t>
  </si>
  <si>
    <t>Services deployed by this organisation MUST be accredited before delivery to production environment.</t>
  </si>
  <si>
    <t>This organisation can be fined and its reputation negatively impacted by a security and/or privacy breach.&lt;p&gt;It can be fined by employees and users for discriminatory accessibility issue.&amp;nbsp;&amp;nbsp;&lt;/p&gt;&lt;p&gt;Productivity and user engagement can be negatively affected by lack of functionality, availability, learnability or availability.&lt;/p&gt;&lt;p&gt;Currency of service can be negatively impacted by systems that are not customizable,&amp;nbsp; maintainable, modifyable, and/or quickly re-deployable.&lt;/p&gt;</t>
  </si>
  <si>
    <t>&lt;span&gt;Accreditation is based on demonstrable proof of 3rd party assessment of the following concerns:&lt;/span&gt;&lt;p&gt;- Security&lt;/p&gt;&lt;p&gt;- Privacy&lt;/p&gt;&lt;p&gt;- Archiving&lt;/p&gt;&lt;p&gt;- Legal&lt;/p&gt;&lt;p&gt;- Availability&lt;/p&gt;&lt;p&gt;- Usability&lt;/p&gt;</t>
  </si>
  <si>
    <t>Please summarize how the components of the solution will be independently validated as not putting this organisation at risk of a public security, privacy, accessibility, usability, maintainability,legal issue.</t>
  </si>
  <si>
    <t>Security penetration tests are expensive and take time, and if not performed by the solution proponent before this organisation accepts the proposal, the costs of the tests will fall to this organisation to pay for.&lt;p&gt;Even if this organisation is willing to pay for this investigation by an independent 3rd party assessor, they take time and can hold up deployment schedules.&lt;/p&gt;</t>
  </si>
  <si>
    <t>Concerns/Design/Platform/Expenses</t>
  </si>
  <si>
    <t>Concerns/Design/Expenses</t>
  </si>
  <si>
    <t>Qualities/ISO-25010/Performance/Resource Usage/Effort &amp; Cost</t>
  </si>
  <si>
    <t>Design/Ongoing Expenses</t>
  </si>
  <si>
    <t>Ongoing cost of the solution's proposed services and products SHOULD be investigated, summarized and presented prior to making architectural design choices.</t>
  </si>
  <si>
    <t>&lt;p&gt;All system components, whether SaaS, PaaS or IaaS have some form of associated physical and virtual hosting, licensing, installation, backup, protection, integration, supervision, reporting, maintenance and upgrading operations over the service's whole lifecycle. These expenses must be available and considered when making architectural decisions.&amp;nbsp; &amp;nbsp;&lt;/p&gt;</t>
  </si>
  <si>
    <t>This organisation partners with a multitude of other organisations, within which members may belong to one or more of them. The potentially large number of organisations and members -- and reuse of services but in different organisational contexts -- can directly and significantly impact ongoing licensing costs.&lt;p&gt;On the other hand open source IaaS and PaaS based products may not have no licensing costs, but instead may require resources with multiple areas of technical expertise to maintain and upgrade components for the service's lifespan. If these technical areas of expertise do not remain mainstream they will become rarer, and therefore more costly, over the component's service lifespan.&lt;br /&gt;&amp;nbsp;Note: IaaS based components remain at odds with this organisation's design principles and strategic objectives.&lt;/p&gt;</t>
  </si>
  <si>
    <t>&lt;span&gt;Please summarize the source, key contributing factors&amp;nbsp;&lt;/span&gt;&lt;span&gt;(eg: whether the price is per user, per installation, per month, etc.) and magnitude/ballpark estimate of&amp;nbsp;&lt;/span&gt;&lt;span&gt;expected component service costs.&amp;nbsp;&lt;/span&gt;</t>
  </si>
  <si>
    <t>Lead architects must be fully appraised of short and long term budgets in order to make appropriate component choices.&lt;p&gt;Lead architects must inform sponsors about budgeting errors common to IT projects. These include:&lt;/p&gt;&lt;p&gt;- running development projects as fixed term custom CapEx depreciating investments and not ongoing OpEx accruing investments&lt;/p&gt;&lt;p&gt;- concentrating on the initial discovery, definition, design and development phase, and not the ongoing licensing, audits, support, monitoring, maintenance, upgrading, and improvements, regular testing and deployment.&lt;/p&gt;</t>
  </si>
  <si>
    <t>Qualities/ISO-25010/Portability/Installability;Qualities/ISO-25010/Maintainability/Modifiability</t>
  </si>
  <si>
    <t>Design/Environment</t>
  </si>
  <si>
    <t>The solution's primary components MUST be HTTP/S server based.</t>
  </si>
  <si>
    <t>Physical and/or virtual infrastructure implies multiple costs including but not limited to rent, physical infrastructure, energy, physical and remote access control security, and constant maintenance&amp;nbsp;&lt;span&gt;for the solution's service lifespan, in order&amp;nbsp;&lt;/span&gt;to keep underlying operating systems and perimeter security current and capable against constantly evolving threats.</t>
  </si>
  <si>
    <t>This organisation's strategic direction is towards cloud hosted PaaS and SaaS services.&lt;p&gt;Client facing services must be developed using configurable and customizable PaaS components.&lt;/p&gt;&lt;p&gt;organisation user facing services must be hosted on configurable and/or customizable SaaS or PaaS services.&lt;/p&gt;&lt;p&gt;Components that must be deployed to physical or virtual devices (IaaS) must be avoided.&lt;/p&gt;</t>
  </si>
  <si>
    <t>Please summarize whether this solution's components are SaaS or PaaS based.</t>
  </si>
  <si>
    <t>Mature -- ie, older -- systems were developed for deployment on premise (IaaS).&amp;nbsp;&lt;br /&gt;&lt;br /&gt;&lt;p&gt;Many vendors have been unable to reinvest significantly in their products to redevelop them to lighten them and take advantage of the improved functionality, availability and cost savings provided by cloud based infrastructure and services.&amp;nbsp; In essence, their products are not really cloud-based, but rather legacy approaches, repackaged to run in the cloud.&amp;nbsp; These semi-updated products generally have all the costs associated to legacy on-prem components.&lt;/p&gt;&lt;p&gt;More current systems will take advantage of cloud capabilities (and hopefully pass savings along to consumers) -- but they risk:&lt;/p&gt;&lt;p&gt;- not being as mature in terms of features&lt;/p&gt;&lt;p&gt;- focusing on integrating with other current, cloud based services, and not legacy systems, which may be an current initial project constraint.&lt;/p&gt;</t>
  </si>
  <si>
    <t>Concerns/Design/Integration</t>
  </si>
  <si>
    <t>Concerns/Development/Integration;Concerns/Data/Import;Concerns/Data/Export;Concerns/Development/Interfaces/API;Concerns/Development/Integration/MalwareDetection;Concerns/Development/Integration/Storage;Concerns/Development/Integration/Authorisation;Concerns/Development/Integration/Authentication;Concerns/Development/Integration/Notification;Concerns/Development/Integration/Rules Engine;Concerns/Development/Integration/Data warehouse</t>
  </si>
  <si>
    <t>Qualities/ISO-25010/Portability/Adaptability;Qualities/ISO-25010/Compatibility/Exportability;Qualities/ISO-25010/Compatibility/Interoperability;Qualities/ISO-25010/Usability/Supportability/On-Off-boarding;Qualities/ISO-25010/Usability/Analytics;Qualities/ISO-25010/Functionality/Appropriateness</t>
  </si>
  <si>
    <t>Stakeholders/Architects;Stakeholders/Business Service Specialists</t>
  </si>
  <si>
    <t>Design/Integration</t>
  </si>
  <si>
    <t>The solution's components MUST be capable of being integrated with this relevent services used by this organisation to provide the following functionality:&lt;p&gt;- Authentication of Services, using the organisation's IdP Service (over OAuth).&amp;nbsp;&amp;nbsp;&lt;/p&gt;&lt;p&gt;&lt;span&gt;- Authentication of organisation managed Users, using the organisation's IdP (over OIDC).&lt;/span&gt;&lt;/p&gt;&lt;p&gt;&lt;span&gt;- Authentication of public consumer Users, using consumer IdPs (over OIDC).&lt;/span&gt;&lt;/p&gt;&lt;p&gt;&lt;span&gt;- On-off boarding of users within groups, by providing an industry recognised REST based API. Preferably SCIM.&amp;nbsp;&lt;/span&gt;&lt;/p&gt;&lt;p&gt;&lt;span&gt;- Data importing, by providing validated REST based APIs which can be invoked as needed, individually or in batch mode.&lt;/span&gt;&lt;/p&gt;&lt;p&gt;&lt;span&gt;- Direct Data querying/export&amp;nbsp; by organisation services, by providing Authenticated, Authorised and performant REST based APIs that can be invoked one at a time, or in batch mode without impacting user experience.&lt;/span&gt;&lt;/p&gt;&lt;p&gt;- Malware detection: IF the solution allows users to upload media of any kind, the solution must be able to be integrated with an synchronous&amp;nbsp;cloud based malware detection service.&lt;/p&gt;&lt;p&gt;- Supporting centralized monitoring and alerting of abnormal behaviour, via a Security Information and Event Management (SIEM) solution.&lt;/p&gt;&lt;p&gt;- Supporting remote diagnostics, via centralized diagnostics tracing functionality.&lt;/p&gt;</t>
  </si>
  <si>
    <t>Systems that are developed in isolation from other services cause:&lt;p&gt;- duplication of data in multiple systems,&amp;nbsp;&lt;span&gt;increases effort required to use the system,&lt;/span&gt;&lt;span&gt;&amp;nbsp;&lt;/span&gt;decreases usability, and the quality of data based decisions,&lt;/p&gt;&lt;p&gt;- if Confidential and PII information is persisted in the system, there is a higher risk of the information leaking.&amp;nbsp;&lt;/p&gt;</t>
  </si>
  <si>
    <t>Please summarize:&lt;p&gt;- the authentication protocols each of the solution's key components are capable of working with,&lt;/p&gt;&lt;p&gt;- how your system enables integration between support service systems processes to provision users within groups, and later remove them as necessary,&lt;/p&gt;&lt;p&gt;- how the proposed solution facilitates ongoing querying and updating of data from other systems,&lt;/p&gt;&lt;p&gt;- how the prposoed solution facilitates integration with central SIEM, monitoring and alerting of abnormal behaviour,&lt;/p&gt;&lt;p&gt;- how the proposed solution facilitates integration with centralized diagnostics tracing,&lt;br /&gt;&lt;p&gt;- how the proposed solution protects users from media uploaded by other users.&lt;/p&gt;&lt;/p&gt;</t>
  </si>
  <si>
    <t>Concerns/Design/Qualities</t>
  </si>
  <si>
    <t>Qualities/ISO-25010;Qualities/ISO-25012</t>
  </si>
  <si>
    <t>Stakeholders/Business/Sponsor;N/A;Stakeholders/Analysts;Stakeholders/Architects;Stakeholders/Accreditors</t>
  </si>
  <si>
    <t>Quaities/ISO-25010</t>
  </si>
  <si>
    <t>The system MUST be able to be accredited as evenly addressing all ISO-25010, ISO-25012 defined Qualities, and Privacy.</t>
  </si>
  <si>
    <t>ISO-250xx are the currently accepted list of Qualities by which to evaluate a system's value, ensuring that systems are not valued by just one stakeholder group, at the expense of another group.</t>
  </si>
  <si>
    <t>ISO-25010/12 provide an impartial manner to evaluate different systems, software and data to determine if they have sufficient desired qualities to meet strategic objectives.</t>
  </si>
  <si>
    <t>&lt;span&gt;Please summarise how the proposed solution addresses the following headers:&lt;/span&gt;&lt;p&gt;ISO-25010:&lt;/p&gt;&lt;ul&gt;&lt;li&gt;Functionality:&lt;/li&gt;&lt;/ul&gt;&lt;p&gt;&amp;nbsp; - Which of the following general system capabilities does the proposed solution's systems provide query and management functionality:&lt;/p&gt;&lt;p&gt;&amp;nbsp; &amp;nbsp; - Diagnostics&lt;/p&gt;&lt;p&gt;&amp;nbsp; &amp;nbsp; - Errors&amp;nbsp;&lt;/p&gt;&lt;p&gt;&amp;nbsp; &amp;nbsp; - System Alerts&lt;/p&gt;&lt;p&gt;&amp;nbsp; &amp;nbsp; - Sessions&lt;/p&gt;&lt;p&gt;&amp;nbsp; &amp;nbsp; - Users&lt;/p&gt;&lt;p&gt;&amp;nbsp; &amp;nbsp; - Groups&lt;/p&gt;&lt;p&gt;&amp;nbsp; &amp;nbsp; - Roles&lt;/p&gt;&lt;p&gt;&amp;nbsp; &amp;nbsp; - Permissions&lt;/p&gt;&lt;p&gt;&amp;nbsp; &amp;nbsp; - Notifications&lt;/p&gt;&lt;p&gt;&amp;nbsp; &amp;nbsp; - Media&lt;/p&gt;&lt;p&gt;&amp;nbsp; - What additional business specific capabilities does the system provide?&lt;/p&gt;&lt;ul&gt;&lt;li&gt;Security:&lt;/li&gt;&lt;/ul&gt;&lt;p&gt;&amp;nbsp; - Does the proposed solution's systems keep Confidential Credentials (Email/Passwords) within the system's database?&lt;/p&gt;&lt;p&gt;&amp;nbsp; &amp;nbsp; - If it does, when you plan to increase security by moving all credentials to a 3rd party dedicated Identity Provider (IdP) service?&lt;/p&gt;&lt;p&gt;&amp;nbsp; - Is data in transit between ALL components using secure channels (eg: HTTPS)?&lt;/p&gt;&lt;p&gt;&amp;nbsp; &amp;nbsp; - If not, what channels are not protected?&lt;/p&gt;&lt;p&gt;&lt;span&gt;&amp;nbsp; &amp;nbsp; &amp;nbsp; - If not available today, by when at the latest would these standards be met?&lt;/span&gt;&lt;/p&gt;&lt;p&gt;&amp;nbsp; - Is production data protected at rest, using encryption?&lt;/p&gt;&lt;p&gt;&amp;nbsp; &amp;nbsp; - If not, are you planning to implement this added layer of encryption?&lt;/p&gt;&lt;p&gt;&amp;nbsp; &amp;nbsp; &amp;nbsp; - If not available today, by when at the latest would these standards be met?&lt;/p&gt;&lt;p&gt;&amp;nbsp;&lt;span&gt;&amp;nbsp; &amp;nbsp;- Is access to production data restricted? To whom?&lt;/span&gt;&lt;/p&gt;&lt;p&gt;&lt;span&gt;&amp;nbsp;&lt;/span&gt;&amp;nbsp;- Is backup data protected using encrypting?&lt;/p&gt;&lt;p&gt;&amp;nbsp; &amp;nbsp; &amp;nbsp; - If not available today, by when at the latest would these standards be met?&lt;/p&gt;&lt;p&gt;&amp;nbsp;&lt;span&gt;&amp;nbsp; &amp;nbsp;- Is access to backup data restricted?&lt;/span&gt;&lt;span&gt;&amp;nbsp;&lt;/span&gt;&lt;/p&gt;&lt;p&gt;&amp;nbsp; - Do you restrict access to production and backup data to automation service accounts, or do you let some people have access?&amp;nbsp;&lt;/p&gt;&lt;p&gt;&amp;nbsp; &amp;nbsp; &amp;nbsp; - If some people have access,&amp;nbsp;&lt;u&gt;&lt;i&gt;why&lt;/i&gt;&lt;/u&gt;?&lt;/p&gt;&lt;p&gt;&amp;nbsp; &amp;nbsp; &amp;nbsp; &amp;nbsp; - If so, by when at the latest would this insecure access be stopped?&amp;nbsp;&lt;/p&gt;&lt;p&gt;&amp;nbsp; - Is the system's infrastructure protected from physical access?&lt;/p&gt;&lt;p&gt;&amp;nbsp; &amp;nbsp; - Is the physical environment meeting ISO-27001, Level 2 or better?&amp;nbsp;&lt;/p&gt;&lt;p&gt;&amp;nbsp; &amp;nbsp; &amp;nbsp; - If not, are you planning to move infrastructure to an ISO-27001(2+) accredited environment?&amp;nbsp;&lt;/p&gt;&lt;p&gt;&amp;nbsp; &amp;nbsp; &amp;nbsp; - If not available today, by when at the latest would these standards be met?&lt;/p&gt;&lt;p&gt;&lt;span&gt;&amp;nbsp; - Do you audit operations?&lt;/span&gt;&lt;/p&gt;&lt;p&gt;&lt;span&gt;&amp;nbsp; &amp;nbsp; -&amp;nbsp; Do you audit all operations that&amp;nbsp;&lt;/span&gt;&lt;i&gt;change&lt;/i&gt;&amp;nbsp;data?&lt;/p&gt;&lt;p&gt;&amp;nbsp; &amp;nbsp; - Do you&amp;nbsp;&lt;u&gt;audit&lt;/u&gt;&amp;nbsp;all operations that view data as well (so the number of people&amp;nbsp; who have seen confidential data can be estimated and they can be contacted?)&lt;/p&gt;&lt;p&gt;&amp;nbsp; &amp;nbsp; &amp;nbsp; - If not available today, by when at the latest would these standards be met?&lt;/p&gt;&lt;p&gt;&amp;nbsp; - Do you clean diagnostic log messages of credential &amp;amp; PII information before they are recorded?&lt;/p&gt;&lt;p&gt;&amp;nbsp; &amp;nbsp; &amp;nbsp; - If not available today, by when at the latest would these standards be met?&lt;/p&gt;&lt;ul&gt;&lt;li&gt;Usability:&lt;/li&gt;&lt;/ul&gt;&lt;p&gt;&amp;nbsp; - Does the proposed solution's systems require the cost of training before it can be used by public and office users, or is it intuitive enough to not need that expense?&lt;/p&gt;&lt;p&gt;&amp;nbsp; - Does the proposed solution's system user interface meet NZ Web Accessibility Standards?&lt;/p&gt;&lt;p&gt;&amp;nbsp; &amp;nbsp; - Is it designed with visually impaired users in mind (B/W outline icons over colours that can be distinguished by colour blind users?)&lt;/p&gt;&lt;p&gt;&amp;nbsp; &amp;nbsp; &amp;nbsp; - If not available today, by when at the latest would these standards be met?&lt;/p&gt;&lt;p&gt;&amp;nbsp; &amp;nbsp; - Is the interface designed for audio impaired users,&amp;nbsp;&lt;span&gt;&amp;nbsp;&lt;/span&gt;&lt;span&gt;titling images&amp;nbsp; and&amp;nbsp;&lt;/span&gt;using ARIA tags, to skip purely decorative sections and easily find the pages key information and actions?&lt;/p&gt;&lt;p&gt;&amp;nbsp; - Does the proposed solutoin's systems' user interfaces meet NZ Usability Standards?&lt;/p&gt;&lt;p&gt;&amp;nbsp; &amp;nbsp; - What changes will be required to meet them?&lt;/p&gt;&lt;p&gt;&amp;nbsp; &amp;nbsp; &amp;nbsp; - Is there any reason these changes cannot be done, or would take an inordinate amount of time to implement?&lt;/p&gt;&lt;p&gt;&amp;nbsp; &amp;nbsp; &amp;nbsp; - If not available today, by when at the latest would these standards be met?&lt;/p&gt;&lt;p&gt;&amp;nbsp; &amp;nbsp; - Is the proposed solution's systems' user interface key elements (header, navigation, body actions, footers, system dialogues -- not including user added content) able to be translated into two or more of the national languages?&lt;/p&gt;&lt;p&gt;&amp;nbsp; &amp;nbsp; &amp;nbsp; - If not, by when will this required functionality be able to be added?&amp;nbsp;&lt;/p&gt;&lt;p&gt;&amp;nbsp; &amp;nbsp; - Is the system configurable by end users to facilitate their Usability?&amp;nbsp;&lt;/p&gt;&lt;p&gt;&amp;nbsp; &amp;nbsp; &amp;nbsp; - How so?&amp;nbsp;&lt;/p&gt;&lt;ul&gt;&lt;li&gt;Integration:&lt;/li&gt;&lt;/ul&gt;&lt;p&gt;&amp;nbsp; - Which of the following protocols does the proposed solution's systems currently implement:&lt;/p&gt;&lt;p&gt;&amp;nbsp; &amp;nbsp; - OIDC&lt;/p&gt;&lt;p&gt;&amp;nbsp; &amp;nbsp; - OAuth&lt;/p&gt;&lt;p&gt;&amp;nbsp; &amp;nbsp; - SCIM&lt;/p&gt;&lt;p&gt;&amp;nbsp; &amp;nbsp; - SMTP&lt;/p&gt;&lt;p&gt;&amp;nbsp; &amp;nbsp; - And by when at the latest would these standard protocols be added to the&amp;nbsp; proposed solution's components?&lt;/p&gt;&lt;p&gt;&amp;nbsp; - Is the proposed solution's&amp;nbsp; Functionality available for Query and/or Invocation, via REST APIs?&amp;nbsp;&lt;/p&gt;&lt;p&gt;&amp;nbsp; &amp;nbsp; - Specifically, which of the following standard system functionality is available via REST APIs:&lt;/p&gt;&lt;p&gt;&lt;span&gt;&amp;nbsp; &amp;nbsp; &amp;nbsp; - Diagnostics&lt;/span&gt;&lt;/p&gt;&lt;p&gt;&lt;span&gt;&amp;nbsp; &amp;nbsp; &amp;nbsp; - Error Logs&lt;/span&gt;&lt;/p&gt;&lt;p&gt;&amp;nbsp; &amp;nbsp; &amp;nbsp; - Sessions&amp;nbsp;&lt;/p&gt;&lt;p&gt;&amp;nbsp; &amp;nbsp; &amp;nbsp; - Configuration&lt;/p&gt;&lt;p&gt;&amp;nbsp; &amp;nbsp; &amp;nbsp; - Members&lt;/p&gt;&lt;p&gt;&amp;nbsp; &amp;nbsp; &amp;nbsp; - Groups&lt;/p&gt;&lt;p&gt;&amp;nbsp; &amp;nbsp; &amp;nbsp; - Roles&lt;/p&gt;&lt;p&gt;&amp;nbsp; &amp;nbsp; &amp;nbsp; - Permissions&lt;/p&gt;&lt;p&gt;&amp;nbsp; &amp;nbsp; &amp;nbsp; - Member chosen Media submittal/retrieval&lt;/p&gt;&lt;p&gt;&amp;nbsp; &amp;nbsp; - What business functionality is available by REST API?&lt;/p&gt;&lt;p&gt;&amp;nbsp; &amp;nbsp;- Are these APIs sufficient to migrate data from other systems?&amp;nbsp;&lt;/p&gt;&lt;p&gt;&amp;nbsp; &amp;nbsp;- Are these APIs sufficient to extract required data when the system is decommissioned?&lt;/p&gt;&lt;ul&gt;&lt;li&gt;Availability:&lt;/li&gt;&lt;/ul&gt;&lt;p&gt;&amp;nbsp; - Is the system capable of&amp;nbsp;&lt;span&gt;dynamically&amp;nbsp;&lt;/span&gt;scaling horizontally to handle peaks in sudden demand?&lt;/p&gt;&lt;p&gt;&amp;nbsp; &amp;nbsp; - Is this scaling done at the logical layer and/or data layer?&amp;nbsp;&lt;/p&gt;&lt;p&gt;&amp;nbsp; &amp;nbsp;- What is the expected maximum number of concurrent users&amp;nbsp; that can use the system within responsivity guidelines?&lt;/p&gt;&lt;ul&gt;&lt;li&gt;Compatibility:&lt;/li&gt;&lt;/ul&gt;&lt;p&gt;&amp;nbsp; - Which one of the following standard protocols does the proposed system implement:&lt;/p&gt;&lt;p&gt;&amp;nbsp; &amp;nbsp; - OpenAPI&lt;/p&gt;&lt;p&gt;&amp;nbsp; &amp;nbsp; - ODATA&lt;/p&gt;&lt;p&gt;&amp;nbsp; &amp;nbsp; - Oauth&lt;/p&gt;&lt;p&gt;&amp;nbsp; &amp;nbsp; - OIDC&lt;/p&gt;&lt;p&gt;&amp;nbsp; &amp;nbsp; - SMTP&lt;/p&gt;&lt;p&gt;&amp;nbsp; &amp;nbsp; - ODBC&lt;/p&gt;&lt;p&gt;&amp;nbsp; &amp;nbsp; - Others?&lt;/p&gt;&lt;p&gt;&amp;nbsp; - Can the proposed solution's systems export data in trade specific formats (not just generalist formats such as CSV, TSV, Excel)?&lt;/p&gt;&lt;p&gt;&amp;nbsp; - If the proposed solution involves using a SaaS used by other organisations, can this organisation's data be exported and backed up independently of other system users?&lt;/p&gt;&lt;ul&gt;&lt;li&gt;Privacy:&amp;nbsp;&lt;/li&gt;&lt;/ul&gt;&lt;p&gt;&amp;nbsp; - although Privacy is not part of ISO-25010, it is of import to this organisation.&amp;nbsp;&lt;/p&gt;&lt;p&gt;&amp;nbsp; &amp;nbsp; - Is PII information kept in the system or remotely in an IdP, accessed only when needed to complete an operation?&lt;/p&gt;&lt;p&gt;&amp;nbsp; &amp;nbsp; - Can users change their UserName and optional Description of themselves in the system?&amp;nbsp;&lt;/p&gt;</t>
  </si>
  <si>
    <t>Whereas Sponsors generally focus on the business functionality, it is important to measure a system by its other qualities as well, to ensure it is not only valuable to business users, but valuable to other stakeholders as well.&lt;p&gt;These obviously include the system assessors who will accredit the system before it goes live, based on sighting proofs that the system is safe, supportable, maintainable and not a strategic mistake in that data can be put in -- but not extracted if it is later determined that there are better systems to use.&lt;/p&gt;&lt;p&gt;Other stakeholders to consider are the operations specialists who who will keep the system running for the system's whole service lifespan (usually over 7 years). They will need diagnostics and monitoring functionality in the system -- as well as be able to hook it up to the organisation's other systems (mail, etc.)&lt;/p&gt;</t>
  </si>
  <si>
    <t>Undefined;All</t>
  </si>
  <si>
    <t>Concerns/Development/Functionality</t>
  </si>
  <si>
    <t>Stakeholders/Architects</t>
  </si>
  <si>
    <t>Qualities/Functionality</t>
  </si>
  <si>
    <t>The proposed system MUST satisfactorily address the functionality requirements of stakeholders other than business, including Support, Operations, and Security Specialists.&amp;nbsp;</t>
  </si>
  <si>
    <t>The front end functionality is used by business service users and business service providers -- but the users are supported by other stakeholders (support specialists) and kept operating correctly and regularly backed up by operations specialists, and kept secure&amp;nbsp; by specialists security specialists relying on monitoring and alerting functionality.&amp;nbsp;</t>
  </si>
  <si>
    <t>Functionality to consider include:&lt;p&gt;Support Specialists:&lt;/p&gt;&lt;p&gt;- Onboarding/Offboarding new users&lt;/p&gt;&lt;p&gt;- Answering user queries as to status and any errors that occurred during their operations&lt;/p&gt;&lt;p&gt;- Support Business Support Specialists&amp;nbsp;&lt;/p&gt;&lt;p&gt;Business Support Specialists:&lt;/p&gt;&lt;p&gt;&amp;nbsp; - Inviting/removing users from system groups&lt;/p&gt;&lt;p&gt;&amp;nbsp; - Temporarily locking access to users&lt;/p&gt;&lt;p&gt;&amp;nbsp; - Changing roles of users&lt;/p&gt;&lt;p&gt;&lt;p&gt;&amp;nbsp; - Adjusting permissions of users&lt;/p&gt;&lt;p&gt;&amp;nbsp; - Developing various summary reports for key Stakeholder governance decisions.&lt;/p&gt;&lt;p&gt;Security Specialists:&lt;/p&gt;&lt;p&gt;- Summarize Session activity&lt;/p&gt;&lt;/p&gt;&lt;p&gt;- Summarize User activity&lt;/p&gt;&lt;p&gt;&lt;p&gt;- Disable a Session&lt;/p&gt;&lt;p&gt;- Disable a User&lt;/p&gt;&lt;p&gt;- Media malware scan results&lt;/p&gt;&lt;p&gt;- Alerting as to abnormal behaviour&lt;/p&gt;&lt;p&gt;Operations Specialists:&lt;/p&gt;&lt;p&gt;- Summarize system component status (upcoming license and certificate expiration dates)&amp;nbsp;&lt;/p&gt;&lt;/p&gt;&lt;p&gt;- Summarize system connections status (HTTPS, 404's, etc.)&lt;/p&gt;&lt;p&gt;&lt;p&gt;- Backup/Restore&lt;/p&gt;&lt;p&gt;- Alerts as to upcoming license/certificate expirations, abnormal traffic patterns,&lt;/p&gt;&lt;/p&gt;</t>
  </si>
  <si>
    <t>Please summarize how the proposed system addresses the needs of stakeholders beyond business service consumer users.&lt;p&gt;Consider describing the functionality provided for:&lt;/p&gt;&lt;p&gt;- Support Specialists tasked with general support questions, and directing more specific queries to Business Support Specialists,&lt;/p&gt;&lt;p&gt;- Business Support Specialists tasked with providing in depth business support to service users&lt;/p&gt;&lt;p&gt;- Security Specialists tasked with ensuring the system is protected from malfeasance,&lt;/p&gt;&lt;p&gt;- Operations Specialists tasked with ensuring the service remains available, performing DR backups and restores, ensuring components communicate with each other securely, etc.&amp;nbsp;&lt;/p&gt;</t>
  </si>
  <si>
    <t>Although systems are developed to solve business needs, keeping systems going requires expertise and functionality specific to help with the task of supporting new users, investigating unexpected behaviour and determining whether they are user or system errors.&lt;p&gt;Not addressing security first, privacy second, supportability third, and business functionality third very often leads to large unexpected support costs throughout the service lifespan of systems.&amp;nbsp;&amp;nbsp;&lt;/p&gt;</t>
  </si>
  <si>
    <t>At the very least, Support Specialists will require functionality to&amp;nbsp;&lt;p&gt;- view and change groups and their membership&amp;nbsp;&lt;/p&gt;&lt;p&gt;- the status and accessibility of members joining and leaving an organisation&lt;/p&gt;&lt;p&gt;Of benefit would be the ability to add users using centralised services communicating with various systems using standard protocols (eg: SCIM).&lt;/p&gt;&lt;p&gt;Operations Specialists should be provided with a means to review diagnostics logs, resource usage (CPU/number of dynamically allocated hosts being used, etc.)&lt;/p&gt;&lt;p&gt;Security Specialists at the very least will need a means to disable Sessions and Users if they are alerted or notice suspicious behaviour.&lt;/p&gt;</t>
  </si>
  <si>
    <t>Stakeholders/Business Service Specialists</t>
  </si>
  <si>
    <t>Qualities/Usability/Learnability</t>
  </si>
  <si>
    <t>Users of the system MUST NOT require specific training in order to use the primary functions of the system.</t>
  </si>
  <si>
    <t>Personnel Training is expensive to develop, organise and administer, and training resources quickly fall out of date if the system is being developed to meet ever evolving business and user needs.</t>
  </si>
  <si>
    <t>Solution systems that are easy to learn and operations decrease hesitancy and improve productivity.&lt;p&gt;Common traits include - but are not limited to - the following:&lt;/p&gt;&lt;p&gt;- the use of common interface frameworks (Bootstrap, etc.)&amp;nbsp;&lt;/p&gt;&lt;p&gt;- adherence to WCAG guidelines,&amp;nbsp;&lt;/p&gt;&lt;p&gt;- succinct and focused interfaces views that do only one thing,&amp;nbsp;&lt;/p&gt;&lt;p&gt;- the use of a single primary action and a minimum of secondary actions per view&lt;/p&gt;&lt;p&gt;- autocomplete&lt;/p&gt;&lt;p&gt;- the avoidance of tooltips, in preference for in-view status and suggestions&lt;/p&gt;&lt;p&gt;- the ability to undo committed actions, including delete operations (by using Logical delete status changes instead of Physical record deletes)&amp;nbsp;&lt;/p&gt;&lt;p&gt;- providing status summaries&lt;/p&gt;</t>
  </si>
  <si>
    <t>&lt;p&gt;Please summarize the digital help that is available within the system (online help, inbuilt tips, etc.).&lt;/p&gt;Please summarize which of the following stakeholder groups would require training to be arranged prior to their using the system:&lt;p&gt;- Business Service Consumers&lt;/p&gt;&lt;p&gt;- Business Service Providers&lt;/p&gt;&lt;p&gt;- Business Support Specialists&lt;/p&gt;&lt;p&gt;- Support Specialists&lt;/p&gt;&lt;p&gt;- Operations Specialists&lt;/p&gt;&lt;p&gt;- Security Specialists&amp;nbsp;&lt;/p&gt;</t>
  </si>
  <si>
    <t>Answers given by Respondents should elucidate how the system caters to new users, and whether there are hidden OPEX costs and inefficiencies associated to operating the system.&amp;nbsp;</t>
  </si>
  <si>
    <t>01.00.00 ===== GOVERNANCE ===== [[DT:ALL]]</t>
  </si>
  <si>
    <t>01.01.00  Governance/Objectives [[DT:ALL]]</t>
  </si>
  <si>
    <t>01.02.00  Governance/Constraints/Obligations [[DT:ALL]]</t>
  </si>
  <si>
    <t>01.03.00  Governance/Boards [[DT:ALL]]</t>
  </si>
  <si>
    <t>01.04.00  Governance/Decisions [[DT:ALL]]</t>
  </si>
  <si>
    <t>02.00.00 ===== DIRECTION ===== [[DT:ALL]]</t>
  </si>
  <si>
    <t>02.01.00  Direction/Objectives [[DT:ALL]]</t>
  </si>
  <si>
    <t>02.02.01  Direction/Constraints/Obligations/Laws/Accountability Laws [[DT:ALL]]</t>
  </si>
  <si>
    <t>02.02.01  Direction/Constraints/Obligations/Laws/Archiving Laws [[DT:ALL]]</t>
  </si>
  <si>
    <t>02.02.01  Direction/Constraints/Obligations/Laws/Privacy Laws [[DT:ALL]]</t>
  </si>
  <si>
    <t>02.02.02  Direction/Constraints/Obligations/Regulations/Accessibility Directives [[DT:ALL]]</t>
  </si>
  <si>
    <t>02.02.02  Direction/Constraints/Obligations/Regulations/Information Security Directives [[DT:ALL]]</t>
  </si>
  <si>
    <t>02.02.02  Direction/Constraints/Obligations/Regulations/Open Data Directives [[DT:ALL]]</t>
  </si>
  <si>
    <t>02.02.02  Direction/Constraints/Obligations/Regulations/Usability Directives [[DT:ALL]]</t>
  </si>
  <si>
    <t>02.02.04  Direction/Constraints/Obligations/Agreements [[DT:ALL]]</t>
  </si>
  <si>
    <t>02.02.05  Direction/Constraints/Obligations/Principles/AoG Digital Service Principles [[DT:ALL]]</t>
  </si>
  <si>
    <t>02.02.05  Direction/Constraints/Obligations/Principles/Organisation System Architecture Principles [[DT:ALL]]</t>
  </si>
  <si>
    <t>02.02.06  Direction/Constraints/Obligations/Frameworks/NZ DIMP [[DT:ALL]]</t>
  </si>
  <si>
    <t>02.02.06  Direction/Constraints/Obligations/Frameworks/NZ GOAL [[DT:ALL]]</t>
  </si>
  <si>
    <t>02.02.06  Direction/Constraints/Obligations/Frameworks/NZISM [[DT:ALL]]</t>
  </si>
  <si>
    <t>02.02.08 Direction/Constraints/Obligations/Controls [[DT:ALL]]</t>
  </si>
  <si>
    <t>02.02.11  Direction/Constraints/AntiPatterns/Delivery Planning focus versus Full Lifecycle Planning [[DT:ALL]]</t>
  </si>
  <si>
    <t>02.02.11  Direction/Constraints/AntiPatterns/Onboarding Development Roles Before Defining Outcomes [[DT:ALL]]</t>
  </si>
  <si>
    <t>02.02.11  Direction/Constraints/AntiPatterns/Single Service Delivery versus multiple Deliverables [[DT:ALL]]</t>
  </si>
  <si>
    <t>02.02.11  Direction/Constraints/Resources/Time/Schedule [[DT:ALL]]</t>
  </si>
  <si>
    <t>02.02.12  Direction/Constraints/Resources/Time/Schedule/First Release (GoLive) [[DT:ALL]]</t>
  </si>
  <si>
    <t>02.02.12  Direction/Constraints/Resources/Time/Schedule/Organisation Gray &amp; Black Outs Periods [[DT:ALL]]</t>
  </si>
  <si>
    <t>02.02.12  Direction/Constraints/Resources/Time/Schedule/Scholastic Schedule Alignment [[DT:ALL]]</t>
  </si>
  <si>
    <t>02.02.13  Direction/Constraints/Resources/Time/Schedule/Subsequent Release Cadence [[DT:ALL]]</t>
  </si>
  <si>
    <t>02.02.21  Direction/Constraints/Resources/Budget/Capex [[DT:ALL]]</t>
  </si>
  <si>
    <t>02.02.21  Direction/Constraints/Resources/Budget/Opex [[DT:ALL]]</t>
  </si>
  <si>
    <t>02.02.60  Direction/Constraints/Obligations/Policies/GoLive Requires Authority to Operate (ATO) [[DT:ALL]]</t>
  </si>
  <si>
    <t>02.51.00  Direction/SLAs/DeploymentServices [[DT:ALL]]</t>
  </si>
  <si>
    <t>02.51.00  Direction/SLAs/InfrastructureServices [[DT:ALL]]</t>
  </si>
  <si>
    <t>02.51.00  Direction/SLAs/MaintenanceServices [[DT:ALL]]</t>
  </si>
  <si>
    <t>02.51.00  Direction/SLAs/SupportServices [[DT:ALL]]</t>
  </si>
  <si>
    <t>02.52.00  Direction/Contracts/SOW/C&amp;A Services [[DT:ALL]]</t>
  </si>
  <si>
    <t>02.52.00  Direction/Contracts/SOW/DeploymentServices [[DT:ALL]]</t>
  </si>
  <si>
    <t>02.52.00  Direction/Contracts/SOW/DevelopmentServices [[DT:ALL]]</t>
  </si>
  <si>
    <t>02.52.00  Direction/Contracts/SOW/MaintenanceServices [[DT:ALL]]</t>
  </si>
  <si>
    <t>02.52.00  Direction/Contracts/SOW/MediaServices/Development [[DT:ALL]]</t>
  </si>
  <si>
    <t>02.52.00  Direction/Contracts/SOW/MediaServices/Translations [[DT:ALL]]</t>
  </si>
  <si>
    <t>02.52.00  Direction/Contracts/SOW/OperationServices [[DT:ALL]]</t>
  </si>
  <si>
    <t>02.52.00  Direction/Contracts/SOW/QAServices [[DT:ALL]]</t>
  </si>
  <si>
    <t>02.60.01  Direction/Phases/Ongoing/Processes/Constraints/AntiPatterns/Permit Developers to start on UserStories before Test Analysts have defined Tests [[DT:ALL]]</t>
  </si>
  <si>
    <t>02.60.02  Direction/Phases/Ongoing/Processes/Constraints/AntiPatterns/Run Development &amp; Test Definition in parallel [[DT:ALL]]</t>
  </si>
  <si>
    <t>02.60.03  Direction/Phases/Ongoing/Processes/Communication/Reporting/Progress [[DT:ALL]]</t>
  </si>
  <si>
    <t>02.60.03  Direction/Phases/Ongoing/Processes/Communication/Reporting/QA [[DT:ALL]]</t>
  </si>
  <si>
    <t>02.60.04  Direction/Phases/Ongoing/Processes/Communication/Reporting/QA/Code Coverage [[DT:ALL]]</t>
  </si>
  <si>
    <t>02.60.05  Direction/Phases/Ongoing/Processes/Communication/Reporting/CA [[DT:ALL]]</t>
  </si>
  <si>
    <t>02.60.06  Direction/Phases/Ongoing/Processes/Communication/Interteam/Security [[DT:ALL]]</t>
  </si>
  <si>
    <t>02.61.00  Direction/Phase/Initiation/Tasks/Members/Capabilities [[DT:ALL]]</t>
  </si>
  <si>
    <t>02.61.00  Direction/Phase/Initiation/Tasks/Members/Constraints/AntiPatterns/BA versus Stakeholder Analyst [[DT:ALL]]</t>
  </si>
  <si>
    <t>02.61.00  Direction/Phase/Initiation/Tasks/Members/Constraints/AntiPatterns/SME as Stakeholder Analyst [[DT:ALL]]</t>
  </si>
  <si>
    <t>02.61.00  Direction/Phase/Initiation/Tasks/Members/Constraints/AntiPatterns/Start with hiring Developers [[DT:ALL]]</t>
  </si>
  <si>
    <t>02.61.00  Direction/Phase/Initiation/Tasks/Members/Constraints/AntiPatterns/Using 'Support Developers' without current capabilities &amp; outlook [[DT:ALL]]</t>
  </si>
  <si>
    <t>02.61.00  Direction/Phase/Initiation/Tasks/Members/Minimums [[DT:ALL]]</t>
  </si>
  <si>
    <t>02.61.00  Direction/Phase/Initiation/Tasks/Members/Roles/Delivery/Automated Infrastructure, Pipeline &amp; Delivery Specialist [[DT:ALL]]</t>
  </si>
  <si>
    <t>02.61.00  Direction/Phase/Initiation/Tasks/Members/Roles/Delivery/Scrum Master [[DT:ALL]]</t>
  </si>
  <si>
    <t>02.61.00  Direction/Phase/Initiation/Tasks/Members/Roles/Development/Developers [[DT:ALL]]</t>
  </si>
  <si>
    <t>02.61.00  Direction/Phase/Initiation/Tasks/Members/Roles/Development/Team Lead [[DT:ALL]]</t>
  </si>
  <si>
    <t>02.61.00  Direction/Phase/Initiation/Tasks/Members/Roles/Multiple Roles can be acomplished by a single Person, unless an AntiPattern [[DT:ALL]]</t>
  </si>
  <si>
    <t>02.61.00  Direction/Phase/Initiation/Tasks/Members/Roles/QA/Developer [[DT:ALL]]</t>
  </si>
  <si>
    <t>02.61.00  Direction/Phase/Initiation/Tasks/Members/Roles/QA/Team Lead [[DT:ALL]]</t>
  </si>
  <si>
    <t>02.61.00  Direction/Phase/Initiation/Tasks/Members/Roles/QA/Test Analysts [[DT:ALL]]</t>
  </si>
  <si>
    <t>02.61.00  Direction/Phase/Initiation/Tasks/Members/Team Onboarding [[DT:ALL]]</t>
  </si>
  <si>
    <t>02.61.00  Direction/Phase/Initiation/Tasks/Provisioning/Common Services/ALM/Dashboard for Informing [[DT:ALL]]</t>
  </si>
  <si>
    <t>02.61.00  Direction/Phase/Initiation/Tasks/Provisioning/Common Services/ALM/Defineable Workitem Backlog [[DT:ALL]]</t>
  </si>
  <si>
    <t>02.61.00  Direction/Phase/Initiation/Tasks/Provisioning/Common Services/ALM/Defined/Ready Workitems [[DT:ALL]]</t>
  </si>
  <si>
    <t>02.61.00  Direction/Phase/Initiation/Tasks/Provisioning/Common Services/ALM/Delivery Pipelines [[DT:ALL]]</t>
  </si>
  <si>
    <t>02.61.00  Direction/Phase/Initiation/Tasks/Provisioning/Common Services/ALM/Delivery QA Tool Integration [[DT:ALL]]</t>
  </si>
  <si>
    <t>02.61.00  Direction/Phase/Initiation/Tasks/Provisioning/Common Services/ALM/Developed Git Repository [[DT:ALL]]</t>
  </si>
  <si>
    <t>02.61.00  Direction/Phase/Initiation/Tasks/Provisioning/Common Services/ALM/Documentation (Technical Wiki) [[DT:ALL]]</t>
  </si>
  <si>
    <t>02.61.00  Direction/Phase/Initiation/Tasks/Provisioning/Common Services/ALM/Project Space [[DT:ALL]]</t>
  </si>
  <si>
    <t>02.61.00  Direction/Phase/Initiation/Tasks/Provisioning/Common Services/Team Member Comms (Teams, etc.) [[DT:ALL]]</t>
  </si>
  <si>
    <t>02.61.00  Direction/Phase/Initiation/Tasks/Provisioning/Hosting Environments/Subscription [[DT:ALL]]</t>
  </si>
  <si>
    <t>02.61.00  Direction/Phase/Initiation/Tasks/Provisioning/Member/Devices/Capable of Efficient Work from Home [[DT:ALL]]</t>
  </si>
  <si>
    <t>02.61.00  Direction/Phase/Initiation/Tasks/Provisioning/Member/Devices/Developer capable (CPU + Mem) [[DT:ALL]]</t>
  </si>
  <si>
    <t>02.61.00  Direction/Phase/Initiation/Tasks/Provisioning/Member/Devices/Network Access to Dev Environments [[DT:ALL]]</t>
  </si>
  <si>
    <t>02.61.00  Direction/Phase/Initiation/Tasks/Provisioning/Member/Licenses/ [[DT:ALL]]</t>
  </si>
  <si>
    <t>02.61.00  Direction/Phase/Initiation/Tasks/Provisioning/Member/Licenses/Has Cloud Environment License [[DT:ALL]]</t>
  </si>
  <si>
    <t>02.61.00  Direction/Phase/Initiation/Tasks/Provisioning/Member/Licenses/Has Developer Tool License [[DT:ALL]]</t>
  </si>
  <si>
    <t>02.61.00  Direction/Phase/Initiation/Tasks/Provisioning/Member/Licenses/Has Membership to ALM Service [[DT:ALL]]</t>
  </si>
  <si>
    <t>02.61.00  Direction/Phase/Initiation/Tasks/Provisioning/Members/Accounts/Has Membership to ALM Project Space [[DT:ALL]]</t>
  </si>
  <si>
    <t>02.61.00  Direction/Phase/Initiation/Tasks/Provisioning/Members/Accounts/Has Membership to Interteam Communication Service [[DT:ALL]]</t>
  </si>
  <si>
    <t>02.62.00  Direction/Phase/Discovery/Deliverables/Business Support Specialist Functionality and Quality Requirements [[DT:ALL]]</t>
  </si>
  <si>
    <t>02.62.00  Direction/Phase/Discovery/Deliverables/Delivery Specialist Functionality and Quality Requirements [[DT:ALL]]</t>
  </si>
  <si>
    <t>02.62.00  Direction/Phase/Discovery/Deliverables/Full Lifecycle Stakeholder List [[DT:ALL]]</t>
  </si>
  <si>
    <t>02.62.00  Direction/Phase/Discovery/Deliverables/Infrastructure Specialist Functionality and Quality Requirements [[DT:ALL]]</t>
  </si>
  <si>
    <t>02.62.00  Direction/Phase/Discovery/Deliverables/Monitoring Specialist Functionality and Quality Requirements [[DT:ALL]]</t>
  </si>
  <si>
    <t>02.62.00  Direction/Phase/Discovery/Deliverables/Operations Specialist Functionality and Quality Requirements [[DT:ALL]]</t>
  </si>
  <si>
    <t>02.62.00  Direction/Phase/Discovery/Deliverables/Support Specialist Functionality and Quality Requirements [[DT:ALL]]</t>
  </si>
  <si>
    <t>02.62.00  Direction/Phase/Discovery/Deliverables/Training Specialist Functionality and Quality Requirements [[DT:ALL]]</t>
  </si>
  <si>
    <t>02.63.00  Direction/Phase/Definition/Deliverables/Functional Requirements Document [[DT:ALL]]</t>
  </si>
  <si>
    <t>02.63.00  Direction/Phase/Definition/Deliverables/Quality Requirements Document [[DT:ALL]]</t>
  </si>
  <si>
    <t>02.64.00  Direction/Phase/Design/Deliverables/Solution Architecture Description [[DT:ALL]]</t>
  </si>
  <si>
    <t>02.64.00  Direction/Phase/Development/Deliverables/Develop and Map Backlog to Sprints [[DT:ALL]]</t>
  </si>
  <si>
    <t>02.64.00  Direction/Phase/Development/Deliverables/Product BackLog Feature List (Converted from Functional List) [[DT:ALL]]</t>
  </si>
  <si>
    <t>02.64.00  Direction/Phase/Development/Effort/Completeness [[DT:ALL]]</t>
  </si>
  <si>
    <t>02.64.00  Direction/Phase/Development/Effort/Estimation [[DT:ALL]]</t>
  </si>
  <si>
    <t>02.64.00  Direction/Phase/Development/Effort/Sequencing [[DT:ALL]]</t>
  </si>
  <si>
    <t>02.65.00  Direction/Phase/Deployment [[DT:ALL]]</t>
  </si>
  <si>
    <t>02.65.00  Direction/Phase/Deployment/ChangeControl [[DT:ALL]]</t>
  </si>
  <si>
    <t>02.66.00  Direction/Phase/Driving [[DT:ALL]]</t>
  </si>
  <si>
    <t>02.66.00  Direction/Phase/Driving/Maintaining [[DT:ALL]]</t>
  </si>
  <si>
    <t>02.66.00  Direction/Phase/Driving/Operations [[DT:ALL]]</t>
  </si>
  <si>
    <t>02.66.00  Direction/Phase/Driving/Support [[DT:ALL]]</t>
  </si>
  <si>
    <t>02.67.00  Direction/Phase/Decommissioning [[DT:ALL]]</t>
  </si>
  <si>
    <t>03.00.00 ===== DELIVERABLES ===== [[DT:ALL]]</t>
  </si>
  <si>
    <t>03.10.00  Deliverables/AntiPatterns [[DT:ALL]]</t>
  </si>
  <si>
    <t>03.10.00  Deliverables/Constraints/AntiPatterns/Delivery only planning versus Full Lifecycle planning [[DT:ALL]]</t>
  </si>
  <si>
    <t>03.10.00  Deliverables/Constraints/AntiPatterns/Single Deliverable [[DT:ALL]]</t>
  </si>
  <si>
    <t>03.10.00  Deliverables/Endorsement/CAB [[DT:ALL]]</t>
  </si>
  <si>
    <t>03.10.00  Deliverables/Endorsement/CAB/Requirements/BusinessServices/Continuity Plan [[DT:ALL]]</t>
  </si>
  <si>
    <t>03.10.00  Deliverables/Endorsement/CAB/Requirements/BusinessServices/Support Plan [[DT:ALL]]</t>
  </si>
  <si>
    <t>03.10.00  Deliverables/Endorsement/CAB/Requirements/C&amp;A [[DT:ALL]]</t>
  </si>
  <si>
    <t>03.10.00  Deliverables/Endorsement/CAB/Requirements/C&amp;A/CRP [[DT:ALL]]</t>
  </si>
  <si>
    <t>03.10.00  Deliverables/Endorsement/CAB/Requirements/C&amp;A/CRR [[DT:ALL]]</t>
  </si>
  <si>
    <t>03.10.00  Deliverables/Endorsement/CAB/Requirements/C&amp;A/Solution Risk Assessment (SRA) [[DT:ALL]]</t>
  </si>
  <si>
    <t>03.10.00  Deliverables/Endorsement/CAB/Requirements/C&amp;A/Technical Risk Assessment (TRA) [[DT:ALL]]</t>
  </si>
  <si>
    <t>03.10.00  Deliverables/Endorsement/CAB/Requirements/DataServices/Data Classification [[DT:ALL]]</t>
  </si>
  <si>
    <t>03.10.00  Deliverables/Endorsement/CAB/Requirements/DeploymenServices/SystemClientAsCode [[DT:ALL]]</t>
  </si>
  <si>
    <t>03.10.00  Deliverables/Endorsement/CAB/Requirements/DeploymentServices/DatabaseSchemaAsCode [[DT:ALL]]</t>
  </si>
  <si>
    <t>03.10.00  Deliverables/Endorsement/CAB/Requirements/DeploymentServices/Deployment Plan [[DT:ALL]]</t>
  </si>
  <si>
    <t>03.10.00  Deliverables/Endorsement/CAB/Requirements/DeploymentServices/HostConfigurationAsCode [[DT:ALL]]</t>
  </si>
  <si>
    <t>03.10.00  Deliverables/Endorsement/CAB/Requirements/DeploymentServices/InfrastructureAsCode [[DT:ALL]]</t>
  </si>
  <si>
    <t>03.10.00  Deliverables/Endorsement/CAB/Requirements/DeploymentServices/Pipeline [[DT:ALL]]</t>
  </si>
  <si>
    <t>03.10.00  Deliverables/Endorsement/CAB/Requirements/DeploymentServices/SystemAsCode [[DT:ALL]]</t>
  </si>
  <si>
    <t>03.10.00  Deliverables/Endorsement/CAB/Requirements/DeploymentServices/SystemConfigurationAsCode [[DT:ALL]]</t>
  </si>
  <si>
    <t>03.10.00  Deliverables/Endorsement/CAB/Requirements/InfrastructureServices/Hosting Plan [[DT:ALL]]</t>
  </si>
  <si>
    <t>03.10.00  Deliverables/Endorsement/CAB/Requirements/MaintenanceServices/Decommissioning Plan [[DT:ALL]]</t>
  </si>
  <si>
    <t>03.10.00  Deliverables/Endorsement/CAB/Requirements/MaintenanceServices/DisasterRecovery Plan [[DT:ALL]]</t>
  </si>
  <si>
    <t>03.10.00  Deliverables/Endorsement/CAB/Requirements/PrivacyServices.Privacy Impact Assessment (PIA) [[DT:ALL]]</t>
  </si>
  <si>
    <t>03.10.00  Deliverables/Endorsement/CAB/Requirements/QAServices/QAAsCode [[DT:ALL]]</t>
  </si>
  <si>
    <t>03.10.00  Deliverables/Endorsement/CAB/Requirements/SupportServices/Support Plan [[DT:ALL]]</t>
  </si>
  <si>
    <t>03.10.00  Deliverables/Endorsement/CAB/Requirements/TrainingServices/Training Environment / Tenancy [[DT:ALL]]</t>
  </si>
  <si>
    <t>03.10.00  Deliverables/Endorsement/CAB/Requirements/TrainingServices/Training Plan [[DT:ALL]]</t>
  </si>
  <si>
    <t>04.00.00 ===== DEPENDENCIES ===== [[DT:ALL]]</t>
  </si>
  <si>
    <t>04.10.00  Endorsement/CAB [[DT:ALL]]</t>
  </si>
  <si>
    <t>04.10.00  Endorsement/DA [[DT:ALL]]</t>
  </si>
  <si>
    <t>04.10.00  Endorsement/DIGI [[DT:ALL]]</t>
  </si>
  <si>
    <t>04.10.00  Endorsement/TWG [[DT:ALL]]</t>
  </si>
  <si>
    <t>04.10.00  Procurement/Proposals/Questions/Functionality/Group Management [[DT:ALL]]</t>
  </si>
  <si>
    <t>04.10.00  Procurement/Proposals/Questions/Functionality/Media Management [[DT:ALL]]</t>
  </si>
  <si>
    <t>04.10.00  Procurement/Proposals/Questions/Functionality/User Group Role Management [[DT:ALL]]</t>
  </si>
  <si>
    <t>04.10.00  Procurement/Proposals/Questions/Functionality/User Management [[DT:ALL]]</t>
  </si>
  <si>
    <t>04.10.00  Procurement/Proposals/Questions/Qualities [[DT:ALL]]</t>
  </si>
  <si>
    <t>04.10.00  Procurement/Proposals/Questions/Qualities/ISO-25010/Compatibility [[DT:ALL]]</t>
  </si>
  <si>
    <t>04.10.00  Procurement/Proposals/Questions/Qualities/ISO-25010/Functionality (Multiple Orgs, Groups, Users, Roles, Permissions, Media, Business Needs) [[DT:ALL]]</t>
  </si>
  <si>
    <t>04.10.00  Procurement/Proposals/Questions/Qualities/ISO-25010/Maintainability [[DT:ALL]]</t>
  </si>
  <si>
    <t>04.10.00  Procurement/Proposals/Questions/Qualities/ISO-25010/Maintainability/Component (Latest Minor Version, minus 2) Version Health Within 3 months [[DT:ALL]]</t>
  </si>
  <si>
    <t>04.10.00  Procurement/Proposals/Questions/Qualities/ISO-25010/Maintainability/Support Costs [[DT:ALL]]</t>
  </si>
  <si>
    <t>04.10.00  Procurement/Proposals/Questions/Qualities/ISO-25010/Performance [[DT:ALL]]</t>
  </si>
  <si>
    <t>04.10.00  Procurement/Proposals/Questions/Qualities/ISO-25010/Portability [[DT:ALL]]</t>
  </si>
  <si>
    <t>04.10.00  Procurement/Proposals/Questions/Qualities/ISO-25010/Privacy [[DT:ALL]]</t>
  </si>
  <si>
    <t>04.10.00  Procurement/Proposals/Questions/Qualities/ISO-25010/Reliability [[DT:ALL]]</t>
  </si>
  <si>
    <t>04.10.00  Procurement/Proposals/Questions/Qualities/ISO-25010/Security/At Rest (ISO-27001, Credential Storage, Audited Access, Production, Backups) [[DT:ALL]]</t>
  </si>
  <si>
    <t>04.10.00  Procurement/Proposals/Questions/Qualities/ISO-25010/Security/In Transit (HTTPS) [[DT:ALL]]</t>
  </si>
  <si>
    <t>04.10.00  Procurement/Proposals/Questions/Qualities/ISO-25010/Security/Validation/AntiMalware [[DT:ALL]]</t>
  </si>
  <si>
    <t>04.10.00  Procurement/Proposals/Questions/Qualities/ISO-25010/Usability [[DT:ALL]]</t>
  </si>
  <si>
    <t>04.11.00 ===== PROCUREMENT ===== [[DT:ALL]]</t>
  </si>
  <si>
    <t>05.00.00 ===== DISCOVERY ===== [[DT:ALL]]</t>
  </si>
  <si>
    <t>05.10.00  Discovery/Constraints/AntiPatterns/BusinessAnalyst versus Stakeholder Analyst [[DT:ALL]]</t>
  </si>
  <si>
    <t>05.10.00  Discovery/Constraints/AntiPatterns/SME as Stakeholder Analyst [[DT:ALL]]</t>
  </si>
  <si>
    <t>05.10.00  Discovery/Obligations [[DT:ALL]]</t>
  </si>
  <si>
    <t>05.10.00  Discovery/Principles [[DT:ALL]]</t>
  </si>
  <si>
    <t>05.10.00  Discovery/Tasks/Develop Stakeholder Map [[DT:ALL]]</t>
  </si>
  <si>
    <t>05.10.00  Discovery/Tasks/Query Functional Needs of Business Consumers (Users) from SME [[DT:ALL]]</t>
  </si>
  <si>
    <t>05.10.00  Discovery/Tasks/Query Functional Needs of Business Services from SME [[DT:ALL]]</t>
  </si>
  <si>
    <t>05.10.00  Discovery/Tasks/Query Functional Needs of C&amp;A from SME [[DT:ALL]]</t>
  </si>
  <si>
    <t>05.10.00  Discovery/Tasks/Query Functional Needs of Data Services from SME [[DT:ALL]]</t>
  </si>
  <si>
    <t>05.10.00  Discovery/Tasks/Query Functional Needs of Data Warehouse Services from SME [[DT:ALL]]</t>
  </si>
  <si>
    <t>05.10.00  Discovery/Tasks/Query Functional Needs of Deployment Services from SME [[DT:ALL]]</t>
  </si>
  <si>
    <t>05.10.00  Discovery/Tasks/Query Functional Needs of Design Services from SME [[DT:ALL]]</t>
  </si>
  <si>
    <t>05.10.00  Discovery/Tasks/Query Functional Needs of Maintenance Services from SME [[DT:ALL]]</t>
  </si>
  <si>
    <t>05.10.00  Discovery/Tasks/Query Functional Needs of Monitoring Services (Security) from SME [[DT:ALL]]</t>
  </si>
  <si>
    <t>05.10.00  Discovery/Tasks/Query Functional Needs of Operation Services from SME [[DT:ALL]]</t>
  </si>
  <si>
    <t>05.10.00  Discovery/Tasks/Query Functional Needs of QA Services from SME [[DT:ALL]]</t>
  </si>
  <si>
    <t>05.10.00  Discovery/Tasks/Query Functional Needs of Support Services from SME [[DT:ALL]]</t>
  </si>
  <si>
    <t>05.10.00  Discovery/Tasks/Query Functional Needs of Training Services from SME [[DT:ALL]]</t>
  </si>
  <si>
    <t>06.00.00 ===== DEFINITION ===== [[DT:ALL]]</t>
  </si>
  <si>
    <t>06.20.00  Definition/Constraints/AntiPatterns/Expect Developers to develop from User Stories, rather than their User Story Tasks [[DT:ALL]]</t>
  </si>
  <si>
    <t>06.20.00  Definition/Constraints/AntiPatterns/Expect Developers to develop from User Story Tasks without Tests being Defined [[DT:ALL]]</t>
  </si>
  <si>
    <t>06.20.00  Definition/Format/Use Stories/Use "So That &lt;ISO-25010 qualified value&gt;...As a Service Client &lt;role&gt;...I desire &lt;functionality&gt;" [[DT:ALL]]</t>
  </si>
  <si>
    <t>06.20.00  Definition/Format/User Story Tasks/Use GWT [[DT:ALL]]</t>
  </si>
  <si>
    <t>06.20.00  Definition/Principles [[DT:ALL]]</t>
  </si>
  <si>
    <t>06.20.00  Definition/Tasks/Develop User Stories with SMART Tasks and Test Defitions describing desired Functionality of Business Services Customer SME [[DT:ALL]]</t>
  </si>
  <si>
    <t>06.20.00  Definition/Tasks/Develop User Stories with SMART Tasks and Test Defitions describing desired Functionality of Business Services SME [[DT:ALL]]</t>
  </si>
  <si>
    <t>06.20.00  Definition/Tasks/Develop User Stories with SMART Tasks and Test Defitions describing desired Functionality of Business Support Services SME [[DT:ALL]]</t>
  </si>
  <si>
    <t>06.20.00  Definition/Tasks/Develop User Stories with SMART Tasks and Test Defitions describing desired Functionality of C&amp;A Services SME [[DT:ALL]]</t>
  </si>
  <si>
    <t>06.20.00  Definition/Tasks/Develop User Stories with SMART Tasks and Test Defitions describing desired Functionality of Data Services SME [[DT:ALL]]</t>
  </si>
  <si>
    <t>06.20.00  Definition/Tasks/Develop User Stories with SMART Tasks and Test Defitions describing desired Functionality of Data Warehouse Services SME [[DT:ALL]]</t>
  </si>
  <si>
    <t>06.20.00  Definition/Tasks/Develop User Stories with SMART Tasks and Test Defitions describing desired Functionality of Deployment Services SME [[DT:ALL]]</t>
  </si>
  <si>
    <t>06.20.00  Definition/Tasks/Develop User Stories with SMART Tasks and Test Defitions describing desired Functionality of Infrastructure Services SME [[DT:ALL]]</t>
  </si>
  <si>
    <t>06.20.00  Definition/Tasks/Develop User Stories with SMART Tasks and Test Defitions describing desired Functionality of Monitoring Services SME [[DT:ALL]]</t>
  </si>
  <si>
    <t>06.20.00  Definition/Tasks/Develop User Stories with SMART Tasks and Test Defitions describing desired Functionality of Operations Services SME [[DT:ALL]]</t>
  </si>
  <si>
    <t>06.20.00  Definition/Tasks/Develop User Stories with SMART Tasks and Test Defitions describing desired Functionality of Support Services SME [[DT:ALL]]</t>
  </si>
  <si>
    <t>06.20.00  Definition/Tasks/Develop User Stories with SMART Tasks and Test Defitions describing desired Functionality of Testing Services SME [[DT:ALL]]</t>
  </si>
  <si>
    <t>07.00.00 ===== DESIGN ===== [[DT:ALL]]</t>
  </si>
  <si>
    <t>07.10.00  Design/ALM [[DT:ALL]]</t>
  </si>
  <si>
    <t>07.20.00  Design/ALM/ConfigurationPipeline/Use pipeline to query and idempotently configure system via system runtime APIs or similar [[DT:ALL]]</t>
  </si>
  <si>
    <t>07.20.00  Design/ALM/DeliveryPipeline/Credentials not visible/accessible/used in Pipeline  [[DT:ALL]]</t>
  </si>
  <si>
    <t>07.20.00  Design/ALM/DeliveryPipeline/Credentials sourced from secure storage [[DT:ALL]]</t>
  </si>
  <si>
    <t>07.20.00  Design/ALM/DeliveryPipeline/Pipeline as Code Sourced from Code Repository [[DT:ALL]]</t>
  </si>
  <si>
    <t>07.30.00  Design/Environment [[DT:ALL]]</t>
  </si>
  <si>
    <t>07.30.00  Design/Environment/Tasks/Backups Separated from Runtime Environments (protect against Deletion) [[DT:ALL]]</t>
  </si>
  <si>
    <t>07.30.00  Design/Environment/Tasks/Cloud Hosted Architecture [[DT:ALL]]</t>
  </si>
  <si>
    <t>07.30.00  Design/Environment/Tasks/Dynamically allocated horizontally scaled Web Servers  [[DT:ALL]]</t>
  </si>
  <si>
    <t>07.30.00  Design/Environment/Tasks/Environment based Redirection from HTTP to HTTPS [[DT:ALL]]</t>
  </si>
  <si>
    <t>07.30.00  Design/Environment/Tasks/Idempotent Resource Creation [[DT:ALL]]</t>
  </si>
  <si>
    <t>07.30.00  Design/Environment/Tasks/Load Balanced across dynamically allocated horizontally scaling Web Servers [[DT:ALL]]</t>
  </si>
  <si>
    <t>07.30.00  Design/Environment/Tasks/Secure Connections Between Devices [[DT:ALL]]</t>
  </si>
  <si>
    <t>07.30.00  Design/Environment/Tasks/Use Encrypted Storage (Runtime and Backups) [[DT:ALL]]</t>
  </si>
  <si>
    <t>07.30.00  Design/Environment/Tasks/Use Message Encryption where Channel Encryption is not Available [[DT:ALL]]</t>
  </si>
  <si>
    <t>07.40.00  Design/HostConfiguration/Deployed After System Package Delivery [[DT:ALL]]</t>
  </si>
  <si>
    <t>07.50.00  Design/Development Framework/API Client Usage Examples [[DT:ALL]]</t>
  </si>
  <si>
    <t>07.50.00  Design/TestSuites/Automated Behaviour Tests [[DT:ALL]]</t>
  </si>
  <si>
    <t>07.50.00  Design/TestSuites/Automated Unit Tests [[DT:ALL]]</t>
  </si>
  <si>
    <t>07.60.00  Design/InfoService [[DT:ALL]]</t>
  </si>
  <si>
    <t>07.60.00  Design/InfoService/All Logical Modules/Qualities/ISO-25010/Compatibility [[DT:ALL]]</t>
  </si>
  <si>
    <t>07.60.00  Design/InfoService/All Logical Modules/Qualities/ISO-25010/Compatibility/Coexistence [[DT:ALL]]</t>
  </si>
  <si>
    <t>07.60.00  Design/InfoService/All Logical Modules/Qualities/ISO-25010/Compatibility/Interoperability [[DT:ALL]]</t>
  </si>
  <si>
    <t>07.60.00  Design/InfoService/All Logical Modules/Qualities/ISO-25010/Compatibility/Portability [[DT:ALL]]</t>
  </si>
  <si>
    <t>07.60.00  Design/InfoService/All Logical Modules/Qualities/ISO-25010/Compatibility/Portability/Framework [[DT:ALL]]</t>
  </si>
  <si>
    <t>07.60.00  Design/InfoService/All Logical Modules/Qualities/ISO-25010/Compatibility/Portability/Language [[DT:ALL]]</t>
  </si>
  <si>
    <t>07.60.00  Design/InfoService/All Logical Modules/Qualities/ISO-25010/Functionality/Appropriateness [[DT:ALL]]</t>
  </si>
  <si>
    <t>07.60.00  Design/InfoService/All Logical Modules/Qualities/ISO-25010/Functionality/Completeness [[DT:ALL]]</t>
  </si>
  <si>
    <t>07.60.00  Design/InfoService/All Logical Modules/Qualities/ISO-25010/Functionality/Completeness/Stakeholders [[DT:ALL]]</t>
  </si>
  <si>
    <t>07.60.00  Design/InfoService/All Logical Modules/Qualities/ISO-25010/Functionality/Correctness [[DT:ALL]]</t>
  </si>
  <si>
    <t>07.60.00  Design/InfoService/All Logical Modules/Qualities/ISO-25010/Functionality/Correctness/Use Money Types for persisting Currency Attributes [[DT:CUSTOM]]</t>
  </si>
  <si>
    <t>07.60.00  Design/InfoService/All Logical Modules/Qualities/ISO-25010/Interoperability/APIs/Expose all Functionality [[DT:ALL]]</t>
  </si>
  <si>
    <t>07.60.00  Design/InfoService/All Logical Modules/Qualities/ISO-25010/Maintainability/Analysability [[DT:ALL]]</t>
  </si>
  <si>
    <t>07.60.00  Design/InfoService/All Logical Modules/Qualities/ISO-25010/Maintainability/Analysability/Alerts [[DT:ALL]]</t>
  </si>
  <si>
    <t>07.60.00  Design/InfoService/All Logical Modules/Qualities/ISO-25010/Maintainability/Analysability/Counters [[DT:ALL]]</t>
  </si>
  <si>
    <t>07.60.00  Design/InfoService/All Logical Modules/Qualities/ISO-25010/Maintainability/Analysability/Diagnostics/Configurable Level [[DT:ALL]]</t>
  </si>
  <si>
    <t>07.60.00  Design/InfoService/All Logical Modules/Qualities/ISO-25010/Maintainability/Analysability/Diagnostics/Queryability [[DT:ALL]]</t>
  </si>
  <si>
    <t>07.60.00  Design/InfoService/All Logical Modules/Qualities/ISO-25010/Maintainability/Analysability/Diagnostics/Rolling Logs [[DT:ALL]]</t>
  </si>
  <si>
    <t>07.60.00  Design/InfoService/All Logical Modules/Qualities/ISO-25010/Maintainability/Components are Kept Supportable (Updated/Replaced at least 1 year before expiration) [[DT:ALL]]</t>
  </si>
  <si>
    <t>07.60.00  Design/InfoService/All Logical Modules/Qualities/ISO-25010/Maintainability/Modifiability [[DT:ALL]]</t>
  </si>
  <si>
    <t>07.60.00  Design/InfoService/All Logical Modules/Qualities/ISO-25010/Maintainability/Modifiability/Open Source CodeBase [[DT:ALL]]</t>
  </si>
  <si>
    <t>07.60.00  Design/InfoService/All Logical Modules/Qualities/ISO-25010/Maintainability/Modifiability/Open Source Libraries [[DT:ALL]]</t>
  </si>
  <si>
    <t>07.60.00  Design/InfoService/All Logical Modules/Qualities/ISO-25010/Maintainability/Modularity/Can be extended via Modules [[DT:ALL]]</t>
  </si>
  <si>
    <t>07.60.00  Design/InfoService/All Logical Modules/Qualities/ISO-25010/Maintainability/Reusability/Majority of Functionality available by APIs. [[DT:ALL]]</t>
  </si>
  <si>
    <t>07.60.00  Design/InfoService/All Logical Modules/Qualities/ISO-25010/Maintainability/Testability [[DT:ALL]]</t>
  </si>
  <si>
    <t>07.60.00  Design/InfoService/All Logical Modules/Qualities/ISO-25010/Maintainability/Testability/100% API Endpoint Coverage [[DT:CUSTOM]]</t>
  </si>
  <si>
    <t>07.60.00  Design/InfoService/All Logical Modules/Qualities/ISO-25010/Maintainability/Testability/Preference for Compiled Languages [[DT:ALL]]</t>
  </si>
  <si>
    <t>07.60.00  Design/InfoService/All Logical Modules/Qualities/ISO-25010/Performance/Capacity (concurrent clients) [[DT:ALL]]</t>
  </si>
  <si>
    <t>07.60.00  Design/InfoService/All Logical Modules/Qualities/ISO-25010/Performance/Resource Usage/Capacity/Can handle expected number of Records [[DT:ALL]]</t>
  </si>
  <si>
    <t>07.60.00  Design/InfoService/All Logical Modules/Qualities/ISO-25010/Performance/Resource Usage/Capacity/Can handle expected number of Users [[DT:ALL]]</t>
  </si>
  <si>
    <t>07.60.00  Design/InfoService/All Logical Modules/Qualities/ISO-25010/Performance/Resource Usage/Consumer/Reputation &amp; Trust [[DT:ALL]]</t>
  </si>
  <si>
    <t>07.60.00  Design/InfoService/All Logical Modules/Qualities/ISO-25010/Performance/Resource Usage/Environment/Costs [[DT:ALL]]</t>
  </si>
  <si>
    <t>07.60.00  Design/InfoService/All Logical Modules/Qualities/ISO-25010/Performance/Resource Usage/System/CPU [[DT:CUSTOM]]</t>
  </si>
  <si>
    <t>07.60.00  Design/InfoService/All Logical Modules/Qualities/ISO-25010/Performance/Resource Usage/System/Devices [[DT:ALL]]</t>
  </si>
  <si>
    <t>07.60.00  Design/InfoService/All Logical Modules/Qualities/ISO-25010/Performance/Resource Usage/System/IO [[DT:CUSTOM]]</t>
  </si>
  <si>
    <t>07.60.00  Design/InfoService/All Logical Modules/Qualities/ISO-25010/Performance/Resource Usage/System/Storage/Dynamically &amp; Sufficiently Expandable [[DT:ALL]]</t>
  </si>
  <si>
    <t>07.60.00  Design/InfoService/All Logical Modules/Qualities/ISO-25010/Performance/Resource Usage/Team/Effort &amp; Cost [[DT:ALL]]</t>
  </si>
  <si>
    <t>07.60.00  Design/InfoService/All Logical Modules/Qualities/ISO-25010/Performance/Throughput (Transactions Completed per) [[DT:ALL]]</t>
  </si>
  <si>
    <t>07.60.00  Design/InfoService/All Logical Modules/Qualities/ISO-25010/Performance/Time Behaviour (to complete) [[DT:ALL]]</t>
  </si>
  <si>
    <t>07.60.00  Design/InfoService/All Logical Modules/Qualities/ISO-25010/Performance/Time Behaviour/Recovery [[DT:ALL]]</t>
  </si>
  <si>
    <t>07.60.00  Design/InfoService/All Logical Modules/Qualities/ISO-25010/Performance/Time Behaviour/Response [[DT:ALL]]</t>
  </si>
  <si>
    <t>07.60.00  Design/InfoService/All Logical Modules/Qualities/ISO-25010/Performance/Time Behaviour/Shutdown [[DT:ALL]]</t>
  </si>
  <si>
    <t>07.60.00  Design/InfoService/All Logical Modules/Qualities/ISO-25010/Performance/Time Behaviour/Startup [[DT:ALL]]</t>
  </si>
  <si>
    <t>07.60.00  Design/InfoService/All Logical Modules/Qualities/ISO-25010/Performance/Time Behaviour/Transaction Duration [[DT:ALL]]</t>
  </si>
  <si>
    <t>07.60.00  Design/InfoService/All Logical Modules/Qualities/ISO-25010/Portability/Adaptability [[DT:ALL]]</t>
  </si>
  <si>
    <t>07.60.00  Design/InfoService/All Logical Modules/Qualities/ISO-25010/Portability/Adaptability/Global Standards [[DT:ALL]]</t>
  </si>
  <si>
    <t>07.60.00  Design/InfoService/All Logical Modules/Qualities/ISO-25010/Portability/Adaptability/Global Standards/Country [[DT:ALL]]</t>
  </si>
  <si>
    <t>07.60.00  Design/InfoService/All Logical Modules/Qualities/ISO-25010/Portability/Adaptability/Global Standards/Time [[DT:ALL]]</t>
  </si>
  <si>
    <t>07.60.00  Design/InfoService/All Logical Modules/Qualities/ISO-25010/Portability/Adaptability/Global Standards/UUID [[DT:ALL]]</t>
  </si>
  <si>
    <t>07.60.00  Design/InfoService/All Logical Modules/Qualities/ISO-25010/Portability/Installability [[DT:ALL]]</t>
  </si>
  <si>
    <t>07.60.00  Design/InfoService/All Logical Modules/Qualities/ISO-25010/Portability/Installability/Multi-Platform Framework [[DT:ALL]]</t>
  </si>
  <si>
    <t>07.60.00  Design/InfoService/All Logical Modules/Qualities/ISO-25010/Portability/Installability/Multi-Platform Language [[DT:ALL]]</t>
  </si>
  <si>
    <t>07.60.00  Design/InfoService/All Logical Modules/Qualities/ISO-25010/Portability/Installability/Package Based Installation [[DT:ALL]]</t>
  </si>
  <si>
    <t>07.60.00  Design/InfoService/All Logical Modules/Qualities/ISO-25010/Portability/Replaceability [[DT:ALL]]</t>
  </si>
  <si>
    <t>07.60.00  Design/InfoService/All Logical Modules/Qualities/ISO-25010/Privacy/Correctability [[DT:ALL]]</t>
  </si>
  <si>
    <t>07.60.00  Design/InfoService/All Logical Modules/Qualities/ISO-25010/Privacy/Data-Use [[DT:ALL]]</t>
  </si>
  <si>
    <t>07.60.00  Design/InfoService/All Logical Modules/Qualities/ISO-25010/Privacy/Opt-Out [[DT:ALL]]</t>
  </si>
  <si>
    <t>07.60.00  Design/InfoService/All Logical Modules/Qualities/ISO-25010/Privacy/Tracking [[DT:ALL]]</t>
  </si>
  <si>
    <t>07.60.00  Design/InfoService/All Logical Modules/Qualities/ISO-25010/Reliability/Availability [[DT:ALL]]</t>
  </si>
  <si>
    <t>07.60.00  Design/InfoService/All Logical Modules/Qualities/ISO-25010/Reliability/Availability/24/7 [[DT:ALL]]</t>
  </si>
  <si>
    <t>07.60.00  Design/InfoService/All Logical Modules/Qualities/ISO-25010/Reliability/Availability/99.99% uptime [[DT:ALL]]</t>
  </si>
  <si>
    <t>07.60.00  Design/InfoService/All Logical Modules/Qualities/ISO-25010/Reliability/Availability/DoS Protection [[DT:ALL]]</t>
  </si>
  <si>
    <t>07.60.00  Design/InfoService/All Logical Modules/Qualities/ISO-25010/Reliability/Availability/From the WWW WAN [[DT:ALL]]</t>
  </si>
  <si>
    <t>07.60.00  Design/InfoService/All Logical Modules/Qualities/ISO-25010/Reliability/Availability/Globality [[DT:ALL]]</t>
  </si>
  <si>
    <t>07.60.00  Design/InfoService/All Logical Modules/Qualities/ISO-25010/Reliability/Availability/Notification of Downtime [[DT:ALL]]</t>
  </si>
  <si>
    <t>07.60.00  Design/InfoService/All Logical Modules/Qualities/ISO-25010/Reliability/Availability/Scalability [[DT:ALL]]</t>
  </si>
  <si>
    <t>07.60.00  Design/InfoService/All Logical Modules/Qualities/ISO-25010/Reliability/Fault Tolerance [[DT:ALL]]</t>
  </si>
  <si>
    <t>07.60.00  Design/InfoService/All Logical Modules/Qualities/ISO-25010/Reliability/Fault Tolerance/Idempotent Operations [[DT:ALL]]</t>
  </si>
  <si>
    <t>07.60.00  Design/InfoService/All Logical Modules/Qualities/ISO-25010/Reliability/Fault Tolerance/User Focused Error Messages [[DT:ALL]]</t>
  </si>
  <si>
    <t>07.60.00  Design/InfoService/All Logical Modules/Qualities/ISO-25010/Reliability/Recoverability [[DT:ALL]]</t>
  </si>
  <si>
    <t>07.60.00  Design/InfoService/All Logical Modules/Qualities/ISO-25010/Security [[DT:ALL]]</t>
  </si>
  <si>
    <t>07.60.00  Design/InfoService/All Logical Modules/Qualities/ISO-25010/Security/Accountability [[DT:ALL]]</t>
  </si>
  <si>
    <t>07.60.00  Design/InfoService/All Logical Modules/Qualities/ISO-25010/Security/Accountability/All Data Operations Logged [[DT:ALL]]</t>
  </si>
  <si>
    <t>07.60.00  Design/InfoService/All Logical Modules/Qualities/ISO-25010/Security/Authenticity [[DT:ALL]]</t>
  </si>
  <si>
    <t>07.60.00  Design/InfoService/All Logical Modules/Qualities/ISO-25010/Security/Components are Kept up to date (Latest Major Version, Minor Latest -2 Minor Version) [[DT:CUSTOM]]</t>
  </si>
  <si>
    <t>07.60.00  Design/InfoService/All Logical Modules/Qualities/ISO-25010/Security/Confidentiality [[DT:ALL]]</t>
  </si>
  <si>
    <t>07.60.00  Design/InfoService/All Logical Modules/Qualities/ISO-25010/Security/Confidentiality/Designed for Insecure Devices [[DT:ALL]]</t>
  </si>
  <si>
    <t>07.60.00  Design/InfoService/All Logical Modules/Qualities/ISO-25010/Security/Confidentiality/Diagnostics Records messages are scrubbed of PII &amp; Credentials [[DT:ALL]]</t>
  </si>
  <si>
    <t>07.60.00  Design/InfoService/All Logical Modules/Qualities/ISO-25010/Security/Confidentiality/Encrypted Network Connections [[DT:ALL]]</t>
  </si>
  <si>
    <t>07.60.00  Design/InfoService/All Logical Modules/Qualities/ISO-25010/Security/Confidentiality/Exception Records are Scrubbed of PII &amp; Crendentials [[DT:ALL]]</t>
  </si>
  <si>
    <t>07.60.00  Design/InfoService/All Logical Modules/Qualities/ISO-25010/Security/Confidentiality/HTTP Requests are Redirected back by System to equivalent HTTPS endpoints. [[DT:ALL]]</t>
  </si>
  <si>
    <t>07.60.00  Design/InfoService/All Logical Modules/Qualities/ISO-25010/Security/Confidentiality/Secured Environments (ISO-27001,2) [[DT:ALL]]</t>
  </si>
  <si>
    <t>07.60.00  Design/InfoService/All Logical Modules/Qualities/ISO-25010/Security/Confidentiality/Securely Stored Credentials [[DT:ALL]]</t>
  </si>
  <si>
    <t>07.60.00  Design/InfoService/All Logical Modules/Qualities/ISO-25010/Security/Confidentiality/Storage Primary Keys are not exposed outside system [[DT:ALL]]</t>
  </si>
  <si>
    <t>07.60.00  Design/InfoService/All Logical Modules/Qualities/ISO-25010/Security/Confidentiality/Storage SHOULD be is Encrypted [[DT:ALL]]</t>
  </si>
  <si>
    <t>07.60.00  Design/InfoService/All Logical Modules/Qualities/ISO-25010/Security/Confidentiality/Test with Test Data [[DT:ALL]]</t>
  </si>
  <si>
    <t>07.60.00  Design/InfoService/All Logical Modules/Qualities/ISO-25010/Security/Confidentiality/Tracking Mememtos/Cookies are marked as Secure [[DT:ALL]]</t>
  </si>
  <si>
    <t>07.60.00  Design/InfoService/All Logical Modules/Qualities/ISO-25010/Security/Integrity [[DT:ALL]]</t>
  </si>
  <si>
    <t>07.60.00  Design/InfoService/All Logical Modules/Qualities/ISO-25010/Security/Integrity/Cookies are marked HTTPS only [[DT:ALL]]</t>
  </si>
  <si>
    <t>07.60.00  Design/InfoService/All Logical Modules/Qualities/ISO-25010/Security/Integrity/Exposed Identity Tokens are Cryptographically Signed [[DT:ALL]]</t>
  </si>
  <si>
    <t>07.60.00  Design/InfoService/All Logical Modules/Qualities/ISO-25010/Security/Integrity/Exposed Session Tokens are Cryptographically Signed [[DT:ALL]]</t>
  </si>
  <si>
    <t>07.60.00  Design/InfoService/All Logical Modules/Qualities/ISO-25010/Security/Non-Repudiation [[DT:ALL]]</t>
  </si>
  <si>
    <t>07.60.00  Design/InfoService/All Logical Modules/Qualities/ISO-25010/Security/Non-Repudiation/Auditing logs never deleted [[DT:ALL]]</t>
  </si>
  <si>
    <t>07.60.00  Design/InfoService/All Logical Modules/Qualities/ISO-25010/Security/Non-Repudiation/Operations logged against User (Authenticated or not) [[DT:ALL]]</t>
  </si>
  <si>
    <t>07.60.00  Design/InfoService/All Logical Modules/Qualities/ISO-25010/Supportability/Documentation/DB Persisted [[DT:CUSTOM]]</t>
  </si>
  <si>
    <t>07.60.00  Design/InfoService/All Logical Modules/Qualities/ISO-25010/Supportability/Documentation/Editable [[DT:CUSTOM]]</t>
  </si>
  <si>
    <t>07.60.00  Design/InfoService/All Logical Modules/Qualities/ISO-25010/Usability [[DT:ALL]]</t>
  </si>
  <si>
    <t>07.60.00  Design/InfoService/All Logical Modules/Qualities/ISO-25010/Usability/Aesthetics [[DT:ALL]]</t>
  </si>
  <si>
    <t>07.60.00  Design/InfoService/All Logical Modules/Qualities/ISO-25010/Usability/Aesthetics/Corporate Branding [[DT:ALL]]</t>
  </si>
  <si>
    <t>07.60.00  Design/InfoService/All Logical Modules/Qualities/ISO-25010/Usability/Aesthetics/Per Tenancy Branding [[DT:ALL]]</t>
  </si>
  <si>
    <t>07.60.00  Design/InfoService/All Logical Modules/Qualities/ISO-25010/Usability/Analytics [[DT:ALL]]</t>
  </si>
  <si>
    <t>07.60.00  Design/InfoService/All Logical Modules/Qualities/ISO-25010/Usability/Analytics/Predictive [[DT:ALL]]</t>
  </si>
  <si>
    <t>07.60.00  Design/InfoService/All Logical Modules/Qualities/ISO-25010/Usability/Analytics/Status [[DT:ALL]]</t>
  </si>
  <si>
    <t>07.60.00  Design/InfoService/All Logical Modules/Qualities/ISO-25010/Usability/Assistance [[DT:ALL]]</t>
  </si>
  <si>
    <t>07.60.00  Design/InfoService/All Logical Modules/Qualities/ISO-25010/Usability/Assistance/Online Contact Email Provided [[DT:ALL]]</t>
  </si>
  <si>
    <t>07.60.00  Design/InfoService/All Logical Modules/Qualities/ISO-25010/Usability/Configurability [[DT:ALL]]</t>
  </si>
  <si>
    <t>07.60.00  Design/InfoService/All Logical Modules/Qualities/ISO-25010/Usability/Configurability/Group Membership [[DT:ALL]]</t>
  </si>
  <si>
    <t>07.60.00  Design/InfoService/All Logical Modules/Qualities/ISO-25010/Usability/Configurability/Group Profile [[DT:ALL]]</t>
  </si>
  <si>
    <t>07.60.00  Design/InfoService/All Logical Modules/Qualities/ISO-25010/Usability/Configurability/Group Roles [[DT:ALL]]</t>
  </si>
  <si>
    <t>07.60.00  Design/InfoService/All Logical Modules/Qualities/ISO-25010/Usability/Configurability/Resource Collection Profile [[DT:ALL]]</t>
  </si>
  <si>
    <t>07.60.00  Design/InfoService/All Logical Modules/Qualities/ISO-25010/Usability/Configurability/Resource Collection Role Associations [[DT:ALL]]</t>
  </si>
  <si>
    <t>07.60.00  Design/InfoService/All Logical Modules/Qualities/ISO-25010/Usability/Configurability/Role Permissions [[DT:ALL]]</t>
  </si>
  <si>
    <t>07.60.00  Design/InfoService/All Logical Modules/Qualities/ISO-25010/Usability/Configurability/System Profile [[DT:ALL]]</t>
  </si>
  <si>
    <t>07.60.00  Design/InfoService/All Logical Modules/Qualities/ISO-25010/Usability/Configurability/Tenancy Profile [[DT:ALL]]</t>
  </si>
  <si>
    <t>07.60.00  Design/InfoService/All Logical Modules/Qualities/ISO-25010/Usability/Configurability/User Dashboard [[DT:ALL]]</t>
  </si>
  <si>
    <t>07.60.00  Design/InfoService/All Logical Modules/Qualities/ISO-25010/Usability/Configurability/User Profile [[DT:ALL]]</t>
  </si>
  <si>
    <t>07.60.00  Design/InfoService/All Logical Modules/Qualities/ISO-25010/Usability/Documentation/Is Available &amp; Online [[DT:ALL]]</t>
  </si>
  <si>
    <t>07.60.00  Design/InfoService/All Logical Modules/Qualities/ISO-25010/Usability/Documentation/Is Searchable [[DT:ALL]]</t>
  </si>
  <si>
    <t>07.60.00  Design/InfoService/All Logical Modules/Qualities/ISO-25010/Usability/Learnability/Undoable Operations [[DT:ALL]]</t>
  </si>
  <si>
    <t>07.60.00  Design/InfoService/All Logical Modules/Qualities/ISO-25010/Usability/Operabiility/Training Not Required [[DT:ALL]]</t>
  </si>
  <si>
    <t xml:space="preserve">07.60.00  Design/InfoService/All Logical Modules/Qualities/ISO-25010/Usability/Recognisability/Corporate Branding </t>
  </si>
  <si>
    <t>07.60.00  Design/InfoService/All Logical Modules/Qualities/ISO-25010/Usability/Recognisability/HTTPS Certificate [[DT:ALL]]</t>
  </si>
  <si>
    <t>07.60.00  Design/InfoService/All Logical Modules/Qualities/ISO-25010/Usability/Recognisability/Sector Endorsement [[DT:ALL]]</t>
  </si>
  <si>
    <t>07.60.00  Design/InfoService/All Logical Modules/Qualities/ISO-25010/Usability/Supportability/On-Off-Boarding [[DT:ALL]]</t>
  </si>
  <si>
    <t>07.60.00  Design/InfoService/Base (System) Logical Module/Functionality/Cache/Shared Cache Management [[DT:CUSTOM]]</t>
  </si>
  <si>
    <t>07.60.00  Design/InfoService/Base (System) Logical Module/Functionality/Context/Location Service [[DT:CUSTOM]]</t>
  </si>
  <si>
    <t>07.60.00  Design/InfoService/Base (System) Logical Module/Functionality/Engines/OperationQueue Service [[DT:CUSTOM]]</t>
  </si>
  <si>
    <t>07.60.00  Design/InfoService/Base (System) Logical Module/Functionality/Engines/Rule Service [[DT:CUSTOM]]</t>
  </si>
  <si>
    <t>07.60.00  Design/InfoService/Base (System) Logical Module/Functionality/Engines/Search Service [[DT:CUSTOM]]</t>
  </si>
  <si>
    <t>07.60.00  Design/InfoService/Base (System) Logical Module/Functionality/Engines/Workflow Service [[DT:CUSTOM]]</t>
  </si>
  <si>
    <t>07.60.00  Design/InfoService/Base (System) Logical Module/Functionality/Identity/IdP Service [[DT:CUSTOM]]</t>
  </si>
  <si>
    <t>07.60.00  Design/InfoService/Base (System) Logical Module/Functionality/Local Device Cache Management [[DT:CUSTOM]]</t>
  </si>
  <si>
    <t>07.60.00  Design/InfoService/Base (System) Logical Module/Functionality/Media/MalwareDetection Management [[DT:CUSTOM]]</t>
  </si>
  <si>
    <t>07.60.00  Design/InfoService/Base (System) Logical Module/Functionality/Messaging/PubSub Management [[DT:CUSTOM]]</t>
  </si>
  <si>
    <t>07.60.00  Design/InfoService/Base (System) Logical Module/Functionality/Messaging/SMTP Management [[DT:CUSTOM]]</t>
  </si>
  <si>
    <t>07.60.00  Design/InfoService/Base (System) Logical Module/Functionality/Storage/Blob Storage Management [[DT:CUSTOM]]</t>
  </si>
  <si>
    <t>07.60.00  Design/InfoService/Base (System) Logical Module/Functionality/Storage/Doc DB Management [[DT:CUSTOM]]</t>
  </si>
  <si>
    <t>07.60.00  Design/InfoService/Base (System) Logical Module/Functionality/Storage/Graph DB Management [[DT:CUSTOM]]</t>
  </si>
  <si>
    <t>07.60.00  Design/InfoService/Base (System) Logical Module/Functionality/Storage/Relational DB Management [[DT:CUSTOM]]</t>
  </si>
  <si>
    <t>07.60.00  Design/InfoService/Base (System) Logical Module/Functionality/Documents (using Document DB) Management [[DT:CUSTOM]]</t>
  </si>
  <si>
    <t>07.60.00  Design/InfoService/Base (System) Logical Module/Functionality/Exception Record Management [[DT:CUSTOM]]</t>
  </si>
  <si>
    <t>07.60.00  Design/InfoService/Base (System) Logical Module/Functionality/Group Management [[DT:CUSTOM]]</t>
  </si>
  <si>
    <t>07.60.00  Design/InfoService/Base (System) Logical Module/Functionality/Group Role Management [[DT:CUSTOM]]</t>
  </si>
  <si>
    <t>07.60.00  Design/InfoService/Base (System) Logical Module/Functionality/Host Device Context (Time, Location, Culture) Management (Readonly) Functionality [[DT:CUSTOM]]</t>
  </si>
  <si>
    <t>07.60.00  Design/InfoService/Base (System) Logical Module/Functionality/HostDevice Configuration Management (Readonly) Functionality [[DT:CUSTOM]]</t>
  </si>
  <si>
    <t>07.60.00  Design/InfoService/Base (System) Logical Module/Functionality/Link (using Graphs DB) Management [[DT:CUSTOM]]</t>
  </si>
  <si>
    <t>07.60.00  Design/InfoService/Base (System) Logical Module/Functionality/Mapping Management [[DT:CUSTOM]]</t>
  </si>
  <si>
    <t>07.60.00  Design/InfoService/Base (System) Logical Module/Functionality/Media (using Blob Storage) Management [[DT:CUSTOM]]</t>
  </si>
  <si>
    <t>07.60.00  Design/InfoService/Base (System) Logical Module/Functionality/Media Management [[DT:CUSTOM]]</t>
  </si>
  <si>
    <t>07.60.00  Design/InfoService/Base (System) Logical Module/Functionality/Module Management (using Blob Storage Management) [[DT:CUSTOM]]</t>
  </si>
  <si>
    <t>07.60.00  Design/InfoService/Base (System) Logical Module/Functionality/Module Permission Management [[DT:CUSTOM]]</t>
  </si>
  <si>
    <t>07.60.00  Design/InfoService/Base (System) Logical Module/Functionality/Related Entities (using Relational DB ORM) Management [[DT:CUSTOM]]</t>
  </si>
  <si>
    <t>07.60.00  Design/InfoService/Base (System) Logical Module/Functionality/Request Routing Management [[DT:CUSTOM]]</t>
  </si>
  <si>
    <t>07.60.00  Design/InfoService/Base (System) Logical Module/Functionality/Search Management [[DT:CUSTOM]]</t>
  </si>
  <si>
    <t>07.60.00  Design/InfoService/Base (System) Logical Module/Functionality/Session Management [[DT:CUSTOM]]</t>
  </si>
  <si>
    <t>07.60.00  Design/InfoService/Base (System) Logical Module/Functionality/Session Operation Management [[DT:CUSTOM]]</t>
  </si>
  <si>
    <t>07.60.00  Design/InfoService/Base (System) Logical Module/Functionality/System Configuration (Cached from DB) Management [[DT:CUSTOM]]</t>
  </si>
  <si>
    <t>07.60.00  Design/InfoService/Base (System) Logical Module/Functionality/User Device Location (Readonly) Management [[DT:CUSTOM]]</t>
  </si>
  <si>
    <t>07.60.00  Design/InfoService/Base (System) Logical Module/Functionality/User Management [[DT:CUSTOM]]</t>
  </si>
  <si>
    <t>07.60.00  Design/InfoService/Base (System) Logical Module/Functionality/User Permissions Management [[DT:CUSTOM]]</t>
  </si>
  <si>
    <t>07.60.00  Design/InfoService/Base (System) Logical Module/Functionality/User Profile Management [[DT:CUSTOM]]</t>
  </si>
  <si>
    <t>07.60.00  Design/InfoService/Base (System) Logical Module/Functionality/UserManagement [[DT:CUSTOM]]</t>
  </si>
  <si>
    <t>07.60.00  Design/InfoService/Base (System) Logical Module/Functionality/Validation Functionality (see Malware Detection) [[DT:CUSTOM]]</t>
  </si>
  <si>
    <t>07.60.00  Design/InfoService/Base (System) Logical Module/Interface/Patterns/API Controllers are kept Thin (handing off to Services) [[DT:CUSTOM]]</t>
  </si>
  <si>
    <t>07.60.00  Design/InfoService/Base (System) Logical Module/Interface/Patterns/API Controllers are Reliant on Validation &amp; Malware Detection Functionality [[DT:CUSTOM]]</t>
  </si>
  <si>
    <t>07.60.00  Design/InfoService/Base (System) Logical Module/Interface/Patterns/API Controllers use Mapping Service to Map Sys Models to&amp;from Msg Models [[DT:CUSTOM]]</t>
  </si>
  <si>
    <t>07.60.00  Design/InfoService/Base (System) Logical Module/Services/Diagnostics Message Logging Functionality [[DT:CUSTOM]]</t>
  </si>
  <si>
    <t>07.60.00  Design/InfoService/Dependencies [[DT:CUSTOM]]</t>
  </si>
  <si>
    <t>07.60.00  Design/InfoService/Storage/RelationalDB Service [[DT:CUSTOM]]</t>
  </si>
  <si>
    <t>07.60.00  Design/InfoService/Diagnostics [[DT:ALL]]</t>
  </si>
  <si>
    <t>07.60.00  Design/InfoService/Functionality [[DT:ALL]]</t>
  </si>
  <si>
    <t>07.60.00  Design/InfoService/Functionality/AuditingManagement [[DT:ALL]]</t>
  </si>
  <si>
    <t>07.60.00  Design/InfoService/Functionality/Authentication [[DT:ALL]]</t>
  </si>
  <si>
    <t>07.60.00  Design/InfoService/Functionality/Authorisation [[DT:ALL]]</t>
  </si>
  <si>
    <t>07.60.00  Design/InfoService/Functionality/Diagnostics Message (NonPermanent, Rolling) Management [[DT:ALL]]</t>
  </si>
  <si>
    <t>07.60.00  Design/InfoService/Functionality/Exception Record (Permanent) Management [[DT:ALL]]</t>
  </si>
  <si>
    <t>07.60.00  Design/InfoService/Functionality/Feedback Management [[DT:ALL]]</t>
  </si>
  <si>
    <t>07.60.00  Design/InfoService/Functionality/GroupManagement [[DT:ALL]]</t>
  </si>
  <si>
    <t>07.60.00  Design/InfoService/Functionality/GroupMembershipManagement [[DT:ALL]]</t>
  </si>
  <si>
    <t>07.60.00  Design/InfoService/Functionality/HostManagement [[DT:ALL]]</t>
  </si>
  <si>
    <t>07.60.00  Design/InfoService/Functionality/NotificationManagement [[DT:ALL]]</t>
  </si>
  <si>
    <t>07.60.00  Design/InfoService/Functionality/Permission Management [[DT:ALL]]</t>
  </si>
  <si>
    <t>07.60.00  Design/InfoService/Functionality/ReportingManagement [[DT:ALL]]</t>
  </si>
  <si>
    <t>07.60.00  Design/InfoService/Functionality/ReportingManagement/Abandonment [[DT:ALL]]</t>
  </si>
  <si>
    <t>07.60.00  Design/InfoService/Functionality/ReportingManagement/Exceptions [[DT:ALL]]</t>
  </si>
  <si>
    <t>07.60.00  Design/InfoService/Functionality/ReportingManagement/Feedback [[DT:ALL]]</t>
  </si>
  <si>
    <t>07.60.00  Design/InfoService/Functionality/ReportingManagement/Groups [[DT:ALL]]</t>
  </si>
  <si>
    <t>07.60.00  Design/InfoService/Functionality/ReportingManagement/Operations [[DT:ALL]]</t>
  </si>
  <si>
    <t>07.60.00  Design/InfoService/Functionality/ReportingManagement/Traffic [[DT:ALL]]</t>
  </si>
  <si>
    <t>07.60.00  Design/InfoService/Functionality/ReportingManagement/Users [[DT:ALL]]</t>
  </si>
  <si>
    <t>07.60.00  Design/InfoService/Functionality/ResourcesManagement [[DT:ALL]]</t>
  </si>
  <si>
    <t>07.60.00  Design/InfoService/Functionality/ResourcesManagement/Deletion [[DT:ALL]]</t>
  </si>
  <si>
    <t>07.60.00  Design/InfoService/Functionality/ResourcesManagement/Media [[DT:ALL]]</t>
  </si>
  <si>
    <t>07.60.00  Design/InfoService/Functionality/ResourcesManagement/Routing [[DT:ALL]]</t>
  </si>
  <si>
    <t>07.60.00  Design/InfoService/Functionality/ResourcesManagement/Versioning [[DT:ALL]]</t>
  </si>
  <si>
    <t>07.60.00  Design/InfoService/Functionality/ResourcesManagement/Workflows [[DT:ALL]]</t>
  </si>
  <si>
    <t>07.60.00  Design/InfoService/Functionality/ResourcesManagement/Workflows/Approvals [[DT:ALL]]</t>
  </si>
  <si>
    <t>07.60.00  Design/InfoService/Functionality/ResourcesManagement/Workflows/Delegation [[DT:ALL]]</t>
  </si>
  <si>
    <t>07.60.00  Design/InfoService/Functionality/ResourcesManagement/Workflows/Escalations [[DT:ALL]]</t>
  </si>
  <si>
    <t>07.60.00  Design/InfoService/Functionality/SearchManagement [[DT:ALL]]</t>
  </si>
  <si>
    <t>07.60.00  Design/InfoService/Functionality/SystemManagement [[DT:ALL]]</t>
  </si>
  <si>
    <t>07.60.00  Design/InfoService/Functionality/UserManagement [[DT:ALL]]</t>
  </si>
  <si>
    <t>07.60.00  Design/InfoService/Functionality/UserPermissionDelegationManagement [[DT:ALL]]</t>
  </si>
  <si>
    <t>07.60.00  Design/InfoService/Integration/Datawarehouse [[DT:ALL]]</t>
  </si>
  <si>
    <t>07.60.00  Design/InfoService/Integration/Datawarehouse/Using Standard Schemas &amp; Attributes [[DT:ALL]]</t>
  </si>
  <si>
    <t>07.60.00  Design/InfoService/Integration/Reporting [[DT:ALL]]</t>
  </si>
  <si>
    <t>07.60.00  Design/InfoService/Integration/Reporting/Use of a separate Database [[DT:ALL]]</t>
  </si>
  <si>
    <t>07.60.00  Design/InfoService/Interface [[DT:ALL]]</t>
  </si>
  <si>
    <t>07.60.00  Design/InfoService/Interoperability/WebHooks [[DT:CUSTOM]]</t>
  </si>
  <si>
    <t>07.60.00  Design/InfoService/Qualities/ISO-25010/Availability/Scalability [[DT:CUSTOM]]</t>
  </si>
  <si>
    <t>07.60.00  Design/InfoService/Qualities/ISO-25010/Interoperability/APIs/Queryability [[DT:CUSTOM]]</t>
  </si>
  <si>
    <t>07.60.00  Design/InfoService/Qualities/ISO-25010/Monitoring (NO) [[DT:ALL]]</t>
  </si>
  <si>
    <t>07.60.00  Design/InfoService/Qualities/ISO-25010/Notification [[DT:ALL]]</t>
  </si>
  <si>
    <t>07.60.00  Design/InfoService/Qualities/ISO-25010/Notification/Alerting [[DT:ALL]]</t>
  </si>
  <si>
    <t>07.60.00  Design/InfoService/Qualities/ISO-25010/Resource Utilisation [[DT:ALL]]</t>
  </si>
  <si>
    <t>07.60.00  Design/InfoService/Qualities/ISO-25010/Resource Utilisation/CPU [[DT:CUSTOM]]</t>
  </si>
  <si>
    <t>07.60.00  Design/InfoService/Qualities/ISO-25010/Resource Utilisation/DB Connections [[DT:CUSTOM]]</t>
  </si>
  <si>
    <t>07.60.00  Design/InfoService/Qualities/ISO-25010/Security [[DT:ALL]]</t>
  </si>
  <si>
    <t>07.60.00  Design/InfoService/Storage [[DT:ALL]]</t>
  </si>
  <si>
    <t>07.60.00  Design/InfoServiceClient/All Logical Modules/Interface/UX/Patterns [[DT:CUSTOM]]</t>
  </si>
  <si>
    <t>07.60.00  Design/InfoServiceClient/All Logical Modules/Interface/UX/Principles/Allocate Space for Text Resource Interpreted Translations [[DT:CUSTOM]]</t>
  </si>
  <si>
    <t>07.60.00  Design/InfoServiceClient/All Logical Modules/Interface/UX/Principles/BREAD View Layout [[DT:CUSTOM]]</t>
  </si>
  <si>
    <t>07.60.00  Design/InfoServiceClient/All Logical Modules/Interface/UX/Principles/Interpretation versus Translation [[DT:CUSTOM]]</t>
  </si>
  <si>
    <t>07.60.00  Design/InfoServiceClient/All Logical Modules/Interface/UX/Principles/View Types are Input, Output, Container, but not combinations. [[DT:CUSTOM]]</t>
  </si>
  <si>
    <t>07.60.00  Design/InfoServiceClient/Base (System) Logical Module/Interface/UX/Principles/Minimise Wasted space on System/Tenant Context/Branding [[DT:CUSTOM]]</t>
  </si>
  <si>
    <t>07.70.00  Design/InfoService/All Logical Modules/Qualities/ISO-25010/Maintainability/Modularity/Design is approached as Logical Modules [[DT:CUSTOM]]</t>
  </si>
  <si>
    <t>07.70.00  Design/InfoService/Functionality/Configuration Management</t>
  </si>
  <si>
    <t>07.70.00  Design/InfoServiceClient/All Logical Modules/Interface/UX/Obligations [[DT:ALL]]</t>
  </si>
  <si>
    <t>07.80.00  Design/InfoService/Functionality/Customisation Management [[DT:ALL]]</t>
  </si>
  <si>
    <t>07.90.00  Design/InfoService/Content [[DT:ALL]]</t>
  </si>
  <si>
    <t>07.99.00  Design/InfoServiceClient/Base (System) Logical Module/Functionality/Caching on Device [[DT:ALL]]</t>
  </si>
  <si>
    <t>07.99.00  Design/InfoServiceClient/Constraints/AntiPatterns/Letting Interface Appearance drive Development [[DT:CUSTOM]]</t>
  </si>
  <si>
    <t>07.99.00  Design/InfoServiceClient/Qualities [[DT:ALL]]</t>
  </si>
  <si>
    <t>08.00.00  ===== QA ===== [[DT:ALL]]</t>
  </si>
  <si>
    <t>08.30.00  QA/Constraints/AntiPatterns/Repetitive Testing by Hand [[DT:ALL]]</t>
  </si>
  <si>
    <t>08.30.00  QA/Constraints/AntiPatterns/Security Failure: Access to Full or partial Clear/Obfuscated Data [[DT:ALL]]</t>
  </si>
  <si>
    <t>08.30.00  QA/Constraints/AntiPatterns/Solving for Current/Lagard Device Limits versus predicted (Lifecycle) Needs [[DT:ALL]]</t>
  </si>
  <si>
    <t>08.30.00  QA/Constraints/AntiPatterns/Solving for Data Quality, rather than Logic that improves Data Quality [[DT:ALL]]</t>
  </si>
  <si>
    <t>08.30.00  QA/Constraints/AntiPatterns/Test Analysts being also used for Testing Operations [[DT:ALL]]</t>
  </si>
  <si>
    <t>08.30.00  QA/Constraints/AntiPatterns/Using SMEs as  [[DT:ALL]]</t>
  </si>
  <si>
    <t>08.30.00  QA/InfoService/Phase/Definition/Tasks/Develop Test Scripts for each Task within each User Story[[DT:ALL]]</t>
  </si>
  <si>
    <t>08.40.00  QA/InfoService/Phase/Definition/Tasks/Define Tests for System Dependencies [[DT:ALL]]</t>
  </si>
  <si>
    <t>08.50.00  QA/InfoService/Phase/Definition/Tasks/Define Tests for Interoperation [[DT:ALL]]</t>
  </si>
  <si>
    <t>08.60.00  QA.InfoServiceClient [[DT:ALL]]</t>
  </si>
  <si>
    <t>08.70.00  QA/Content [[DT:ALL]]</t>
  </si>
  <si>
    <t>09.00.00 ===== DEVELOPMENT ===== [[DT:ALL]]</t>
  </si>
  <si>
    <t>09.10.00  Development/ALM Environment [[DT:CUSTOM]]</t>
  </si>
  <si>
    <t>09.20.00  Development/DeliveryPipeline [[DT:CUSTOM]]</t>
  </si>
  <si>
    <t>09.30.00  Development/Environment/Provisioning [[DT:CUSTOM]]</t>
  </si>
  <si>
    <t>09.30.00  Development/Environment/Provisioning/Access to ALM Project Space [[DT:CUSTOM]]</t>
  </si>
  <si>
    <t>09.30.00  Development/Environment/Provisioning/Device [[DT:CUSTOM]]</t>
  </si>
  <si>
    <t>09.30.00  Development/Provisioning/Access to ALM Project Space [[DT:CUSTOM]]</t>
  </si>
  <si>
    <t>09.40.00  Development/Environment/HostConfiguration [[DT:CUSTOM]]</t>
  </si>
  <si>
    <t>09.50.00  Development/TestSuites [[DT:CUSTOM]]</t>
  </si>
  <si>
    <t>09.60.00  Development/InfoService [[DT:CUSTOM]]</t>
  </si>
  <si>
    <t>09.70.00  Development/InfoService/Configuration [[DT:CUSTOM]]</t>
  </si>
  <si>
    <t>09.90.00  Development/InfoService/Content [[DT:CUSTOM]]</t>
  </si>
  <si>
    <t>09.91.00  Development/InfoService/Content/Branding [[DT:CUSTOM]]</t>
  </si>
  <si>
    <t>09.92.00  Development/InfoService/Content/Disclosures [[DT:CUSTOM]]</t>
  </si>
  <si>
    <t>09.92.00  Development/InfoService/Content/Terms&amp;Conditions [[DT:CUSTOM]]</t>
  </si>
  <si>
    <t>09.94.00  Development/InfoService/Content/Messages [[DT:CUSTOM]]</t>
  </si>
  <si>
    <t>09.94.00  Development/InfoService/Content/Metadata (Discoverability) [[DT:CUSTOM]]</t>
  </si>
  <si>
    <t>09.95.00  Development/InfoService/C&amp;A/Analysis/Maintainability/Code Quality [[DT:CUSTOM]]</t>
  </si>
  <si>
    <t>09.95.00  Development/InfoService/C&amp;A/Analysis/Maintainability/Tests/API Coverage [[DT:CUSTOM]]</t>
  </si>
  <si>
    <t>09.95.00  Development/InfoService/C&amp;A/Analysis/Maintainability/Tests/Code Coverage [[DT:CUSTOM]]</t>
  </si>
  <si>
    <t>09.95.00  Development/InfoService/Onboarding (Users,Groups,Roles,Permissions) [[DT:CUSTOM]]</t>
  </si>
  <si>
    <t>11.00.00  ===== DRIVING ===== [[DT:ALL]]</t>
  </si>
  <si>
    <t>11.10.00  Driving/Deployment [[DT:ALL]]</t>
  </si>
  <si>
    <t>11.20.00  Driving/Maintenance [[DT:ALL]]</t>
  </si>
  <si>
    <t>11.20.00  Driving/Maintenance/Access/Security: No Direct Unaudited Access to Storage [[DT:ALL]]</t>
  </si>
  <si>
    <t>11.20.00  Driving/Maintenance/Backups [[DT:ALL]]</t>
  </si>
  <si>
    <t>11.20.00  Driving/Maintenance/Backups/Automated [[DT:ALL]]</t>
  </si>
  <si>
    <t>11.20.00  Driving/Maintenance/Backups/Encrypted At Rest [[DT:ALL]]</t>
  </si>
  <si>
    <t>11.20.00  Driving/Maintenance/Backups/Mix of Interval &amp; Full Backups [[DT:ALL]]</t>
  </si>
  <si>
    <t>11.20.00  Driving/Maintenance/Backups/Over encrypted channels [[DT:ALL]]</t>
  </si>
  <si>
    <t>11.20.00  Driving/Maintenance/Backups/Regularly Demonstrated/Tested (by default Operations) [[DT:ALL]]</t>
  </si>
  <si>
    <t>11.20.00  Driving/Maintenance/Backups/Restoration [[DT:ALL]]</t>
  </si>
  <si>
    <t>11.20.00  Driving/Maintenance/Backups/Restoration/Automated [[DT:ALL]]</t>
  </si>
  <si>
    <t>11.20.00  Driving/Maintenance/Backups/Restoration/Regularly Tested [[DT:ALL]]</t>
  </si>
  <si>
    <t>11.20.00  Driving/Maintenance/Backups/Stored in a separate location than PROD-DATA Environment [[DT:ALL]]</t>
  </si>
  <si>
    <t>11.20.00  Driving/Maintenance/Component Version Maintenance [[DT:ALL]]</t>
  </si>
  <si>
    <t>11.20.00  Driving/Maintenance/Data/Quality [[DT:ALL]]</t>
  </si>
  <si>
    <t>11.30.00  Driving/Operations [[DT:ALL]]</t>
  </si>
  <si>
    <t>11.30.00  Driving/Operations/Analysis [[DT:ALL]]</t>
  </si>
  <si>
    <t>11.30.00  Driving/Operations/Diagnostics [[DT:ALL]]</t>
  </si>
  <si>
    <t>11.30.00  Driving/Operations/Exporting [[DT:ALL]]</t>
  </si>
  <si>
    <t>11.30.00  Driving/Operations/Exporting/Media (Collections, Media, Metadata, Permissions, Members) [[DT:ALL]]</t>
  </si>
  <si>
    <t>11.30.00  Driving/Operations/Exporting/Users &amp; AuthZ (Groups, Membership, Group Roles, Permissions) [[DT:ALL]]</t>
  </si>
  <si>
    <t>11.30.00  Driving/Operations/Importing [[DT:ALL]]</t>
  </si>
  <si>
    <t>11.30.00  Driving/Operations/Importing Users &amp; AuthZ (Groups, Users, Roles, Permissions) [[DT:ALL]]</t>
  </si>
  <si>
    <t>11.30.00  Driving/Operations/Importing/Media (Collections, Media, Metadata, Permissions, Members) [[DT:ALL]]</t>
  </si>
  <si>
    <t>11.30.00  Driving/Operations/Reporting [[DT:ALL]]</t>
  </si>
  <si>
    <t>11.30.00  Driving/Operations/Reporting/Assets (Most Viewed) [[DT:ALL]]</t>
  </si>
  <si>
    <t>11.30.00  Driving/Operations/Reporting/Auditing (Group Summary: Description, Metadata, Members, Resources) [[DT:ALL]]</t>
  </si>
  <si>
    <t>11.30.00  Driving/Operations/Reporting/Auditing (Record History: Viewers, Editors, Creator, Logical Deletor) [[DT:ALL]]</t>
  </si>
  <si>
    <t>11.30.00  Driving/Operations/Reporting/Auditing (User Activity History: Operations) [[DT:ALL]]</t>
  </si>
  <si>
    <t>11.30.00  Driving/Operations/Reporting/Auditing (User Summary: Context, Permissions, Operations, Records) [[DT:ALL]]</t>
  </si>
  <si>
    <t>11.30.00  Driving/Operations/Reporting/Discovery (Source Paths,Metadata Used) [[DT:ALL]]</t>
  </si>
  <si>
    <t>11.30.00  Driving/Operations/Reporting/Format/PDF is preferred for print [[DT:ALL]]</t>
  </si>
  <si>
    <t>11.30.00  Driving/Operations/Reporting/Operations (Search, Abandonment, Consumation) [[DT:ALL]]</t>
  </si>
  <si>
    <t>11.30.00  Driving/Operations/Reporting/QA (Requests to Delay, Duration, Exceptions) [[DT:ALL]]</t>
  </si>
  <si>
    <t>11.30.00  Driving/Operations/Reporting/Security/printed reports are unalterable [[DT:ALL]]</t>
  </si>
  <si>
    <t>11.30.00  Driving/Operations/Reporting/Traffic (UnAuthenticated, Abandonment, Authentication, Authenticated) [[DT:ALL]]</t>
  </si>
  <si>
    <t>11.30.00  Driving/Operations/Reporting/Usability (Searches, Followed, Abandoned) [[DT:ALL]]</t>
  </si>
  <si>
    <t>11.30.00  Driving/Operations/Reporting/Viewable on screen, also by print [[DT:ALL]]</t>
  </si>
  <si>
    <t>11.40.00  Driving/Support [[DT:ALL]]</t>
  </si>
  <si>
    <t>11.40.00  Driving/Support/Business [[DT:ALL]]</t>
  </si>
  <si>
    <t>13.00.00 ===== DECOMMISSIONING ===== [[DT:ALL]]</t>
  </si>
  <si>
    <t>13.10.00  Decommissioning/Allowing next System to Export using APIs [[DT:ALL]]</t>
  </si>
  <si>
    <t>13.10.00  Decommissioning/Perapation for Archives [[DT:ALL]]</t>
  </si>
  <si>
    <t>13.20.00  Decommissioning/Develop ETL to permit Exporting to next System [[DT:ALL]]</t>
  </si>
  <si>
    <t>13.30.00  Decommissioning/Secure Deletion of Hosted Storage Devices [[DT:ALL]]</t>
  </si>
  <si>
    <t>13.30.00  Decommissioning/Secure Erasure of Physical Storage Devices [[DT:ALL]]</t>
  </si>
  <si>
    <t>Environment</t>
  </si>
  <si>
    <t>Type</t>
  </si>
  <si>
    <t>MAJOR (PHASE):</t>
  </si>
  <si>
    <t>MINOR(DELIVERABLE):</t>
  </si>
  <si>
    <t>STAKEHOLDERS</t>
  </si>
  <si>
    <t>TYPE</t>
  </si>
  <si>
    <t>DESIRE TYPE</t>
  </si>
  <si>
    <t>P00.---</t>
  </si>
  <si>
    <t>D000.---</t>
  </si>
  <si>
    <t>S00.Unclassified</t>
  </si>
  <si>
    <t>T0.---</t>
  </si>
  <si>
    <t>DT00.Role Purpose</t>
  </si>
  <si>
    <t>Reviewable</t>
  </si>
  <si>
    <t>Unknown</t>
  </si>
  <si>
    <t>P01.Destination</t>
  </si>
  <si>
    <t>D001.SOW</t>
  </si>
  <si>
    <t>S01.ALL</t>
  </si>
  <si>
    <t>T1.Objectives</t>
  </si>
  <si>
    <t>DT10.Prerequisites: Setup</t>
  </si>
  <si>
    <t>Cloud/SaaS</t>
  </si>
  <si>
    <t>Service</t>
  </si>
  <si>
    <t>P02.Dependencies</t>
  </si>
  <si>
    <t>D002.SOW/Delivery Management Services</t>
  </si>
  <si>
    <t>S02.CEO</t>
  </si>
  <si>
    <t>T2.Deliverables</t>
  </si>
  <si>
    <t>DT20.Prerequisites: Info</t>
  </si>
  <si>
    <t>Accepted</t>
  </si>
  <si>
    <t>Cloud/PaaS</t>
  </si>
  <si>
    <t>Configurable</t>
  </si>
  <si>
    <t>P03.Governance</t>
  </si>
  <si>
    <t>D003.SOW/Stakeholder Analysis Services</t>
  </si>
  <si>
    <t>S03.Organisation Strategic Alignment Governance</t>
  </si>
  <si>
    <t>T3.Task</t>
  </si>
  <si>
    <t>DT30.Deliverables: Final</t>
  </si>
  <si>
    <t>Active</t>
  </si>
  <si>
    <t>Cloud/CaaS</t>
  </si>
  <si>
    <t>Customizable</t>
  </si>
  <si>
    <t>P04.Direction</t>
  </si>
  <si>
    <t>D004.SOW/Design Services/Architecture</t>
  </si>
  <si>
    <t>S04.Organisation Information Governance</t>
  </si>
  <si>
    <t>T4.Milestone</t>
  </si>
  <si>
    <t>DT40.Deliverables: Enabling</t>
  </si>
  <si>
    <t>Replaced</t>
  </si>
  <si>
    <t>Cloud/IaaS</t>
  </si>
  <si>
    <t>P05.Delegation</t>
  </si>
  <si>
    <t>D005.SOW/Design Services/UX</t>
  </si>
  <si>
    <t>S05.Organisation Legal Governance</t>
  </si>
  <si>
    <t>T5.Constraints</t>
  </si>
  <si>
    <t>DT50.Tasks</t>
  </si>
  <si>
    <t>P06.Discovery</t>
  </si>
  <si>
    <t>D006.SOW/ScrumMaster Services</t>
  </si>
  <si>
    <t>S06.Organisation Probity Governance</t>
  </si>
  <si>
    <t>T6.Specs:Qualities</t>
  </si>
  <si>
    <t>DT60.Responsibility</t>
  </si>
  <si>
    <t>P07.Desires</t>
  </si>
  <si>
    <t>D007.SOW/QA Analysis Services</t>
  </si>
  <si>
    <t>S07.Organisation Privacy Governance</t>
  </si>
  <si>
    <t>T7.Specs:Functionality</t>
  </si>
  <si>
    <t>DT70.Guidance</t>
  </si>
  <si>
    <t>P08.Definition</t>
  </si>
  <si>
    <t>D008.SOW/C&amp;A Services</t>
  </si>
  <si>
    <t>S08.Organisation Comms Governance</t>
  </si>
  <si>
    <t>T8.Specs:Guidance</t>
  </si>
  <si>
    <t>DT80.Desires</t>
  </si>
  <si>
    <t>P09.Procurement</t>
  </si>
  <si>
    <t>D009.SOW/Delivery Services</t>
  </si>
  <si>
    <t>S09.Organisation Change Management Governance</t>
  </si>
  <si>
    <t>T9.Assumptions</t>
  </si>
  <si>
    <t>P10.Design</t>
  </si>
  <si>
    <t>D010.SOW/Infrastructure Services</t>
  </si>
  <si>
    <t>S10.---</t>
  </si>
  <si>
    <t>P11.Detailed Design</t>
  </si>
  <si>
    <t>D011.SOW/Monitoring Services</t>
  </si>
  <si>
    <t>S11.---</t>
  </si>
  <si>
    <t>P12.Technical Design</t>
  </si>
  <si>
    <t>D012.SOW/Operations Services</t>
  </si>
  <si>
    <t>S12.---</t>
  </si>
  <si>
    <t>P13.Content Design</t>
  </si>
  <si>
    <t>D013.SOW/Data Migration Services</t>
  </si>
  <si>
    <t>S13.Business Sponsor</t>
  </si>
  <si>
    <t>P14.QA Definition</t>
  </si>
  <si>
    <t>D014.SOW/Resource &amp; Content Services</t>
  </si>
  <si>
    <t>S14.Business Governance</t>
  </si>
  <si>
    <t>P15.Delivery</t>
  </si>
  <si>
    <t>D015.SOW/Media Interpretation Services</t>
  </si>
  <si>
    <t>S15.Business Content Governance</t>
  </si>
  <si>
    <t>P16.Development</t>
  </si>
  <si>
    <t>D016.SOW/Development Services/Pipeline</t>
  </si>
  <si>
    <t>S16.---</t>
  </si>
  <si>
    <t>P17.Driving</t>
  </si>
  <si>
    <t>D017.SOW/Development Services/QA Automation</t>
  </si>
  <si>
    <t>S17.---</t>
  </si>
  <si>
    <t>P18.Decommissioning</t>
  </si>
  <si>
    <t>D018.SOW/Development Services/Server</t>
  </si>
  <si>
    <t>S18.ITC CIO/CDO</t>
  </si>
  <si>
    <t>D019.SOW/Development Services/Client/UX</t>
  </si>
  <si>
    <t>S19.ITC Data Integration Governance(ITC-DIGI)</t>
  </si>
  <si>
    <t>D020.SOW/Development Services/Data</t>
  </si>
  <si>
    <t>S20.ITC Technology Investments Alignment Governance(ITC-DA/GB)</t>
  </si>
  <si>
    <t>D021.SOW/Security Review Services</t>
  </si>
  <si>
    <t>S21.ITC Technology Investments Alignment Governance(DA)</t>
  </si>
  <si>
    <t>D022.SOW/Support Services</t>
  </si>
  <si>
    <t>S22.ITC Architecture Alignment Governance(ITC-TWG)</t>
  </si>
  <si>
    <t>D023.SOW/Training Services</t>
  </si>
  <si>
    <t>S23.ITC Design Security Services</t>
  </si>
  <si>
    <t>D024.---</t>
  </si>
  <si>
    <t>S24.ITC Certificate &amp; Assurance (C&amp;A) Services(C&amp;A)</t>
  </si>
  <si>
    <t>D025.---</t>
  </si>
  <si>
    <t>S25.ITC Change Governance(CAB)</t>
  </si>
  <si>
    <t>D031.Business</t>
  </si>
  <si>
    <t>S26.---</t>
  </si>
  <si>
    <t>D032.Business/Options Analysis</t>
  </si>
  <si>
    <t>S27.---</t>
  </si>
  <si>
    <t>D033.Business/Stakeholders Map</t>
  </si>
  <si>
    <t>S28.Users/Public</t>
  </si>
  <si>
    <t>D034.Business/HL Objectives</t>
  </si>
  <si>
    <t>S29.Users/Authenticated</t>
  </si>
  <si>
    <t>D035.Business/Gap Analysis</t>
  </si>
  <si>
    <t>S30.Users/Service Consumers</t>
  </si>
  <si>
    <t>D036.Business/Case</t>
  </si>
  <si>
    <t>S31.Users/Service Providers (Frontline)</t>
  </si>
  <si>
    <t>D037.Business/Delivery Plan</t>
  </si>
  <si>
    <t>S32.Users/Business Services (Coordinators)</t>
  </si>
  <si>
    <t>D038.Business/Change Management Plan</t>
  </si>
  <si>
    <t>S33.Users/Training Services</t>
  </si>
  <si>
    <t>D039.Business/Change Comms Plan</t>
  </si>
  <si>
    <t>S34.Users/Support Services (General)</t>
  </si>
  <si>
    <t>D040.Business/Execution Plan</t>
  </si>
  <si>
    <t>S35.Users/Business Service (Support)</t>
  </si>
  <si>
    <t>D041.Business/Requirements Tracability Report</t>
  </si>
  <si>
    <t>S36.Users/Operations (Configuration)</t>
  </si>
  <si>
    <t>D042.---</t>
  </si>
  <si>
    <t>S37.---</t>
  </si>
  <si>
    <t>D043.---</t>
  </si>
  <si>
    <t>S38.---</t>
  </si>
  <si>
    <t>D101.Governance Reporting</t>
  </si>
  <si>
    <t>S39.Partners</t>
  </si>
  <si>
    <t>D102.Governance Reporting/Risks</t>
  </si>
  <si>
    <t>S40.API Gateway Services</t>
  </si>
  <si>
    <t>D103.Governance Reporting/Issues</t>
  </si>
  <si>
    <t>S41.Analytics Services</t>
  </si>
  <si>
    <t>D104.Governance Reporting/Technical Debt</t>
  </si>
  <si>
    <t>S42.Data warehouse Services</t>
  </si>
  <si>
    <t>D105.Governance Reporting/Resources</t>
  </si>
  <si>
    <t>S43.Archiving Services</t>
  </si>
  <si>
    <t>D106.Governance Reporting/Effort</t>
  </si>
  <si>
    <t>S44.---</t>
  </si>
  <si>
    <t>D107.Governance Reporting/Functionalities</t>
  </si>
  <si>
    <t>S45.---</t>
  </si>
  <si>
    <t>D108.Governance Reporting/Qualities</t>
  </si>
  <si>
    <t>S46.Delivery Management Services</t>
  </si>
  <si>
    <t>D109.Governance Reporting/Quality Assurance</t>
  </si>
  <si>
    <t>S47.Business Case Consultant Services</t>
  </si>
  <si>
    <t>D110.Governance Reporting/Endorsements</t>
  </si>
  <si>
    <t>S48.Enterprise Architecture Services</t>
  </si>
  <si>
    <t>D111.Governance Reporting/Deliverables</t>
  </si>
  <si>
    <t>S48.Stakeholder Analysis Services</t>
  </si>
  <si>
    <t>D112.---</t>
  </si>
  <si>
    <t>S49.Solution Architecture Services</t>
  </si>
  <si>
    <t>D113.---</t>
  </si>
  <si>
    <t>S50.Design Services/UX</t>
  </si>
  <si>
    <t>D251.Classification</t>
  </si>
  <si>
    <t>S51.---</t>
  </si>
  <si>
    <t>D252.Classification/Information Category</t>
  </si>
  <si>
    <t>S52.---</t>
  </si>
  <si>
    <t>D253.Classification/Privacy (PTA)</t>
  </si>
  <si>
    <t>S53.Design Security Review Services</t>
  </si>
  <si>
    <t>D254.Classification/Risk (STA)</t>
  </si>
  <si>
    <t>S54.---</t>
  </si>
  <si>
    <t>D254.---</t>
  </si>
  <si>
    <t>S55.---</t>
  </si>
  <si>
    <t>D255.---</t>
  </si>
  <si>
    <t>S56.ScrumMaster Services</t>
  </si>
  <si>
    <t>D261.C&amp;A</t>
  </si>
  <si>
    <t>S57.QA Analysis Services</t>
  </si>
  <si>
    <t>D262.C&amp;A Risk (ST2)</t>
  </si>
  <si>
    <t>S58.Identity Services</t>
  </si>
  <si>
    <t>D263.C&amp;A Risk Audit</t>
  </si>
  <si>
    <t>S59.Data Services</t>
  </si>
  <si>
    <t>D264.---</t>
  </si>
  <si>
    <t>S60.Deployment Services</t>
  </si>
  <si>
    <t>D265.---</t>
  </si>
  <si>
    <t>S61.Infrastructure Services</t>
  </si>
  <si>
    <t>D271.Endorsement</t>
  </si>
  <si>
    <t>S62.Monitoring Services</t>
  </si>
  <si>
    <t>D272.Endorsement/ITC-GB</t>
  </si>
  <si>
    <t>S63.Security Services</t>
  </si>
  <si>
    <t>D273.Endorsement/ITC-DA</t>
  </si>
  <si>
    <t>S64.Maintenance Services</t>
  </si>
  <si>
    <t>D274.Endorsement/ITC-QA</t>
  </si>
  <si>
    <t>S65.Operations Services</t>
  </si>
  <si>
    <t>D275.Endorsement/ITC-C&amp;A</t>
  </si>
  <si>
    <t>S66.Data Migration Services</t>
  </si>
  <si>
    <t>D276.Endorsement/ITC-CAB</t>
  </si>
  <si>
    <t>S67.BAU Development Services</t>
  </si>
  <si>
    <t>D277.---</t>
  </si>
  <si>
    <t>S68.Support Services</t>
  </si>
  <si>
    <t>D278.---</t>
  </si>
  <si>
    <t>S69.Training Services</t>
  </si>
  <si>
    <t>D301.Endorsement/ITC-Security at CAB</t>
  </si>
  <si>
    <t>S70.---</t>
  </si>
  <si>
    <t>D302.Endorsement/ITC-Infrastructure at CAB</t>
  </si>
  <si>
    <t>S71.---</t>
  </si>
  <si>
    <t>D303.Endorsement/ITC-Monitoring at CAB</t>
  </si>
  <si>
    <t>S72.Resource &amp; Content Services</t>
  </si>
  <si>
    <t>D304.Endorsement/ITC-Maintenance at CAB</t>
  </si>
  <si>
    <t>S73.Interpretation Services</t>
  </si>
  <si>
    <t>D305.Endorsement/ITC-Operations at CAB</t>
  </si>
  <si>
    <t>S74.---</t>
  </si>
  <si>
    <t>D306.Endorsement/ITC-Deployment at CAB</t>
  </si>
  <si>
    <t>S75.Development Services</t>
  </si>
  <si>
    <t>D307.Endorsement/ITC-Support at CAB</t>
  </si>
  <si>
    <t>S76.Development Services/Pipeline Automation</t>
  </si>
  <si>
    <t>D308.Endorsement/ITC-Training at CAB</t>
  </si>
  <si>
    <t>S77.Development Services/QA Automation</t>
  </si>
  <si>
    <t>D309.Endorsement/ITC-Identity at CAB</t>
  </si>
  <si>
    <t>S78.Development Services/Server</t>
  </si>
  <si>
    <t>D310.Endorsement/ITC-Legal at CAB</t>
  </si>
  <si>
    <t>S79.Development Services/Specialist Integration</t>
  </si>
  <si>
    <t>D310.---</t>
  </si>
  <si>
    <t>S80.Development Services/Client/UX</t>
  </si>
  <si>
    <t>D311.---</t>
  </si>
  <si>
    <t>S81.Development Services/ETL</t>
  </si>
  <si>
    <t>D331.Provisioning</t>
  </si>
  <si>
    <t>D332.Provisioning/Identities</t>
  </si>
  <si>
    <t>D333.Provisioning/Workstations</t>
  </si>
  <si>
    <t>D334.Provisioning/Comms</t>
  </si>
  <si>
    <t>D335.Provisioning/Prod. Tools</t>
  </si>
  <si>
    <t>D336.---</t>
  </si>
  <si>
    <t>D337.---</t>
  </si>
  <si>
    <t>D341.Subscriptions</t>
  </si>
  <si>
    <t>D342.Subscriptions/ALM Hub</t>
  </si>
  <si>
    <t>D343.Subscriptions/Infrastructure</t>
  </si>
  <si>
    <t>D344.Subscriptions/DNS</t>
  </si>
  <si>
    <t>D345.Subscriptions/Certs</t>
  </si>
  <si>
    <t>D346.Subscriptions/WebsiteUpCheck</t>
  </si>
  <si>
    <t xml:space="preserve">    </t>
  </si>
  <si>
    <t>D347.Subscriptions/Email</t>
  </si>
  <si>
    <t>D348.Subscriptions/Validation</t>
  </si>
  <si>
    <t>D349.Subscriptions/Search</t>
  </si>
  <si>
    <t>D350.Subscriptions/GeoIP</t>
  </si>
  <si>
    <t>D351.Subscriptions/Addresses</t>
  </si>
  <si>
    <t>D352.---</t>
  </si>
  <si>
    <t>D353.---</t>
  </si>
  <si>
    <t>D361.Specifications</t>
  </si>
  <si>
    <t>D362.Specifications/Info/Entities</t>
  </si>
  <si>
    <t>D363.Specifications/Info/Classification</t>
  </si>
  <si>
    <t xml:space="preserve">D364.Specifications/REQ/Functional </t>
  </si>
  <si>
    <t>D365.Specifications/REQ/Quality</t>
  </si>
  <si>
    <t>D366.Specifications/REQ/Technical</t>
  </si>
  <si>
    <t>D367.Specifications/AccessMatrix</t>
  </si>
  <si>
    <t>D368.Specifications/REQ/System (F+Q)</t>
  </si>
  <si>
    <t>D360.---</t>
  </si>
  <si>
    <t>D361.---</t>
  </si>
  <si>
    <t>D371.Architecture</t>
  </si>
  <si>
    <t>D372.Architecture/SAD</t>
  </si>
  <si>
    <t>D373.Architecture/TDD</t>
  </si>
  <si>
    <t>D374.---</t>
  </si>
  <si>
    <t>D375.---</t>
  </si>
  <si>
    <t>D381.Documentation</t>
  </si>
  <si>
    <t>D382.Documentation/Specifications</t>
  </si>
  <si>
    <t>D383.Documentation/StyleGuide</t>
  </si>
  <si>
    <t>D384.Documentation/Infrastructure</t>
  </si>
  <si>
    <t>D385.Documentation/Configuration</t>
  </si>
  <si>
    <t>D386.Documentation/Data Schema</t>
  </si>
  <si>
    <t>D387.Documentation/Integration</t>
  </si>
  <si>
    <t>D388.Documentation/Deployment</t>
  </si>
  <si>
    <t>D389.Documentation/Data Migration</t>
  </si>
  <si>
    <t>D380.Documentation/Backup&amp;Restore</t>
  </si>
  <si>
    <t>D391.Documentation/Monitoring</t>
  </si>
  <si>
    <t>D392.Documentation/DR</t>
  </si>
  <si>
    <t>D393.Documentation/Support</t>
  </si>
  <si>
    <t>D394.Documentation/Users</t>
  </si>
  <si>
    <t>D395.Documentation/Operations</t>
  </si>
  <si>
    <t>D396.Documentation/Training</t>
  </si>
  <si>
    <t>D397.Documentation/Continuity Plan</t>
  </si>
  <si>
    <t>D398.Documentation/Change Management</t>
  </si>
  <si>
    <t>D399.---</t>
  </si>
  <si>
    <t>D401.Media</t>
  </si>
  <si>
    <t>D402.Media/Resources</t>
  </si>
  <si>
    <t>D403.Media/Resources/Prompts</t>
  </si>
  <si>
    <t>D404.Media/Resources/Instructions</t>
  </si>
  <si>
    <t>D405.Media/Resources/Inline Tips</t>
  </si>
  <si>
    <t>D406.Media/Resources/Online Assistance</t>
  </si>
  <si>
    <t>D407.Media/Resources/Messages</t>
  </si>
  <si>
    <t>D408.---</t>
  </si>
  <si>
    <t>D409.---</t>
  </si>
  <si>
    <t>D411.Media/Content</t>
  </si>
  <si>
    <t>D412.---</t>
  </si>
  <si>
    <t>D413.---</t>
  </si>
  <si>
    <t>D421.Data</t>
  </si>
  <si>
    <t>D422.Data/Legacy</t>
  </si>
  <si>
    <t>D423.---</t>
  </si>
  <si>
    <t>D424.---</t>
  </si>
  <si>
    <t>D401.Environments</t>
  </si>
  <si>
    <t>D402.Environments/General</t>
  </si>
  <si>
    <t>D403.Environments/Integrations</t>
  </si>
  <si>
    <t>D404.Environments/SecuredData</t>
  </si>
  <si>
    <t>D405.Environments/TestData/BT</t>
  </si>
  <si>
    <t>D406.Environments/TestData/DT</t>
  </si>
  <si>
    <t>D407.Environments/TestData/ST</t>
  </si>
  <si>
    <t>D408.Environments/TestData/UT</t>
  </si>
  <si>
    <t>D409.Environments/TestData/IT</t>
  </si>
  <si>
    <t>D410.Environments/TestData/TR</t>
  </si>
  <si>
    <t>D411.Environments/ProdData/PP</t>
  </si>
  <si>
    <t>D412.Environments/ProdData/PR</t>
  </si>
  <si>
    <t>D414.---</t>
  </si>
  <si>
    <t>D421.Services</t>
  </si>
  <si>
    <t>D422.Services/ALM</t>
  </si>
  <si>
    <t>D423.Services/ALM/Wiki</t>
  </si>
  <si>
    <t>D424.Services/ALM/Kanban</t>
  </si>
  <si>
    <t>D425.Services/ALM/Repository</t>
  </si>
  <si>
    <t>D426.Services/ALM/Secure Storage</t>
  </si>
  <si>
    <t>D427.Services/ALM/Delivery Pipeline</t>
  </si>
  <si>
    <t>D428.Services/ALM/Delivery Pipeline/Svc Account</t>
  </si>
  <si>
    <t>D429.Services/ALM/Delivery Pipeline/Infrastructure Creation</t>
  </si>
  <si>
    <t>D430.Services/ALM/Delivery Pipeline/Compilation</t>
  </si>
  <si>
    <t>D431.Services/ALM/Delivery Pipeline/Packaging</t>
  </si>
  <si>
    <t>D432.Services/ALM/Delivery Pipeline/Deployment</t>
  </si>
  <si>
    <t>D433.Services/ALM/Delivery Pipeline/Configuration</t>
  </si>
  <si>
    <t>D434.Services/ALM/Delivery Pipeline/Backup&amp;Restore Automation</t>
  </si>
  <si>
    <t>D435.Services/ALM/Delivery Pipeline/Schema Update Automation</t>
  </si>
  <si>
    <t>D436.Services/ALM/Delivery Pipeline/QA Automation/Static</t>
  </si>
  <si>
    <t>D437.Services/ALM/Delivery Pipeline/QA Automation/Dynamic</t>
  </si>
  <si>
    <t>D438.Services/ALM/Delivery Pipeline/Data Migration Automation</t>
  </si>
  <si>
    <t>D439.---</t>
  </si>
  <si>
    <t>D440.---</t>
  </si>
  <si>
    <t>D441.Services/Infrastructure</t>
  </si>
  <si>
    <t>D442.Services/Infrastructure/DNS</t>
  </si>
  <si>
    <t>D443.Services/Infrastructure/Email</t>
  </si>
  <si>
    <t>D444.Services/Database Schemas&amp;Seeding</t>
  </si>
  <si>
    <t>D445.---</t>
  </si>
  <si>
    <t>D446.---</t>
  </si>
  <si>
    <t>D451.Services/Configuration</t>
  </si>
  <si>
    <t>D452.---</t>
  </si>
  <si>
    <t>D453.---</t>
  </si>
  <si>
    <t>D461.Services/Server</t>
  </si>
  <si>
    <t>D462.Services/Server/Middleware/AAA</t>
  </si>
  <si>
    <t>D463.Services/Server/Middleware/Routing</t>
  </si>
  <si>
    <t>D464.---</t>
  </si>
  <si>
    <t>D465.---</t>
  </si>
  <si>
    <t>D471.Services/Server/Controllers</t>
  </si>
  <si>
    <t>D472.Services/Server/Controllers/Validation</t>
  </si>
  <si>
    <t>D473.---</t>
  </si>
  <si>
    <t>D474.---</t>
  </si>
  <si>
    <t>D481.Services/Server/Services</t>
  </si>
  <si>
    <t>D482.Services/Server/Services/Integration</t>
  </si>
  <si>
    <t>D483.Services/Server/Services/Domains</t>
  </si>
  <si>
    <t>D484.---</t>
  </si>
  <si>
    <t>D485.---</t>
  </si>
  <si>
    <t>D491.Services/Server/Common/Models</t>
  </si>
  <si>
    <t>D492.Services/Server/Services</t>
  </si>
  <si>
    <t>D493.---</t>
  </si>
  <si>
    <t>D494.---</t>
  </si>
  <si>
    <t>D501.Services/API/Gateway</t>
  </si>
  <si>
    <t>D502.--</t>
  </si>
  <si>
    <t>D503.--</t>
  </si>
  <si>
    <t>D511.Services/Server/Client/API</t>
  </si>
  <si>
    <t>D513.---</t>
  </si>
  <si>
    <t>D514.---</t>
  </si>
  <si>
    <t>D523.Services/Server/Client/UX</t>
  </si>
  <si>
    <t>D524.Services/Server/Client/UX/Views</t>
  </si>
  <si>
    <t>D525.Services/Server/Client/UX/Controllers</t>
  </si>
  <si>
    <t>D526.Services/Server/Client/UX/Services</t>
  </si>
  <si>
    <t>D527.Services/Server/Client/UX/Models</t>
  </si>
  <si>
    <t>D528.---</t>
  </si>
  <si>
    <t>D529.---</t>
  </si>
  <si>
    <t>D541.Services/CorporateSiteIntegration</t>
  </si>
  <si>
    <t>D542.Services/CorporateAPIGateway</t>
  </si>
  <si>
    <t>D543.Services/ETL/Data Migration/Legacy-In</t>
  </si>
  <si>
    <t>D544.Services/ETL/Data Migration/DW-Out</t>
  </si>
  <si>
    <t>D545.---</t>
  </si>
  <si>
    <t>D546.---</t>
  </si>
  <si>
    <t>Phase</t>
  </si>
  <si>
    <t>Deliverables</t>
  </si>
  <si>
    <t>CONCERN</t>
  </si>
  <si>
    <t>STATEMENT</t>
  </si>
  <si>
    <t>Responsible</t>
  </si>
  <si>
    <t>Order</t>
  </si>
  <si>
    <t>ID</t>
  </si>
  <si>
    <t>ID4</t>
  </si>
  <si>
    <t>DiagramTitle</t>
  </si>
  <si>
    <t>Statement2</t>
  </si>
  <si>
    <t>Notes</t>
  </si>
  <si>
    <t>DELIVERABLES/…</t>
  </si>
  <si>
    <t>Deliverables/Business Plan: Design Services: Endorsement/The Project's Strategic Alignment (as per the Business Case) MUST be endorsed prior to procurement, development and delivery</t>
  </si>
  <si>
    <t>Deliverables/Primary Expected Deliverable/The Primary Deliverable MUST remain a documented &amp; supported Business Customer Service, supported by an operable, functioning, incrementally improving InfoService system, delivered via an automated delivery Pipeline.</t>
  </si>
  <si>
    <t>Deliverables/AntiPattern: Focus on the Wrong System/Dev Stakeholders MUST NOT mistake the InfoService as being the Key Deliverable.It is only one of many deliverables.It is not even the key System (The Automated QA &amp; Delivery Pipeline is).</t>
  </si>
  <si>
    <t>Deployment Services: SOW/A SOW MUST with Deployment Services MUST be established to pay for Deploying Services to PROD-DATA environments (ie, requiring the raising of Change Requests) to SLA expectations</t>
  </si>
  <si>
    <t>InfrastructureServices Subscription/A SOW MUST be developed to pay for Hosting of Infrastructure (generally separately to Infrastructure Maintenance SOW)</t>
  </si>
  <si>
    <t>InfrastructureServices Support SOW/A SOW MUST be developed with Infrastructure Services to support service infrastructure to SLA Expectations</t>
  </si>
  <si>
    <t>InfoServiceContent: Media Development Services: SOW/A SOW MAY be required with Consultant SMEs on Content Media to develop discoverable, organised, evolvable, system content.</t>
  </si>
  <si>
    <t>Media Interpretation Services: Initial Resource SOW/A SOW MUST be developed with Media Interpretation Services to interpret any initial Resources (not Content) developed.</t>
  </si>
  <si>
    <t>Media Development Services: SOW/A SOW MAY be developed with Consultant SMEs on Content Media to develop subsequent/ongoing system Resources.</t>
  </si>
  <si>
    <t>InfoServiceContent: Media Management Services: SOW/A SOW MAY be required with Media Development Services to manage, further organise, refresh, cull, system content.</t>
  </si>
  <si>
    <t>InfoServiceContent: Media Interpretation Services: Initial Content SOW/A SOW MUST be developed with Media Interpretation Services to interpret any initial Content developed.</t>
  </si>
  <si>
    <t>Media Interpretation Services: Ongoing Resources SOW/A SOW MUST be developed with Media Interpretation Services to interpret any Resource (not Content) developed</t>
  </si>
  <si>
    <t>InfoServiceContent: Media Development Services: Ongoing Content SOW/A SOW MAY be required with Media Development Services to develop additional discoverable, organised, evolvable, system content.</t>
  </si>
  <si>
    <t>InfoServiceContent: Media Interpretation Services: Ongoing Content SOW/A SOW MUST be developed with Media Interpretation Services to interpret any subsequent Content developed in an ongoing manner.</t>
  </si>
  <si>
    <t>SupportServices: SOW/For Support Services Endorsement at CAB, a SOW MUST be established to provide System Support.</t>
  </si>
  <si>
    <t>/A SOW MAY be developed with Training Services to manage training of internal business users</t>
  </si>
  <si>
    <t>/An Options Analysis MUST be developed to inform the Business Case.</t>
  </si>
  <si>
    <t>/A Stakeholder Map showing RASCI roles over the whole service lifecycle (dev + ops &amp; improvements) MUST be developed to include and inform the Business Case scope &amp; functions.</t>
  </si>
  <si>
    <t>/A list of Logical Domain grouped High Level (HL) Functional Requirements MUST be developed to include in the Business Case.</t>
  </si>
  <si>
    <t>SupportServices: Support Plan/For Support Services Endorsement at CAB, a Service Support Plan (SSP) MUST be collaboratively developed, and accepted.</t>
  </si>
  <si>
    <t>Training Services: Endorsement/Training Services Endorsement at CAB MUST be obtained to go live.</t>
  </si>
  <si>
    <t>Infrastructure Services: Endorsement/Infrastructure Services Endorsement at CAB MUST be obtained to go live</t>
  </si>
  <si>
    <t>Business Services: Endorsement/Business Services Endorsement at CAB MUST be obtained to go live.</t>
  </si>
  <si>
    <t>Deployment Services: Endorsement at CAB/Delivery Services Endorsement at CAB MUST be obtained to go live</t>
  </si>
  <si>
    <t>D314.Subscriptions/DNS</t>
  </si>
  <si>
    <t>/A WWW [Sub] Domain Name MUST be defined, subscribed to and registered in a Domain Registry.</t>
  </si>
  <si>
    <t xml:space="preserve">D325.Specifications/REQ/Functional </t>
  </si>
  <si>
    <t>Business Case: Stakeholder Analsis Services: Logically Domained Functions/BizCase HL Functional Requirements MUST be grouped by Logical Domains (eg: Users &amp; Groups, Group based Permissions &amp; Roles, Business Automation, Reporting).</t>
  </si>
  <si>
    <t>D326.Specifications/REQ/Quality</t>
  </si>
  <si>
    <t>Business Case: Stakeholder Analsis Services: Quality Requirements/A list of High Level Quality Requirements MUST be developed to append to the Business Case.</t>
  </si>
  <si>
    <t>D358.Documentation/Deployment</t>
  </si>
  <si>
    <t>Deployment Services: Deployment Pipeine/For Deployment Services Endorsement at CAB, a Deployment Plan MUST be developed to guide Deployment Services how to automate the idempotent deployment of Infrastructure, services, configuration and backup restoration (see DR Plan)</t>
  </si>
  <si>
    <t>D362.Documentation/DR</t>
  </si>
  <si>
    <t>InfoService/ISO-25010/Reliability/Recoverability/For InfrastructureServices Endorsement at CAB, a DisasterRecovery Plan MUST be developed to guide MaintenanceServices on how to activate an automated idempotent recreation of Environments, system and configuration redeployments and Backup restoration</t>
  </si>
  <si>
    <t>D363.Documentation/Support</t>
  </si>
  <si>
    <t>Business Support Services:BSG/For Support Services Endorsement, a Business Support Guide MUST be developed for when Support Services forwards Contact Calls</t>
  </si>
  <si>
    <t>D366.Documentation/Training</t>
  </si>
  <si>
    <t>/For Training Services Endorsement at CAB, a training plan MUST be collaboratively developed, and accepted.</t>
  </si>
  <si>
    <t>D367.Documentation/Continuity Plan</t>
  </si>
  <si>
    <t>BusinessServices: Continuity Plan/For Business Services Endorsement at CAB, a Continuity Plan MUST be developed to Guide operations if the digital service is unavailable</t>
  </si>
  <si>
    <t>/For Training Service Endorsement at CAB, multiple, resetable, Traning Environments or Tenancies, with test data MUST be provided.</t>
  </si>
  <si>
    <t>Media Development Services: Content/…</t>
  </si>
  <si>
    <t>Media Development Services: SOW/A SOW MAY be developed with Consultant SMEs on Content Media to develop system Resources.</t>
  </si>
  <si>
    <t>Deployment Services: ALM Pipeline/To obtaine Deployment Services Endorsement at CAB, an automated Pipeline MUST be developed in collaboration and accepted</t>
  </si>
  <si>
    <t xml:space="preserve">Deployment Services: Coded Instructions/If the System is Hosted, SystemClientAsCode MUST be developed As a Service Client component of automated deployments which Deployment Services are expecting </t>
  </si>
  <si>
    <t>Deployment Services: InfraAsCode/Any Infrastructure instructions MUST be delivered as idempotent Code (Infrastructure-as-Code).</t>
  </si>
  <si>
    <t xml:space="preserve">Deployment Services: DatabaseSchemaAsCode/If the System is Hosted, DatabaseSchemaAsCode MUST be developed As a Service Client component of automated deployments which Deployment Services are expecting </t>
  </si>
  <si>
    <t xml:space="preserve">Deployment Services: SystemConfigurationAsCode/Any System host device configuration instructions MUST be delivered as idempotent Code (Configuration-as-Code) </t>
  </si>
  <si>
    <t>Deployment Services: BackupsAsCode/For Deployment Services Endorsement at CAB, an Automated Deployment Pipeline for idempotently creating Infrastructure, deploying Systems and Configuration, restoring Backups is required</t>
  </si>
  <si>
    <t>A large number of sub-deliverables MUST be developed in order to successfully deliver the key Expected Deliverables.</t>
  </si>
  <si>
    <t>SubDeliverables: Business Case/Development of several sub-deliverables MUST be managed to inform the Business Case (eg: Stakholders, Options, Information, Data Classification, Functionality, Qualities, Integrations, etc.)</t>
  </si>
  <si>
    <t>Organisation Information Governance: InfoService: Endorsement/Information Governance Endoresement at CAB MUST be obtained to go live.</t>
  </si>
  <si>
    <t>Organisation Information Data Services: Business Case: HL Description/A HL simplified Information Description MUST be developed to inform the Business Plan, showing elements required for each functional Logical Domain, including integration.</t>
  </si>
  <si>
    <t>Organisation Information Data Services: Business Case: Classification/The Data Classification of the Information managed by the business Service MUST be determined, accepted and recorded in the Business Case.</t>
  </si>
  <si>
    <t>Organisation Information Data Services: InfoService: Classification/For Information Service's Endorsement at CAB, the service's Information Data Classification MUST be approved early (eg: BizCase) as it affects design choices &amp; cost.</t>
  </si>
  <si>
    <t>Organisation Privacy Services: InfoService: PIA/A Privacy Impact Assessment (PIA) Report MUST be developed and signed off by Privacy Governance officers.</t>
  </si>
  <si>
    <t>Organisation Privacy Services: InfoService: Cookie Statement/For Privacy Services Endorsement at CAB, a A Tracking (Cookie) Statement MUST be either referenced or developed</t>
  </si>
  <si>
    <t>Organisation Privacy Services: InfoService: Opt Out Statement/For Privacy Services Endorsement at CAB, a PII Opt Out Statement MUST be either referenced or developed As a Service Client Resource</t>
  </si>
  <si>
    <t>Organisation Privacy Services: InfoService: PII Statement/For Privacy Services Endorsement at CAB, a PII Correction Statement MUST be either referenced or developed As a Service Client Resource</t>
  </si>
  <si>
    <t>Organisation Privacy Services: InfoService: Privacy Statement/For Privacy Services Endorsement at CAB, a Privacy Statement MUST be either referenced or developed As a Service Client Resource</t>
  </si>
  <si>
    <t>Organisation Privacy Services: Endorsement/Privacy Services Endorsement at CAB MUST be obtained to go live.</t>
  </si>
  <si>
    <t>Content: Media Development Services: Endorsement at CAB/Endorsement by Media Development Services at CAB MUST be obtained to go live.</t>
  </si>
  <si>
    <t>InfoService/ DIGI: Endorsement/DIG Endorsement at CAB MUST be obtained to go live</t>
  </si>
  <si>
    <t>Business Case: ITC DA Endorsement/The Business Case's Principles, Options analysis, Information, Functionality and Qualities MUST be presented to and endorsed by ITC's DA prior to presentation to ITC GB.</t>
  </si>
  <si>
    <t>InfoService/Endorsement/DIGI/Dependencies: DIGI Endorsement: Data Warehouse Models/TODO Data Warehouse Models</t>
  </si>
  <si>
    <t>InfoService/Data Services (DIGI) Endorsement of API Models/To obtain DIGI Endorsement at CAB, Data Services MUST review, inform and approve the InfoService's API API Design &amp; Documentation</t>
  </si>
  <si>
    <t>Business Case: ITC GB Endorsement/The Business Case MUST be presented to and endorsed by ITC's GB.</t>
  </si>
  <si>
    <t>InfoService/TWG: Endorsement/ITC Design Services Endorsement of the architecture at CAB MUST be obtained to go live</t>
  </si>
  <si>
    <t>InfoService/TWG: Obligations/ITC Design Services defined obligations (eg: adherence to Design Principles, Standards &amp; Frameworks, Integration &amp; Services) MUST be adhered to.</t>
  </si>
  <si>
    <t>C&amp;A Services: Endorsement/C&amp;A Services Endorsement at CAB MUST be obtained to go live.</t>
  </si>
  <si>
    <t>C&amp;A Services: SOW/A SOW MUST be developed with C&amp;A Services to commission the documentation of risk, controls, and accepted processes</t>
  </si>
  <si>
    <t>C&amp;A Services: TRA/Unless Disallowed, a Technical Risk Assessment (TRA) SHOULD be developed for any system as part of the C&amp;A Process</t>
  </si>
  <si>
    <t>C&amp;A Services: CRP/A CRP MUST be developed for any system as part of the C&amp;A Process</t>
  </si>
  <si>
    <t>C&amp;A Services: CRR/A CRR MUST be developed for any system as part of the C&amp;A Process</t>
  </si>
  <si>
    <t>C&amp;A Services: SRA/A SRA MUST be developed for any system as part of the C&amp;A Process</t>
  </si>
  <si>
    <t>C&amp;A Services: TRA SOW/Unless Disallowed, a SOW MUST be developed to commission an independent review of the system's technical risks and provide appropriate recommendations</t>
  </si>
  <si>
    <t>InfoService/ CAB: Endorsement/The Service MUST obtain Endorsement at CAB from its members (Design, Deployment, Infrastructure, Maintenance, Ops, Support, Business, etc.)</t>
  </si>
  <si>
    <t>InfoService/CAB: ATO/The Service MUST be endorsed at CAB to obtain an ATO from the CDO -- a prerequisite for deployment Change Requests to PROD-DATA being accepted</t>
  </si>
  <si>
    <t>InfoService/ QA Services: Endorsement/QA Services Endorsement at CAB MUST be obtained to go live</t>
  </si>
  <si>
    <t>InfoService/ QAServices: Initial SOW/A SOW MUST be obtained to deliver initial QA analysis Services.</t>
  </si>
  <si>
    <t>InfoService/ QAServices: Ongoing SOW/A SOW MUST be obtained to deliver ongoing QA analysis Services.</t>
  </si>
  <si>
    <t>InfoService/ QAServices SOWs/SOWs MUST specify the service required is Test Analysis and Definition, for others to develop into Delivery Pipeline Code ("QA as Code").</t>
  </si>
  <si>
    <t>ALM Service</t>
  </si>
  <si>
    <t>SupportServices: Endorsement/Support Services Endorsement at CAB MUST be obtained to go live.</t>
  </si>
  <si>
    <t>Business Support Services: Endorsement/Business Support Services Endorsement at CAB MUST be obtained to go live.</t>
  </si>
  <si>
    <t>LEGACY DATA/…</t>
  </si>
  <si>
    <t>Client-UX/…</t>
  </si>
  <si>
    <t>Server/…</t>
  </si>
  <si>
    <t>GOVERNANCE/…</t>
  </si>
  <si>
    <t>GOVERNANCE/BUSINESS ALIGNMENT/...</t>
  </si>
  <si>
    <t>GOVERNANCE/SPONSOR/...</t>
  </si>
  <si>
    <t>GOVERNANCE/STRATEGIC ALIGNMENT/...</t>
  </si>
  <si>
    <t>GOVERNANCE/INFORMATION ALIGNMENT/...</t>
  </si>
  <si>
    <t>GOVERNANCE/SYSTEM ARCHITECTURE ALIGNMENT/...</t>
  </si>
  <si>
    <t>Deliverables/InfoService/ Maintenance Services Endorsement/…</t>
  </si>
  <si>
    <t>Deliverables/InfoService/ MaintenanceServices Endorsement of Decommissioning/A Decommissioning Plan MUST be developed to guide MaintenanceServices how to prepare the service's APIs and Permissions for exporting of data to the next (yet still unknown) replacement service</t>
  </si>
  <si>
    <t xml:space="preserve">Deliverables/InfoService/ MaintenanceServices Endorsement/A SOW MUST be developed with Maintenance Services to support system logic to SLA expectations </t>
  </si>
  <si>
    <t>DIRECTION/…</t>
  </si>
  <si>
    <t>DIRECTION/PHASES/...</t>
  </si>
  <si>
    <t>Direction/Objectives: Direction Stakeholders desire ALL Stakeholders' Processes for delivering Quality based Deliverables MUST be considered for Automation</t>
  </si>
  <si>
    <t xml:space="preserve">Direction/Phases/Discovery/Deliverables/Business Support Specialist Functionality and Quality Requirements </t>
  </si>
  <si>
    <t xml:space="preserve">Direction/Phases/Discovery/Deliverables/Delivery Specialist Functionality and Quality Requirements </t>
  </si>
  <si>
    <t xml:space="preserve">Direction/Phases/Discovery/Deliverables/Infrastructure Specialist Functionality and Quality Requirements </t>
  </si>
  <si>
    <t xml:space="preserve">Direction/Phases/Discovery/Deliverables/Monitoring Specialist Functionality and Quality Requirements </t>
  </si>
  <si>
    <t xml:space="preserve">Direction/Phases/Discovery/Deliverables/Op+A325erations Specialist Functionality and Quality Requirements </t>
  </si>
  <si>
    <t xml:space="preserve">Direction/Phases/Discovery/Deliverables/Operations Specialist Functionality and Quality Requirements </t>
  </si>
  <si>
    <t xml:space="preserve">Direction/Phases/Discovery/Deliverables/Support Specialist Functionality and Quality Requirements </t>
  </si>
  <si>
    <t xml:space="preserve">Direction/Phases/Discovery/Deliverables/Training Specialist Functionality and Quality Requirements </t>
  </si>
  <si>
    <t xml:space="preserve">Direction/Phases/Discovery/Deliverables|Stakeholder Analysts MUST Define the Desires of all Stakeholders (not just Business Stakeholders) </t>
  </si>
  <si>
    <t xml:space="preserve">Direction/Phases/Definition/Deliverables/Functional Requirements Document </t>
  </si>
  <si>
    <t xml:space="preserve">Direction/Phases/Definition/Deliverables/Quality Requirements Document </t>
  </si>
  <si>
    <t xml:space="preserve">Direction/Phases/Design/Deliverables/Solution Architecture Description </t>
  </si>
  <si>
    <t xml:space="preserve">Direction/Phases/DEVELOP/Deliverables/Develop and Map Backlog to Sprints </t>
  </si>
  <si>
    <t xml:space="preserve">Direction/Phases/DEVELOP/Deliverables/Product BackLog Feature List (Converted from Functional List) </t>
  </si>
  <si>
    <t xml:space="preserve">Direction/Phases/DEVELOP/Effort/Completeness </t>
  </si>
  <si>
    <t xml:space="preserve">Direction/Phases/DEVELOP/Effort/Estimation </t>
  </si>
  <si>
    <t xml:space="preserve">Direction/Phases/DEVELOP/Effort/Sequencing </t>
  </si>
  <si>
    <t xml:space="preserve">Direction/Phases/Deployment </t>
  </si>
  <si>
    <t xml:space="preserve">Direction/Phases/Deployment/ChangeControl </t>
  </si>
  <si>
    <t xml:space="preserve">Direction/Phases/Driving </t>
  </si>
  <si>
    <t xml:space="preserve">Direction/Phases/Driving/Maintaining </t>
  </si>
  <si>
    <t xml:space="preserve">Direction/Phases/Driving/Operations </t>
  </si>
  <si>
    <t xml:space="preserve">Direction/Phases/Driving/Support </t>
  </si>
  <si>
    <t xml:space="preserve">Direction/Phases/Decommissioning/Generic </t>
  </si>
  <si>
    <t>Direction/Constraints: AntiPatterns: Start with Devs/Development Resources SHOULD NOT be hired before Objectives.Hire them last, after Objectives, Definition, and QA are sorted out.</t>
  </si>
  <si>
    <t>Direction/Constraints: AntiPatterns: Only one Deliverable/Direction Stakeholders MUST NOT fall into the trap of thinking that the InfoService is the key &amp; only Deliverable.There are MANY.</t>
  </si>
  <si>
    <t xml:space="preserve">Direction/Constraints: AntiPatterns: Delivery Planning Only/Service Delivery Planning MUST be based on Full Service Lifespan rather than only short term Delivery considerations </t>
  </si>
  <si>
    <t xml:space="preserve">Direction/Constraints: Obligations: ATO Required/Permission to Publish to PROD-DATA environments requires the issuance of an Authority to Operate (ATO) </t>
  </si>
  <si>
    <t xml:space="preserve">Direction/Constraints: Obligations: Progress Reporting/Direction Stakeholders MUST regularly report to Project Governance Stakeholders Qualities, Functionality &amp; Workitem progress, Velocity, Rework %, Trending ETA </t>
  </si>
  <si>
    <t>Direction/Constraints: Obligations: Probity/Direction Stakeholders SHOULD commission independent 3rd parties to report on project's probity obligations.</t>
  </si>
  <si>
    <t>Direction/Constraints: Resources: Budget: Restrained Capex/The Business Case Budget SHOULD plan to use no more than 33% of budget on initial Capex investment on service development &amp; delivery</t>
  </si>
  <si>
    <t>Direction/Constraints: Resources: Budget: Sufficient Opex/The Business Case Budget SHOULD put aside no less than 66% of Budget on ongoing Opex for ongoing Operations and continual Improvement</t>
  </si>
  <si>
    <t xml:space="preserve">Direction/Constraints: Resources: Time: GoLive/The first release of a rudimentary but secure system to end users MUST occur within 60 days of project start </t>
  </si>
  <si>
    <t>Direction/Constraints: Resources: Time: Blackout Periods/Scheduling of Effort and Releases MUST take into account any Organisation Christmas &amp; New Year Gray &amp; Black Out Periods</t>
  </si>
  <si>
    <t>Direction/Constraints: Resources: Time: Scholastic Schedules/Scheduling of effort and releases MUST take account of scholastic holidays which traditionally affects Resource availability</t>
  </si>
  <si>
    <t>Direction/Constraints: Resources: Time: Release Cadence/The cadence of new releases to end users MUST be no longer than 2 weeks (forcing automation and best practices)</t>
  </si>
  <si>
    <t xml:space="preserve">04.20:00.5.01/Direction/Phases/Ongoing/Processes/Constraints/AntiPatterns/Permit Developers to start on UserStories before Test Analysts have defined Tests </t>
  </si>
  <si>
    <t xml:space="preserve">04.20:00.5.02/Direction/Phases/Ongoing/Processes/Constraints/AntiPatterns/Run Development &amp; Test Definition in parallel </t>
  </si>
  <si>
    <t xml:space="preserve">04.20:00.8.03/Direction/Phases/Ongoing/Processes/Communication/Reporting/Progress </t>
  </si>
  <si>
    <t xml:space="preserve">04.20:00.8.03/Direction/Phases/Ongoing/Processes/Communication/Reporting/QA </t>
  </si>
  <si>
    <t xml:space="preserve">04.20:00.8.03/Direction/Phases/Ongoing/Processes/Communication/Reporting/Risk Register </t>
  </si>
  <si>
    <t xml:space="preserve">04.20:00.8.04/Direction/Phases/Ongoing/Processes/Communication/Reporting/QA/Code Coverage </t>
  </si>
  <si>
    <t xml:space="preserve">04.20:00.8.05/Direction/Phases/Ongoing/Processes/Communication/Reporting/CA </t>
  </si>
  <si>
    <t>04.20:00.8.06/Direction/Phases/Ongoing/Processes/Communication/Interteam/Security A337</t>
  </si>
  <si>
    <t>D426.Services/ALM/Delivery Pipeline</t>
  </si>
  <si>
    <t>D3S29.Specifications/REQ/System (F+Q)</t>
  </si>
  <si>
    <t>Definition/SPONSOR STAKHOLDER Definition/Sponsor Stakeholders/The Service MUST contribute a Value that is multiples of the Opex and Capex Cost</t>
  </si>
  <si>
    <t>D0S40.Business/Execution Plan</t>
  </si>
  <si>
    <t>Definition/Priotise SMART requirements by Foundational Value/</t>
  </si>
  <si>
    <t>Definition/Legal Assurance Services: Frameworks: NZ GOAL/The Stakeholder Analyst MUST follow the NZ GOAL Framework</t>
  </si>
  <si>
    <t>Desires/ISO-25010/Portability/Reusability Definition/Data Governance: NZ GOAL/All Content MUST adhere to NZ GOAL objectives, and commissioned content be made Creative Commons.</t>
  </si>
  <si>
    <t>Definition/DATA STAKEHOLDERS Definition/Data Governance Stakeholders/The Service MUST demonstrably meet the functional and quality expectations of data governance stakeholders</t>
  </si>
  <si>
    <t xml:space="preserve">Definition/Legal Assurance: Endorsement/The service MUST meet be endorsable by Legal Assurance at CAB </t>
  </si>
  <si>
    <t>Definition/Legal Assurance Services: Laws: Trade/The service MUST not permit interaction from a mutable list of embargoed countries</t>
  </si>
  <si>
    <t>Definition/Legal Assurance Services: Laws: Privacy/The Service MUST meet the obligations of the country's Privacy Laws &amp; Regulations</t>
  </si>
  <si>
    <t>Definition/Legal Assurance Services: Laws: Accountability/The Service MUST adhere to Legal Accountability to Public Constraints (OIA Request Reporting).</t>
  </si>
  <si>
    <t xml:space="preserve">Definition/Legal Assurance Services: Regulations: Information/The Service MUST meet the obligations of the country's Information Security Directives </t>
  </si>
  <si>
    <t>Definition/Legal Assurance Services: Regulations: Archiving/The Service MUST meet the obligations of the country's Archiving Laws &amp; Regulations</t>
  </si>
  <si>
    <t xml:space="preserve">Definition/Legal Assurance Services: Regulations: Open Data/The Service MUST meet the obligations of the country's Open Data Directives </t>
  </si>
  <si>
    <t>Definition/Legal Assurance Services: Agreements: Partners/The Service MUST adhere to prior agreements (eg: interdepartmental, Partners, SoWs)</t>
  </si>
  <si>
    <t>Definition/Legal Assurance Services: Frameworks: NZ DIMP/The Service MUST follow the NZ DIMP Framework</t>
  </si>
  <si>
    <t>Definition/Legal Assurance Services: Frameworks: NZISM/The Stakeholder Analyst MUST follow the NZISM Framework</t>
  </si>
  <si>
    <t>Definition/Legal Assurance Services: Principles: AoG Digital Service/The Service MUST follow the guideance of the AoG Digital Service Principles</t>
  </si>
  <si>
    <t>Definition/PRIVACY GOVERNANCE STAKEHOLDERS Definition/Endorsability: Privacy Assurance/The service MUST be endorsable as being compliant with Privacy Obligations</t>
  </si>
  <si>
    <t>Desires/Privacy Services/ISO------/---/---/Versioned Disclosures/The InfoService MUST be able to present and record acceptance to Versioned Statements and Disclosures (eg: Tracking, Data Correction, Data Use, Opt-Out Processes &amp; Policies)</t>
  </si>
  <si>
    <t>Desires/ISO-25010/Usability/Operability Definition/Data Governance Stakeholders: SEO/All Content MUST be presented such that it can be indexed and become discoverable by public Search engines.</t>
  </si>
  <si>
    <t>Desires/ISO-25010/Portability/Installability Definition/Data Governance Stakeholders: API Attributes/To meet policy based Organisation Data Aggregation agreements, export (by API or DataStorage) data attributes MUST receive governance board design endorsement</t>
  </si>
  <si>
    <t>Desires/ISO-25010/Usability/Operability/DIMP APIs/To adhere to DIMP objectives, as much system information that is not PII or Confidential MUST be made available via authenticated access API (See API-First design Principle).</t>
  </si>
  <si>
    <t>Desires/Qualities/Security/Integrity Definition/Data Governance Stakeholders: Data Classification/Data Classification of Information handled by the Service MUST be determined as early as practical, as it informs Risk and Security Framework decisions</t>
  </si>
  <si>
    <t>Desires/Qualities/Security/Integrity Definition/Data Governance Stakeholders: SENSITIVE/IF not already specified, for planning purposes, Data Classification of Information handled by the Service SHOULD be assumed to be SENSITIVE until specified otherwise.</t>
  </si>
  <si>
    <t>Definition/SYSTEM DESIGN GOVERNANCE STAKEHOLDERS Definition/Design Governance Stakeholders/The Service MUST demonstrably meet the functional and quality expectations of design governance stakeholders</t>
  </si>
  <si>
    <t>Definition/Governance Stakeholders: TWG: Design Endorsement Required/Governance Stakeholders DESIRE the system design be endorsed by the organisation's technical design governance board (TWG) before development.</t>
  </si>
  <si>
    <t>Definition/Governance Stakeholders: TWG: Architecturally Significant Changes/Governance Stakeholders DESIRE Architecturally significant changes to system designs be presented &amp; [re]endorsed by the organisation's technical design governance board (TWG).</t>
  </si>
  <si>
    <t>Desires/ISO-25010/Maintainability/Reusability Definition/Design Governance Stakeholders: Server Client Separation/To mitigate redundency, the Service Client MUST be a separate System than the Service (see: separate SPA-PWA interface)</t>
  </si>
  <si>
    <t>Desires/ISO-25010/Portability/Installability Definition/Design Governance Stakeholders: Cloud First/To meet regulation obligations, the Service MUST be hosted in a cloud environment</t>
  </si>
  <si>
    <t>Desires/--- Definition/Design Governance Stakeholders: Procurement Preference/To Lower Delivery Risk the proposed SHOULD prefer existing commodity Services -- as long as expected functionality and outcomes are not compromised.</t>
  </si>
  <si>
    <t>Definition/Legal Assurance Services: Regulations/The service client interface MUST demonstrably meet WCAG expectations</t>
  </si>
  <si>
    <t>Definition/Legal Assurance Services: Regulations: Accessibilty/The Service MUST meet the obligations of the country's Accessibility Laws, Regulations</t>
  </si>
  <si>
    <t xml:space="preserve">Definition/Legal Assurance Services: Regulations: Usability/The Service MUST meet the obligations of the country's Usability Directives </t>
  </si>
  <si>
    <t>Definition/GOVERNANCE STAKEHOLDERS Definition/Project Governance Stakeholders/The Service MUST demonstrably meet the functional and quality expectations of the TWG governance board</t>
  </si>
  <si>
    <t>Definition/CONTENT GOVERNANCE STAKEHOLDERS/The Service MUST demonstrably meet the functional and quality expectations of data content stakeholders</t>
  </si>
  <si>
    <t xml:space="preserve">Desires/Legal Assurance Services: Principles: Organisation Architecture/The Service MUST follow to the guidance of the Organisation's System Architecture Principles </t>
  </si>
  <si>
    <t>Definition/SECURITY Services/Endorsability: Security Assurance/The service MUST be endorsable by Security Assurance at CABS</t>
  </si>
  <si>
    <t>S08.17:00.6.01/Desires/Security Services/ISO-25010/Authorisation/The InfoService MUST NOT rely on external services to determine permissions</t>
  </si>
  <si>
    <t>S08.17:00.6.02/Desires/Security Services/ISO-25010/IdP/Authorisation MUST integrate with an organisation endorsed 3rd party Identity Provider (IdP) Service to validate credentials</t>
  </si>
  <si>
    <t>S08.17:00.6.03/Desires/Security Services/ISO-25010/Security/Integrity/3rd party Technical Risk Assessment/The system, independent of its environment, MUST be technically assessed by an acceptable accredited 3rd party</t>
  </si>
  <si>
    <t>S08.17:00.6.04/Desires/Security Services/ISO-25010/Security/Integrity/Remove User Access/Authorised Users MUST be able disable a System User</t>
  </si>
  <si>
    <t>S08.17:00.6.05/Desires/Security Services/ISO-25010/Security/Integrity/Temorarily Disable Users/Authorised Users MUST be able disable a System User for a specified duration (eg: after multiple incorrect operations)</t>
  </si>
  <si>
    <t>Definition/C&amp;A STAKEHOLDERS/...</t>
  </si>
  <si>
    <t>Definition/CA Services: Security Testable Environments/Organisation C&amp;A stakeholders MUST be provided an environment that can be technically Risk Assessed, unless exempted.</t>
  </si>
  <si>
    <t>Definition/CAB STAKEHOLDERS/...</t>
  </si>
  <si>
    <t>Definition/MANAGEMENT STAKEHOLDERS Definition/Project Management Stakeholders/The Service MUST demonstrably meet the functional and quality expectations of Project Management Stakeholders</t>
  </si>
  <si>
    <t>Definition/Management Stakeholders: 3rd party Certification Cost/As per Management Stakeholders desires, To increase quality and decrease costs, requirements compliance by 3rd party certifications MUST be at service supplier's cost</t>
  </si>
  <si>
    <t>Definition/Management Stakeholders: ALM Access/Management Stakeholders require ALM Task Services &amp; dashboards be accessible and manageable by approved organisation and consultant users for the service's lifetime</t>
  </si>
  <si>
    <t>Definition/Management Stakeholders: Organisation ALM/Management Services The ALM Service Suite SHOULD be Organisation provided or approved</t>
  </si>
  <si>
    <t>Definition/Management Stakeholders: Status Dashboard/An ALM based Dashboard MUST be WWW accessible to show and forcast functionality and qualities progress against milestones and objectives</t>
  </si>
  <si>
    <t>Definition/Management Stakeholders: WorkItems/As per Management Stakeholders desires, WorkItems MUST be managed in a WWW accessible ALM Service Suite provided by the organisation</t>
  </si>
  <si>
    <t>Definition/Management Stakeholders: Code Access/Custom Code Repositories MUST be accessible and manageable by approved organisation users for the service's lifetime.</t>
  </si>
  <si>
    <t>DESIRE (QA ASSURANCE) STAKEHOLDERS Definition/Obligations: Quality Assurance/The service's functionality and qualities MUST meet be endorsable by Quality Assurance specialists at CAB</t>
  </si>
  <si>
    <t>Definition/QAServices: Fresh Test Environments/Organisation QA stakeholders MUST have remote access over the WWW to QA environments that are refreshed daily</t>
  </si>
  <si>
    <t>Definition/USERS/PUBLIC STAKEHOLDERS Definition/Public Users/The Service MUST demonstrably meet the functional and quality expectations of the Public (Unauthenticated) Users SME.</t>
  </si>
  <si>
    <t>Definition/Public Users: ISO-25010: Usability: Accessibility: Colour Impaired/Colour impaired users MUST be able to use the interface productively</t>
  </si>
  <si>
    <t>S08.22:00.6.01/Desires/ISO-25010/Usability/Operability Definition/Business Customers Support: Contact Page/Users MUST be able to quickly find how to Contact Support, preferably by asynchronous Email first.</t>
  </si>
  <si>
    <t>Definition/Public Users: ISO-25010: Usability: Accessibility: User Language Preference/Authenticated Users MUST be able to persist The InfoService Client interface language in their Profile.</t>
  </si>
  <si>
    <t>S08.22:00.6.02/Desires/ISO-25010/Usability/Operability Definition/Business Customers Support: Organisation Branding/The InfoService Client Interface MUST Demonstrably meet WCAG 3(+), Bronze(+) Accessibility standards</t>
  </si>
  <si>
    <t>Definition/Public Users: ISO-25010: Usability: Accessibility: User Language/All Users MUST be able to switch The InfoService Client interface language to one of the national written languages.</t>
  </si>
  <si>
    <t>Definition/Public Users: ISO-25010: Usability: Accessibility: Visually Impaired Reader Preference/For Visually impaired users, structure and content MUST be developed for being reading aloud before visually enhancements (eg: specific, succinct, skippable)</t>
  </si>
  <si>
    <t>Definition/Public Users: ISO-25010: Usability: Accessibility: Visually Impaired/Visually impaired users MUST be able to use the interface productively using a screen reader</t>
  </si>
  <si>
    <t>Definition/Public Users: ISO-25010: Usability: Operability: Internal Search/Users MUST be able to find resources quickly, based on Attributes, Metadata, Synonyms, Ranknig, etc (eg: using a system specific Search engine)</t>
  </si>
  <si>
    <t>Definition/Public Users: ISO-25010: Usability: Operability: External (WWW) Search/Users MUST be able to find SEO optimised publicly accessible resources using Google and other public search engines</t>
  </si>
  <si>
    <t>Definition/USERS/AUTHENTICATED STAKEHOLDERS Definition/Authenticated Users/The Service MUST demonstrably meet the functional and quality expectations of the Authenticated User SME.</t>
  </si>
  <si>
    <t>DESIRE SUPPORT SERVICES (BIZ) STAKEHOLDERS /Business Customer Support Stakeholders/The Service MUST demonstrably meet the functional and quality expectations of internal Business Customer User Support Stakeholders.</t>
  </si>
  <si>
    <t>Definition/Authenticated Users: ISO-25010: Usability: Accessibility: Group Profiles/Authorised Users MUST be able to customize Group Profiles</t>
  </si>
  <si>
    <t>Definition/Authenticated Users: ISO-25010: Usability: Accessibility: User Profiles/Authenticated Users MUST be able to persist a User Profile which they can customize</t>
  </si>
  <si>
    <t>S08.23:00.6.03/Desires/ISO-25010/Usability/Operability Definition/Business Customers Support: User Impersonation/Users MUST be able to invite other Users to be delegated their Role &amp; Permissions for a specified duration.</t>
  </si>
  <si>
    <t>DESIRE.SUPPORT SERVICES/GENERAL CUSTOMER STAKEHOLDERS /General Customer Stakeholders/The Service MUST demonstrably meet the functional and quality expectations of general customers.</t>
  </si>
  <si>
    <t>S08.24:00.6.01/Desires/ISO-25010/Usability/Operability Definition/ Customers Support: Contact Page/Support Users SHOULD be able to review the History of Users Operations</t>
  </si>
  <si>
    <t>S08.24:00.6.02/Desires/ISO-25010/Usability/Operability Definition/Customers Support: Session Operation History/Authorised Users MUST be able review the Session Operations of other Users.</t>
  </si>
  <si>
    <t>Definition/USERS/BUSINESS USER STAKEHOLDERS Definition/Business User Stakeholders/The Service MUST demonstrably meet the functional and quality expectations of internal Business User Stakeholders.</t>
  </si>
  <si>
    <t>S08.26:00.6.01/Desires/Business Users: ISO-25010: Maintainability: Quickly Updatable Content/The system's content MUST be updatable without requiring a redeployment of the service</t>
  </si>
  <si>
    <t>S08.26:00.6.01/Desires/MonitoringServices/ISO-25010/Maintainability/Analysability/Monitoring/IF hosted, Monitoring Services MUST be provided the means to monitor resources &amp; exceptions versus performance &amp; results delivered</t>
  </si>
  <si>
    <t>S08.26:00.6.02/Desires/Business Users: ISO-25010: Quickly Updatable Resouces/The system resource text &amp; media SHOULD be updatable without requiring a redeployment of the service</t>
  </si>
  <si>
    <t>S08.26:00.6.03/Desires/Business Users: ISO-25010: Usability: Operability: User Group Management/Authorised Users MUST be able to be Discover other Users within their Groups</t>
  </si>
  <si>
    <t>S08.26:00.6.04/Desires/ISO-25010/Usability/Operability Definition/Business User Stakeholders: User Group Nesting/Groups MUST be capable of being Nested, inheriting Attributes unless overridden</t>
  </si>
  <si>
    <t>S08.26:00.6.05/Desires/ISO-25010/Usability/Operability Definition/Business User Stakeholders: User Group Role Invitations/Authorised Users MUST be able to be invite others to Group Roles via Messages (eg: SMTP)</t>
  </si>
  <si>
    <t>S08.26:00.6.06/Desires/ISO-25010/Usability/Operability Definition/Business User Stakeholders: User Group Roles/Users MUST be able to be assigned a Time-Limited Role in one or more Groups</t>
  </si>
  <si>
    <t>Definition/TRAINING SERVICES STAKEHOLDERS Definition/Training Stakeholders/The Service MUST demonstrably meet the functional and quality expectations of business user training services.</t>
  </si>
  <si>
    <t>S08.31:00.6.01/Desires/ISO-25010/Usability/Operability Definition/Business Training: Training Environment/IF training is expected, one or more Tenancies or other isolated, resettable, environments MUST be provided</t>
  </si>
  <si>
    <t>Definition/INFRASTRUCTURE SERVICES STAKEHOLDERS/...</t>
  </si>
  <si>
    <t>S08.34:00.6.01/Desires/InfrastructureServices/ISO-25010/Performance/Resource Utilisation/IF Hosted, Service Components will not require exceptional device capabilities or licensing (memory &amp; cpu no higher than 2x minimum OS requirements)</t>
  </si>
  <si>
    <t>S08.34:00.6.02/Desires/InfrastructureServices/ISO-25010/Performance/Resource Utilisation/IF Hosted, the use of VMs MUST be avoided unless endorsed by Design Governance (VMs are costly in the cloud, being more appropriate to legacy hosting environments)</t>
  </si>
  <si>
    <t>DESIRE MONITORING SERVICES STAKEHOLDERS/...</t>
  </si>
  <si>
    <t>Definition/MAINTENANCE SERVICES STAKEHOLDERS/...</t>
  </si>
  <si>
    <t>Definition/OPERATIONS SERVICES STAKEHOLDERS/...</t>
  </si>
  <si>
    <t>Definition/ARCHIVE GOVERNANCE STAKEHOLDERS Definition/Endorsability: Arching/The service MUST be endorsable as being compliant with Archiving Obligations</t>
  </si>
  <si>
    <t>S08.42:00.6.01/Definition/Archiving Services/ISO-25010/Security/Accountability/Virtual Delete Records/Records MUST not be physically deleted (only use State to Logically delete)</t>
  </si>
  <si>
    <t>Definition/DEPLOYMENT SERVICES/...</t>
  </si>
  <si>
    <t>S08.43:00.6.01/Desires/Deployment Services/ISO-25010/Security/Integrity/By Automation/If Configured or Custom or Hosted, the deployment and or changes MUST be managed via an automated pipeline</t>
  </si>
  <si>
    <t>S08.43:00.6.02/Desires/Deployment Services/ISO-25010/Security/Integrity/ISO-25301 Environment/Environments for the Service MUST be developed in Independently assessed ISO-25301, Level 2, environments</t>
  </si>
  <si>
    <t>Definition/DATABASE SERVICES/SCHEMA STAKEHOLDERS/...</t>
  </si>
  <si>
    <t>S08.50:00.6.01/Desires/DataServices/ISO-25010/Portability/Installability/Idempotent Schema &amp; Data Updates/IF Hosted, Data Support Services MUST be provided Idempotent updates for DB Schemas and seeding material.</t>
  </si>
  <si>
    <t>DESIRE DEVELOPMENT SERVICES/SERVER STAKEHOLDERS/...</t>
  </si>
  <si>
    <t>S08.53:00.6.01/Desires/DevelopmentServices/ISO-25010/Maintainability/Analysability/Continous History/Support Developers MUST retain access to the main development phase Documentation, Repo &amp; WorkItems, avoiding porting (and losing) valuable IP</t>
  </si>
  <si>
    <t>S08.53:00.6.02/Desires/DevelopmentServices/ISO-25010/Usability/Operability/Managed Service Components/The InfoService Server components MUST be managed at all times to remain functional &amp; secure &amp; supported</t>
  </si>
  <si>
    <t>Definition/DEVELOPMENT SERVICES/CLIENT STAKEHOLDERS/...</t>
  </si>
  <si>
    <t>S08.54:00.6.01/Desires/DevelopmentServices/ISO-25010/Usability/Operability/Managed Client Components/The InfoService Client Interface components MUST be managed at all times to remain functional, secure &amp; supported</t>
  </si>
  <si>
    <t>S08.54:00.6.02/Desires/DevelopmentServices/ISO-25010/Usability/Operability/Managed Interface/The InfoService Client Interface MUST be managed at all times to remain functional,secure &amp; supported in the 2 latest versions of the 2 market leading Browsers</t>
  </si>
  <si>
    <t>S08.54:00.6.03/Desires/DevelopmentServices/ISO-25010/Usability/Operability/Organisation Branding/The InfoService Client Interface MUST follow Organisation branding &amp; Styling policy for recognisability and trustability objectives</t>
  </si>
  <si>
    <t xml:space="preserve">Procurement/RFP/Proposals/Questions/Functionality/Completeness/Group Management </t>
  </si>
  <si>
    <t xml:space="preserve">Procurement/RFP/Proposals/Questions/Functionality/Completeness/Media Management </t>
  </si>
  <si>
    <t xml:space="preserve">Procurement/RFP/Proposals/Questions/Functionality/Completeness/User Group Role Management </t>
  </si>
  <si>
    <t xml:space="preserve">Procurement/RFP/Proposals/Questions/Functionality/Completeness/User Management </t>
  </si>
  <si>
    <t xml:space="preserve">Procurement/RFP/Proposals/Questions/ISO-25010/Compatibility </t>
  </si>
  <si>
    <t xml:space="preserve">00.ISO-25010/Functionality/Completeness/Appropriateness </t>
  </si>
  <si>
    <t xml:space="preserve">Procurement/RFP/Proposals/Questions/ISO-25010/Functionality (Multiple Orgs, Groups, Users, Roles, Permissions, Media, Business Needs) </t>
  </si>
  <si>
    <t>300.ISO-25010/Maintainability</t>
  </si>
  <si>
    <t xml:space="preserve">Procurement/RFP/Proposals/Questions/ISO-25010/Maintainability </t>
  </si>
  <si>
    <t xml:space="preserve">Procurement/RFP/Proposals/Questions/ISO-25010/Maintainability/Component (Latest Minor Version, minus 2) Version Health Within 3 months </t>
  </si>
  <si>
    <t xml:space="preserve">Procurement/RFP/Proposals/Questions/ISO-25010/Maintainability/Support Costs </t>
  </si>
  <si>
    <t>400.ISO-25010/Performance</t>
  </si>
  <si>
    <t xml:space="preserve">Procurement/RFP/Proposals/Questions/ISO-25010/Performance </t>
  </si>
  <si>
    <t xml:space="preserve">130.ISO-25010/Compatibility/Portability </t>
  </si>
  <si>
    <t xml:space="preserve">Procurement/RFP/Proposals/Questions/ISO-25010/Portability </t>
  </si>
  <si>
    <t xml:space="preserve">620.ISO-25010/Privacy/Data-Use </t>
  </si>
  <si>
    <t xml:space="preserve">Procurement/RFP/Proposals/Questions/ISO-25010/Privacy </t>
  </si>
  <si>
    <t>5700.00.0000/ISO-25010/Reliability</t>
  </si>
  <si>
    <t xml:space="preserve">Procurement/RFP/Proposals/Questions/ISO-25010/Security/At Rest (ISO-31001, Credential Storage, Audited Access, Production, Backups) </t>
  </si>
  <si>
    <t xml:space="preserve">Procurement/RFP/Proposals/Questions/ISO-25010/Security/In Transit (HTTPS) </t>
  </si>
  <si>
    <t xml:space="preserve">Procurement/RFP/Proposals/Questions/ISO-25010/Security/Validation/AntiMalware </t>
  </si>
  <si>
    <t xml:space="preserve">5900.00.0000/ISO-25010/Usability </t>
  </si>
  <si>
    <t xml:space="preserve">5944.00.0000/ISO-25010/Usability/Configurability/System Profile </t>
  </si>
  <si>
    <t xml:space="preserve">The System Profile SHOULD be configurable </t>
  </si>
  <si>
    <t>PROCUREMENT/...</t>
  </si>
  <si>
    <t xml:space="preserve">Design/InfoService/Environment/IDE/Provisioning/Developers MUST configure their workstations to develop under HTTPS </t>
  </si>
  <si>
    <t>Design/SystemResources/ISO-25010/Usability/Accessibility/Interpretable Text/Resource Text MUST be developed with the objective of being quickly interpreted into our cultures</t>
  </si>
  <si>
    <t>Design/SystemResources/ISO-25010/Usability/Accessibility/Scalar Graphics/Graphics MUST be developed as Monochromatic Scalable Vector Graphics usable over coloured backgrounds.</t>
  </si>
  <si>
    <t>Design/SystemResources/ISO-25010/Usability/Operability/Succint Text/Resource Text MUST be short to minimise scrolling, especially on mobile devices</t>
  </si>
  <si>
    <t>Design/SystemResources/ISO-25010/Usability/Recognisability/Recognisable Instructions/Resource Text MUST be developed to repetively use the same instructions (SignIn, SignOut, Search, View, Save, Accept, Cancel, etc.)</t>
  </si>
  <si>
    <t xml:space="preserve">10.48:01.00 Design/InfoService/Resources/Messages </t>
  </si>
  <si>
    <t xml:space="preserve">Design/InfoService/Content/Branding </t>
  </si>
  <si>
    <t xml:space="preserve">Design/InfoServiceResources/ISO-25010/Usability/Accesibility/Accessible Monochromatic Scalable Graphics/Accessible, Monochromatic, Scalable Vector Graphics MUST be developed </t>
  </si>
  <si>
    <t xml:space="preserve">Design/InfoServiceResources/ISO-25010/Usability/Accesibility/Understandable UI Text/A set of UX Operation (eg: BREAD) Title &amp; Description Resources MUST be developed </t>
  </si>
  <si>
    <t xml:space="preserve">Design/InfoServiceResources/ISO-25010/Usability/Accessibility|Icons MUST be Monochrome Scalabe Graphics (displayable on coloured background) </t>
  </si>
  <si>
    <t>Design/InfoServiceResources/ISO-25010/Usability/Operability/Messages/Expiring Group Role Msg/A Template Message MUST be developed to Warn that a Group Role Duration is Expiring</t>
  </si>
  <si>
    <t>Design/InfoServiceResources/ISO-25010/Usabiltiy/Accessibility/Interface Images and text MUST adhere to WCAG 3 or later specifications, Level Bronze or better</t>
  </si>
  <si>
    <t>Design/InfoServiceResources/ISO-25010/Usabiltiy/Accessibility/Interface Resource Text MUST be delivered in the official written languages of countries where the service made available</t>
  </si>
  <si>
    <t xml:space="preserve">10.49:01.00 Design/InfoService/Content/Metadata (Discoverability) </t>
  </si>
  <si>
    <t>Design/InfoServiceContent/ISO-25010/Maintainability/Reusability/Content SHOULD be developed and maintained in a low level, format (eg: ASCIIDoc, Markdown)</t>
  </si>
  <si>
    <t>Design/InfoServiceContent/ISO-25010/Usability/Accessibility/Media MUST be culturally Interpreted, not simply Translated</t>
  </si>
  <si>
    <t>Design/InfoServiceContent/ISO-25010/Usability/Operability/Developed Content MUST be developed and managed to remain easily and quickly understood and actionable.</t>
  </si>
  <si>
    <t xml:space="preserve">10.49:01.90.00 Design/InfoServiceContent/Media/Develop Content Model </t>
  </si>
  <si>
    <t xml:space="preserve">10.49:01.90.00 Design/InfoServiceContent/Media/Develop Content Type Actionable Schemas </t>
  </si>
  <si>
    <t xml:space="preserve">10.49:01.90.00 Design/InfoServiceContent/Media/Develop Content Types </t>
  </si>
  <si>
    <t>DESIGN/InfoService/MEDIA/CONTENT/...</t>
  </si>
  <si>
    <t>Design/InfoServiceContent/</t>
  </si>
  <si>
    <t>DESIGN/ENVIRONMENTS/...</t>
  </si>
  <si>
    <t xml:space="preserve">Design/InfoService/Content/Disclosures </t>
  </si>
  <si>
    <t xml:space="preserve">Design/InfoService/Content/Terms&amp;Conditions </t>
  </si>
  <si>
    <t>Design/ISO-25010/Maintainability/Modularity/API Testing uses the API Client/If permitted, Dynamic QA Testing of APIs MUST be via custom developed API Client Development Kit examples.</t>
  </si>
  <si>
    <t>10.44:00.0.01/Design: ALM: For Consultation/The ALM suite MUST permit members from multiple organisation (eg: Consultants, Vendors, etc.) and their internal groups to participate and collaborate</t>
  </si>
  <si>
    <t>10.44:00.0.02/Design/ALM Service/ALM Service Suite/The ALM Suite MUST provide and integrate the following services: WorkItems, Repository, Automation Pipelines, Documentation</t>
  </si>
  <si>
    <t>10.44:00.0.03/Design/ALM Service/Continued ALM syncing/IF the ALM is not organisation provided, the ALM data MUST be dynamically kept in sync with the Organisation provided ALM, to facilitate handover when required.</t>
  </si>
  <si>
    <t>10.44:00.0.04/Design/ALM Service/Continued ALM use/If the ALM is not organisation provided, the ALM space MUST be maintained functional and secure for the delivered services full lifecycle, while allowing ongoing use, at no additional cost.</t>
  </si>
  <si>
    <t>10.44:00.0.05/Design/ALM Service/Endorsed ALMs Only/Projects MUST NOT use an alternate to an organisation provided ALM (eg: Vendors), unless technical governance board exempted.</t>
  </si>
  <si>
    <t>10.44:00.0.06/Design/ALM Service/WWW WAN Accessible ARM/ALM Service suite MUST be accessible outside organisation LANs, over the WWW.</t>
  </si>
  <si>
    <t>Design/ALM Service/Documentation/Direct Wiki Access/A WWW Accessible Wiki MUST be accessible to Authorised Organisation Users</t>
  </si>
  <si>
    <t>Design/ALM Service/Documentation/Document within a Wiki/A WWW Accessible Wiki MUST be used to record Design and Development information.</t>
  </si>
  <si>
    <t>Design/ALM Service/Documentation/DR within a Wiki/The Wiki SHOULD document a Deployemnt Service Deployment Guide (describing how to invoke the available automation)</t>
  </si>
  <si>
    <t>Design/ALM Service/Documentation/DR within a Wiki/The Wiki SHOULD document a Maintenance Service Disaster Recovery (DR) Plan (describing how to invoke the available idempotent redeployment automation)</t>
  </si>
  <si>
    <t>Design/ALM Service/Documentation/Wiki Git/IF using Azure Devops, Wiki MUST be default Wiki (as Git Repository access requires Basic License for all users)</t>
  </si>
  <si>
    <t>DESIGN/ALM Service/DOCUMENTATION/...</t>
  </si>
  <si>
    <t xml:space="preserve">Design/InfoService/Constraints/AntiPatterns/Developers MUST NOT begin development on WorkItems without Test Analysts Adding Acceptance Test Criteria </t>
  </si>
  <si>
    <t xml:space="preserve">10.47:00.00 Design/InfoService/C&amp;A/Analysis/Maintainability/Code Quality </t>
  </si>
  <si>
    <t xml:space="preserve">Design/InfoService/Constraints/Guidance/Developers MUST NOT check Configuration Credentials into Code Repositories </t>
  </si>
  <si>
    <t>Design/ALM Service/Repo/Protect the Repos/The Repositories MUST be protected against checking in of Confidential information (eg: using Branching strategies, policies, scan checks).</t>
  </si>
  <si>
    <t>Design/ALM Service/Repo/Use Provided Repos/Any Custom or Configuration Automation developed MUST be persisted in the ALM's Repository.</t>
  </si>
  <si>
    <t>Design/ALM Service/Repo/Use the Repo Branching Strategy/An Organisation endorsed Branching strategy of the ALM's Repository MUST be used to facilitate ongoing support by organisation resources</t>
  </si>
  <si>
    <t>Design/ALM Service/DeploymentPipelines/IF the system is Configurable, whether Hosted or Not, System Configurations MUST be idempotently deployable via an Deployment Pipeline Step(eg: using APIs)</t>
  </si>
  <si>
    <t>Design/ALM Service/DeploymentPipelines/IF the system is Hosted, System Packages MUST be idempotently deployable via an Deployment Pipeline.</t>
  </si>
  <si>
    <t>Design/ALM Service/DeploymentPipelines/InfoService/InfoService Compilation/IF Custom, InfoService System Compilation MUST be a Step within Deployment Pipeline processes</t>
  </si>
  <si>
    <t>Design/ALM Service/DeploymentPipelines/InfoService/InfoService Packaging/IF Custom, InfoService System Packaging MUST be a Step within Deployment Pipeline processes</t>
  </si>
  <si>
    <t>Design/ALM Service/DeploymentPipelines/InfoService/InfoService: UIClient Transcompilation/IF Custom, InfoService Client System Compilation MUST be a Step within Deployment Pipeline processes</t>
  </si>
  <si>
    <t>Design/ALM Service/DeploymentPipelines/Infrastructure Deployment/Infrastructure MUST be provisioned as an Idempotent Step within Deployment Pipeline processes</t>
  </si>
  <si>
    <t>Design/ALM Service/DeploymentPipelines/Work across local and remote stakeholders within multiple organisations MUST be managed using an ALM's WorkItem Service (Kanban).</t>
  </si>
  <si>
    <t>Design/ALM Service/DR Automation Instructions/Service Providers MUST regularly participate in developing and maintaining usable DR instructions for Maintenance Specialists.</t>
  </si>
  <si>
    <t>Design/ALM Service/Service Configuration Automation Instructions/IF Configurable, Service Providers MUST regularly participate in developing and maintaining usable Service Customization instructions for Deployment Specialists.</t>
  </si>
  <si>
    <t>Design/Environments/Infrastructure Instructions (IaC) MUST be developed for idempotent deployment.</t>
  </si>
  <si>
    <t xml:space="preserve">Design/ALM Service/ConfigurationPipeline/Deployed Configuration/A Step of the Deployment Process MUST be to query and/or idempotently update mutable system configuration settings (via APIs or similar) </t>
  </si>
  <si>
    <t>Design/ALM Service/DeliveryPipeline/ISO-25010/Maintainability/Modifiability/Pipeline as Code/The Pipeline MUST be developed using open source Code (versus NoCode or similar)</t>
  </si>
  <si>
    <t>Design/ALM Service/DeliveryPipeline/ISO-25010/Security/Accountability/Credentials entrusted to Automation only/Credentials for Infrastructure &amp; Dependency Service MUST be only accessible by the Deployment Service Agent</t>
  </si>
  <si>
    <t xml:space="preserve">Design/ALM Service/DeliveryPipeline/ISO-25010/Security/Confidentiality/Inaccessible Credentials/Credentials for Infrastructure &amp; Dependency Service Credentials MUST not be accessible to Resources </t>
  </si>
  <si>
    <t>Design/ALM Service/DeliveryPipeline/ISO-25010/Security/Confidentiality/Securely Stored Credentials/Credentials for Infrastructure &amp; Dependency Service MUST be persisted in Secure Storage</t>
  </si>
  <si>
    <t>DESIGN/ALM Service /Design: ALM Service/The Design MUST include the use of a ALM suite based collaborative development and delivery environment.</t>
  </si>
  <si>
    <t>Design/ALM Service/DeploymentPipelines/Data Schemas/System Configuration SHOULD be deployed as an Idempotent Step within Deployment Pipeline processes</t>
  </si>
  <si>
    <t>Design/Environments/Custom/An Organisation Development environment DNS SubDomain Cert must be developed via code (eg: MYAPP.MYDEVORG.TLD)</t>
  </si>
  <si>
    <t>Design/Environments/Custom/An Organisation Production environment DNS SubDomain Cert must be developed via code (eg: MYAPP.MYPRODORG.TLD).</t>
  </si>
  <si>
    <t>Design/Environments/Infrastructure Deployment MUST be developed as Declarative Code (eg: ARM), using Functional Code (eg: PowerShell) sparingly.</t>
  </si>
  <si>
    <t xml:space="preserve">Design/InfoService/Constraints/Principles/Development MUST be undertaken with Compiler Warnings set on the Highest Setting to force not accepting Warnings </t>
  </si>
  <si>
    <t xml:space="preserve">Design/InfoService/Environment/HostConfiguration </t>
  </si>
  <si>
    <t>Design/ALM Service/DeploymentPipelines/IF permitted, QA Dynamic Tests MUST be run within a Deployment Pipeline Step (eg: Acceptance Tests)</t>
  </si>
  <si>
    <t>Design/ALM Service/DeploymentPipelines/IF the system is Custom, QA Static Tests MUST be run within a Deployment Pipeline Step (eg: Unit Tests)</t>
  </si>
  <si>
    <t>Design/ALM Service/QA Automation Instructions/Service Providers MUST regularly participate in developing and maintaining usable QA development, implementation and running instructions for QA Specialists.</t>
  </si>
  <si>
    <t>DESIGN/QAAUTOMATION/...</t>
  </si>
  <si>
    <t>Design/QAAutomation/Qualities/ISO-25301/Maintainability/Testability/Behaviour Tests MUST encode QA knowledge by automation, protecting the project against resource attrition</t>
  </si>
  <si>
    <t xml:space="preserve">10.47:00.00 Design/InfoService/C&amp;A/Analysis/Maintainability/Tests/API Coverage </t>
  </si>
  <si>
    <t xml:space="preserve">10.47:00.00 Design/InfoService/C&amp;A/Analysis/Maintainability/Tests/Code Coverage </t>
  </si>
  <si>
    <t>Design/QAAutiomation/ISO-25010/Maintainability/Testability/API Coverage/IF Custom Developed, 100% coverage of InfoService API Endpoints MUST be achieved</t>
  </si>
  <si>
    <t>Design/QAAutomation/IF Custom Developed, QA Testing MUST include Unit Tests of Logic (not Functionality)</t>
  </si>
  <si>
    <t>Design/QAAutomation/ISO-25010/Maintainability/Testability/Dynamic QA Testing/IF Custom Developed, QA Automation MUST include Dynamic Functional Acceptance Testing (unless prohibited on SaaS Platforms)</t>
  </si>
  <si>
    <t>Design/QAAutomation/ISO-25010/Maintainability/Testability/QA Testing in Piplines/QA Automation MUST be developed to be run within automated deployment/delivery Pipelines</t>
  </si>
  <si>
    <t>Design/ALM Service/DeploymentPipelines/Data Schema Deployment/Data Schemas MUST be deployed as an Idempotent Step within Deployment Pipeline processes</t>
  </si>
  <si>
    <t>Design/ALM Service/DeploymentPipelines/SEED DATA/System SEED DATA SHOULD be deployed as an Idempotent Step within Deployment Pipeline processes</t>
  </si>
  <si>
    <t>Design/Environments/DNS subdomains require being registered (MYAPP.MYPRODORG.TLD).</t>
  </si>
  <si>
    <t>DESIGN/InfoService/SERVER/...</t>
  </si>
  <si>
    <t xml:space="preserve">Design/InfoService/Storage/RelationalDB Service </t>
  </si>
  <si>
    <t>Design/InfoService/Functionality/Completeness/Exceptions Viewing/IF Hosted by the Organisation, Support Staff SHOULD be able to review Exceptions to provide answers to Users</t>
  </si>
  <si>
    <t xml:space="preserve">Design/InfoService/Functionality/Completeness/Group Role Management/List a Groups Role Assignees </t>
  </si>
  <si>
    <t>Design/InfoService/Functionality/Completeness/Media Management/The service SHOULD provide a means to manage user and group provided media in collections</t>
  </si>
  <si>
    <t xml:space="preserve">Design/InfoService/Functionality/Completeness/Search Management/Users can specify what Objects to search </t>
  </si>
  <si>
    <t xml:space="preserve">Design/InfoService/Functionality/Completeness/Session Management/Ability to Cancel Sessions </t>
  </si>
  <si>
    <t xml:space="preserve">Design/InfoService/Functionality/Completeness/Session Operation Management/List A Users Operations </t>
  </si>
  <si>
    <t xml:space="preserve">Design/InfoService/Functionality/Completeness/System Configuration (Cached from DB) Management </t>
  </si>
  <si>
    <t xml:space="preserve">Design/InfoService/Functionality/Completeness/User Management </t>
  </si>
  <si>
    <t xml:space="preserve">Design/InfoService/Functionality/Completeness/Validation Functionality (see Malware Detection) </t>
  </si>
  <si>
    <t xml:space="preserve">Design/InfoService/Services/Diagnostics Message Logging Functionality </t>
  </si>
  <si>
    <t>Design/InfoService/Base (System) Logical Module/ISO-25010/Compatibility/Interoperability/The system SHOULD provide WebHook endpoints to permit 3rd parties signaling events to the system</t>
  </si>
  <si>
    <t xml:space="preserve">Design/InfoService/Base (System) Logical Module/ISO-25010/Functionality/Completeness/Authorisation </t>
  </si>
  <si>
    <t>Design/InfoService/Base (System) Logical Module/ISO-25010/Functionality/Completeness/Configuration Management</t>
  </si>
  <si>
    <t>Design/InfoService/Base (System) Logical Module/ISO-25010/Functionality/Completeness/Customisation Management</t>
  </si>
  <si>
    <t>Design/InfoService/Base (System) Logical Module/ISO-25010/Functionality/Completeness/Exception Record (Permanent) Management/The Service SHOULD provide Exception Management Capabilities for Diagnostics purposes</t>
  </si>
  <si>
    <t>Design/InfoService/Base (System) Logical Module/ISO-25010/Functionality/Completeness/GroupManagement/The service SHOULD provide Nestable Group Management Capabiligies</t>
  </si>
  <si>
    <t>Design/InfoService/Base (System) Logical Module/ISO-25010/Functionality/Completeness/GroupMembershipManagement/The service SHOULD provide duration based Group Role Membership Management</t>
  </si>
  <si>
    <t xml:space="preserve">Design/InfoService/Base (System) Logical Module/ISO-25010/Functionality/Completeness/HostManagement </t>
  </si>
  <si>
    <t>Design/InfoService/Base (System) Logical Module/ISO-25010/Functionality/Completeness/HostManagement/The Service SHOULD provide Host Device ReadOnly Capabilities (to read config settings, etc.)</t>
  </si>
  <si>
    <t>Design/InfoService/Base (System) Logical Module/ISO-25010/Functionality/Completeness/NotificationManagement/The Service SHOULD provide Dated Duration Notification Management Capabilities (eg: Expected Shutdowns, Covid changes, etc.)</t>
  </si>
  <si>
    <t xml:space="preserve">Design/InfoService/Base (System) Logical Module/ISO-25010/Functionality/Completeness/ReportingManagement/Abandonment </t>
  </si>
  <si>
    <t xml:space="preserve">Design/InfoService/Base (System) Logical Module/ISO-25010/Functionality/Completeness/ReportingManagement/Exceptions </t>
  </si>
  <si>
    <t xml:space="preserve">Design/InfoService/Base (System) Logical Module/ISO-25010/Functionality/Completeness/ReportingManagement/Feedback </t>
  </si>
  <si>
    <t xml:space="preserve">Design/InfoService/Base (System) Logical Module/ISO-25010/Functionality/Completeness/ReportingManagement/Groups </t>
  </si>
  <si>
    <t xml:space="preserve">Design/InfoService/Base (System) Logical Module/ISO-25010/Functionality/Completeness/ReportingManagement/Operations </t>
  </si>
  <si>
    <t xml:space="preserve">Design/InfoService/Base (System) Logical Module/ISO-25010/Functionality/Completeness/ReportingManagement/Traffic </t>
  </si>
  <si>
    <t xml:space="preserve">Design/InfoService/Base (System) Logical Module/ISO-25010/Functionality/Completeness/ReportingManagement/Users </t>
  </si>
  <si>
    <t xml:space="preserve">Design/InfoService/Base (System) Logical Module/ISO-25010/Functionality/Completeness/ResourcesManagement/Deletion </t>
  </si>
  <si>
    <t xml:space="preserve">Design/InfoService/Base (System) Logical Module/ISO-25010/Functionality/Completeness/ResourcesManagement/Media </t>
  </si>
  <si>
    <t xml:space="preserve">Design/InfoService/Base (System) Logical Module/ISO-25010/Functionality/Completeness/ResourcesManagement/Routing </t>
  </si>
  <si>
    <t xml:space="preserve">Design/InfoService/Base (System) Logical Module/ISO-25010/Functionality/Completeness/ResourcesManagement/Versioning </t>
  </si>
  <si>
    <t>Design/InfoService/Base (System) Logical Module/ISO-25010/Functionality/Completeness/ResourcesManagement/Workflows/IF the design requires Workflow Processing, it MUST be capable of handling the following cases: Approvals, Delegations, Escalations</t>
  </si>
  <si>
    <t xml:space="preserve">Design/InfoService/Base (System) Logical Module/ISO-25010/Functionality/Completeness/RolePermission Management/The Service SHOULD provide Permission to Role Assignment &amp; Management capabilities </t>
  </si>
  <si>
    <t>Design/InfoService/Base (System) Logical Module/ISO-25010/Functionality/Completeness/SearchManagement</t>
  </si>
  <si>
    <t xml:space="preserve">Design/InfoService/Base (System) Logical Module/ISO-25010/Functionality/Completeness/Stakeholders </t>
  </si>
  <si>
    <t xml:space="preserve">Design/InfoService/Base (System) Logical Module/ISO-25010/Functionality/Completeness/SystemManagement </t>
  </si>
  <si>
    <t xml:space="preserve">Design/InfoService/ISO-25010/Security/Integrity/The Service MUST validate User Input Media for Malware before changing sate </t>
  </si>
  <si>
    <t xml:space="preserve">Design/InfoService/Base (System) Logiacl Module/ISO-25010/Functionality/Completeness/Correctness/Use Money Types for persisting Currency Attributes </t>
  </si>
  <si>
    <t>Design/InfoService/Base (System) Logical Module/ISO-25010/Compatibility/Coexistence/The system MUST NOT require dedicating a whole server device</t>
  </si>
  <si>
    <t>Design/InfoService/Base (System) Logical Module/ISO-25010/Functionality/Completeness/An OperationQueue Service MUST be provided to queue Operations for async execution</t>
  </si>
  <si>
    <t>Design/InfoService/Base (System) Logical Module/ISO-25010/Functionality/Completeness/Authentication</t>
  </si>
  <si>
    <t>Design/InfoService/Base (System) Logical Module/ISO-25010/Functionality/Completeness/Blob Storage/A Blob Storage Management Service MUST be provided to support storing media without reliance on the host's File System.</t>
  </si>
  <si>
    <t>Design/InfoService/Base (System) Logical Module/ISO-25010/Functionality/Completeness/Cache Service/A Shared Cache Management Service MUST be provided</t>
  </si>
  <si>
    <t>Design/InfoService/Base (System) Logical Module/ISO-25010/Functionality/Completeness/Context/A Location Service MUST be provided, to permit Location based automatic customisation</t>
  </si>
  <si>
    <t>Design/InfoService/Base (System) Logical Module/ISO-25010/Functionality/Completeness/Doc Storage/A Doc DB Management Service MUST be provided to support no-sql, indexed organised document storage</t>
  </si>
  <si>
    <t>Design/InfoService/Base (System) Logical Module/ISO-25010/Functionality/Completeness/Graph Storage/A Graph DB Management Service MUST be provided to support relating Resources</t>
  </si>
  <si>
    <t xml:space="preserve">Design/InfoService/Base (System) Logical Module/ISO-25010/Functionality/Completeness/Local Device Cache Management </t>
  </si>
  <si>
    <t xml:space="preserve">Design/InfoService/Base (System) Logical Module/ISO-25010/Functionality/Completeness/Media/MalwareDetection Management Service MUST be provided to validate uploaded Media to be persisted in Blob Storage </t>
  </si>
  <si>
    <t>Design/InfoService/Base (System) Logical Module/ISO-25010/Functionality/Completeness/PubSub/A PubSub Management Service MUST be provided to support immediate, efficient communication between server and client devices</t>
  </si>
  <si>
    <t>Design/InfoService/Base (System) Logical Module/ISO-25010/Functionality/Completeness/RDMS Storage/Relational DB Management Service MUST be provided to support a Generic Repository Service</t>
  </si>
  <si>
    <t>Design/InfoService/Base (System) Logical Module/ISO-25010/Functionality/Completeness/Repository Service/A Generic Repository Service MUST be provided to facilitate data access development</t>
  </si>
  <si>
    <t>Design/InfoService/Base (System) Logical Module/ISO-25010/Functionality/Completeness/Rule Service/A 3rd party Rule Engine Service MUST be used if Rule Processing becomes required</t>
  </si>
  <si>
    <t>Design/InfoService/Base (System) Logical Module/ISO-25010/Functionality/Completeness/Search Service/A 3rd party Search Service MUST be used to facilitate indexing and Discovery of Non-Public Resources</t>
  </si>
  <si>
    <t xml:space="preserve">Design/InfoService/Base (System) Logical Module/ISO-25010/Functionality/Completeness/UserPermissionDelegationManagement/The System MUST be capable of assigning Permissions to Users via Roles, while providing a means of adding or removing specific Permissions </t>
  </si>
  <si>
    <t>Design/InfoService/Base (System) Logical Module/ISO-25010/Functionality/Completeness/Workflow Service/A 3rd party Workflow Service MUST be used, if Escalation, etc.Workflows are required</t>
  </si>
  <si>
    <t xml:space="preserve">Design/InfoService/Configuration </t>
  </si>
  <si>
    <t xml:space="preserve">Design/InfoService/Integration/Datawarehouse/Using Standard Schemas &amp; Attributes </t>
  </si>
  <si>
    <t xml:space="preserve">Design/InfoService/Integration/Reporting </t>
  </si>
  <si>
    <t xml:space="preserve">Design/InfoService/Integration/Reporting/Use of a separate Database </t>
  </si>
  <si>
    <t>Design/InfoService/ISO-25010/Compatibility/Integration/Datawarehouse/Data MUST be exportable to the organisation Data Warehouse</t>
  </si>
  <si>
    <t>Design/InfoService/ISO-25010/Compatibility/Interoperability/OAUTH/IF the design requires authenticating API service clients, OAuth MUST be usable</t>
  </si>
  <si>
    <t>Design/InfoService/ISO-25010/Compatibility/Interoperability/OIDC/The Service MUST be capable of supporting OIDC to authenticate service client users</t>
  </si>
  <si>
    <t>Design/InfoService/ISO-25010/Compatibility/Interoperability/SAML/The Service MAY rely on SAML to authenticate Users and Devices</t>
  </si>
  <si>
    <t>Design/InfoService/ISO-25010/Compatibility/Interoperability/SCIM/The Service SHOULD implement SKIM APIs to permit initial migration of users, groups and permissions</t>
  </si>
  <si>
    <t xml:space="preserve">Design/InfoService/ISO-25010/Compatibility/Portability/The Service MUST be developed using mainstream enterprise grade languages </t>
  </si>
  <si>
    <t xml:space="preserve">Design/InfoService/ISO-25010/Compatibility/Portability/Use languages that are executable on Linux and Windows </t>
  </si>
  <si>
    <t>Design/InfoService/ISO-25010/Compatibility/Portability/Use mainstream development frameworks/All Development MUST be on mainstream development frameworks</t>
  </si>
  <si>
    <t>Design/InfoService/ISO-25010/Functionality/Completeness/Auditing Capabilities/The Service MUST audit operations of authenticated users who change state</t>
  </si>
  <si>
    <t>Design/InfoService/ISO-25010/Functionality/Completeness/Auditing Capabilities/The Service SHOULD audit operations of unauthenticated users as well as authenticated users</t>
  </si>
  <si>
    <t>Design/InfoService/ISO-25010/Functionality/Completeness/Auditing Management Capabilities/The Service SHOULD provide Session Operation Auditing Management Capabilities</t>
  </si>
  <si>
    <t>Design/InfoService/ISO-25010/Functionality/Completeness/Diagnostics Collecting/IF Organisation Managed, the Service MUST capture Diagnostics Messages in a NonPermanent, Rolling manner</t>
  </si>
  <si>
    <t>Design/InfoService/ISO-25010/Functionality/Completeness/Diagnostics Queryability Capabilities/IF Organisation Managed, The Service SHOULD provide Diagnostics Message Querying Capabilities</t>
  </si>
  <si>
    <t>Design/InfoService/ISO-25010/Functionality/Completeness/Feedback Capabilities/The Service SHOULD provide Feedback Collection and Management Capabilities</t>
  </si>
  <si>
    <t>Design/InfoService/ISO-25010/Functionality/Completeness/UserManagement/The System MUST provide capabilities to add, suspend and remove Users from the System</t>
  </si>
  <si>
    <t>Design/InfoService/ISO-25010/Functionality/Completeness/Correctness/The Service's Authorisation Mechanisms SHOULD be Permission based, as opposed to only Role based</t>
  </si>
  <si>
    <t xml:space="preserve">Design/InfoService/ISO-25010/Interoperability/APIs/Expose all Functionality/Completeness/All system Functionality SHOULD be exposed as Authorisable APIs </t>
  </si>
  <si>
    <t>Design/InfoService/ISO-25010/Maintainability/Analysability/Counters/The System SHOULD record Metrics for Reporting on Traffic,Abandonment, Conversion to Authenticated, Operations, Resource Usage</t>
  </si>
  <si>
    <t>Design/InfoService/ISO-25010/Maintainability/Analysability/Diagnostics/Blob Storage/Diagnostics Records SHOULD be persisted to a queryable Blob Storage or similar to not rely on the Host devices file system</t>
  </si>
  <si>
    <t>Design/InfoService/ISO-25010/Maintainability/Analysability/Diagnostics/Clearing Duration/The number of days to persist Diagnostics Tracing SHOULD be configurable</t>
  </si>
  <si>
    <t>Design/InfoService/ISO-25010/Maintainability/Analysability/Diagnostics/Clearing Process/A periodic task SHOULD be developed to clear diagnostics records that are older than a configurable number of days</t>
  </si>
  <si>
    <t>Design/InfoService/ISO-25010/Maintainability/Analysability/Diagnostics/Configurable Level/The level of Diagnostics Tracing to be recorded SHOULD be dynamically configurable without restarting the service</t>
  </si>
  <si>
    <t>Design/InfoService/ISO-25010/Maintainability/Analysability/Diagnostics/Queryability/Diagnostics Records SHOULD be recorded to a repository that is remotely queryable (in other words, consider a relational or NoSql datastore)</t>
  </si>
  <si>
    <t>Design/InfoService/ISO-25010/Maintainability/Analysability/The Service SHOULD be capable of alerting monitoring service specialists to abnormal behaviour</t>
  </si>
  <si>
    <t xml:space="preserve">Design/InfoService/ISO-25010/Maintainability/Components are Kept Supportable (Updated/Replaced at least 1 year before expiration) </t>
  </si>
  <si>
    <t>Design/InfoService/ISO-25010/Maintainability/Modifiability/Open Source CodeBase/Any Custom Code developed for the system MUST be capable of being made available as Open Source without compromising Confidential information</t>
  </si>
  <si>
    <t>Design/InfoService/ISO-25010/Maintainability/Modifiability/Open Source Libraries/Open Source libraries used in the solution MUST be and remain actively maintained libraries</t>
  </si>
  <si>
    <t>Design/InfoService/ISO-25010/Maintainability/Modularity/Based on Logical Modules/The service should be designed and developed based on Logical Modules, which CAN be developed as physical deployable modules</t>
  </si>
  <si>
    <t>Design/InfoService/ISO-25010/Maintainability/Modularity/Extensible by Modules/The System MUST be extendable using Physical Deployable Modules</t>
  </si>
  <si>
    <t>Design/InfoService/ISO-25010/Maintainability/Reusability/All System Functionality MUST be exposed via Authorisable APIs</t>
  </si>
  <si>
    <t xml:space="preserve">Design/InfoService/ISO-25010/Maintainability/Testability/Preference for Compiled Languages </t>
  </si>
  <si>
    <t xml:space="preserve">Design/InfoService/ISO-25010/Performance/Capacity (concurrent clients) </t>
  </si>
  <si>
    <t xml:space="preserve">Design/InfoService/ISO-25010/Performance/Resource Usage/Capacity/Can handle expected number of Records </t>
  </si>
  <si>
    <t xml:space="preserve">Design/InfoService/ISO-25010/Performance/Resource Usage/Capacity/Can handle expected number of Users </t>
  </si>
  <si>
    <t xml:space="preserve">Design/InfoService/ISO-25010/Performance/Resource Usage/Consumer/Reputation &amp; Trust </t>
  </si>
  <si>
    <t xml:space="preserve">Design/InfoService/ISO-25010/Performance/Resource Usage/Environment/Costs </t>
  </si>
  <si>
    <t xml:space="preserve">Design/InfoService/ISO-25010/Performance/Resource Usage/System/CPU/No more than 2 CPU Required to meet Availability Targets </t>
  </si>
  <si>
    <t xml:space="preserve">Design/InfoService/ISO-25010/Performance/Resource Usage/System/Devices </t>
  </si>
  <si>
    <t xml:space="preserve">Design/InfoService/ISO-25010/Performance/Resource Usage/System/IO </t>
  </si>
  <si>
    <t xml:space="preserve">Design/InfoService/ISO-25010/Performance/Resource Usage/System/Storage/Dynamically &amp; Sufficiently Expandable </t>
  </si>
  <si>
    <t xml:space="preserve">Design/InfoService/ISO-25010/Performance/Resource Usage/Team/Effort &amp; Cost </t>
  </si>
  <si>
    <t xml:space="preserve">Design/InfoService/ISO-25010/Performance/Throughput (Transactions Completed per) </t>
  </si>
  <si>
    <t>/The System MUST recover from a User initiated Exception within 600ms</t>
  </si>
  <si>
    <t>/The System MUST be available to accept another Request from the same User within 600ms</t>
  </si>
  <si>
    <t>/The System MUST be able to be shut down within 15 seconds</t>
  </si>
  <si>
    <t>/The System MUST be able to start accepting requests within 30 seconds of startup</t>
  </si>
  <si>
    <t>Design/InfoService/ISO-25010/Performance/Time Behaviour/Transaction Duration</t>
  </si>
  <si>
    <t xml:space="preserve">Design/InfoService/ISO-25010/Portability/Adaptability </t>
  </si>
  <si>
    <t>/Country MUST be recored in ISO 2 or 3 format</t>
  </si>
  <si>
    <t>/Data Should be persisted in ISO formats when available</t>
  </si>
  <si>
    <t xml:space="preserve">/Time MUST be recorded in UTC </t>
  </si>
  <si>
    <t>/UUIDs MUST be used for record Primary Keys</t>
  </si>
  <si>
    <t>Design/InfoService/ISO-25010/Portability/HostManagement</t>
  </si>
  <si>
    <t xml:space="preserve">Design/InfoService/ISO-25010/Portability/Installability </t>
  </si>
  <si>
    <t xml:space="preserve">Design/InfoService/ISO-25010/Portability/Installability/Multi-Platform Framework </t>
  </si>
  <si>
    <t xml:space="preserve">Design/InfoService/ISO-25010/Portability/Installability/Multi-Platform Language </t>
  </si>
  <si>
    <t xml:space="preserve">Design/InfoService/ISO-25010/Portability/Installability/Package Based Installation </t>
  </si>
  <si>
    <t xml:space="preserve">Design/InfoService/ISO-25010/Portability/Replaceability </t>
  </si>
  <si>
    <t>Design/InfoService/ISO-25010/Reliability/Availability/24/7/The Service MUST be available to Users 24/7</t>
  </si>
  <si>
    <t>Design/InfoService/ISO-25010/Reliability/Availability/99.99% uptime/The Service MUST be availale 99.99%/month to end Users</t>
  </si>
  <si>
    <t>Design/InfoService/ISO-25010/Reliability/Availability/DoS Protection/The Service ENvironment MUST be capable of defending itself from common DoS scenarios</t>
  </si>
  <si>
    <t>Design/InfoService/ISO-25010/Reliability/Availability/Globality/The Service Design MUST be capable of being cached globally</t>
  </si>
  <si>
    <t>Design/InfoService/ISO-25010/Reliability/Availability/Planned Downtime Notification/The Service MUST be able to Notify Users of Planned Downtime.</t>
  </si>
  <si>
    <t>Design/InfoService/ISO-25010/Reliability/Availability/Scalability/Horizontal Scalability/The System MUST be able to scale horizontally to meet legitimate surge demand</t>
  </si>
  <si>
    <t>Design/InfoService/ISO-25010/Reliability/Availability/Scalability/Vertical Scalability/The System's Resources (Memory, Storage, Licenses) MUST be able to scaled vertically if Horizontal scaling is insufficient to address the objective</t>
  </si>
  <si>
    <t>Design/InfoService/ISO-25010/Reliability/Availability/System Status/The Service MUST be capable of directing users to a dynamic web based message explaining why a status is temporarily unavailable</t>
  </si>
  <si>
    <t>Design/InfoService/ISO-25010/Reliability/Availability/WWW WAN Available/The Service MUST be available from the Web (ie from beyond any organisation LAN).</t>
  </si>
  <si>
    <t>Design/InfoService/ISO-25010/Reliability/Fault Tolerance/Idempotent Operations/Operations MUST be Idempotent so as to not create Duplicate Records or Operations</t>
  </si>
  <si>
    <t>Design/InfoService/ISO-25010/Reliability/Fault Tolerance/User Focused Error Messages/Error Messages MUST be User Understandable and Actionalble to reduce Support burden and costs</t>
  </si>
  <si>
    <t>Design/InfoService/ISO-25010/Security/Accountability/All State Change Operations Are Permanently Recorded for Auditability as required</t>
  </si>
  <si>
    <t xml:space="preserve">Design/InfoService/ISO-25010/Security/Components are Kept up to date (Latest Major Version, Minor Latest -2 Minor Version) </t>
  </si>
  <si>
    <t>Design/InfoService/ISO-25010/Security/Confidentiality/Designed for Insecure Devices/The Service MUST be capable of being securely used on non-organisation devices</t>
  </si>
  <si>
    <t>Design/InfoService/ISO-25010/Security/Confidentiality/Diagnostics Log messages are scrubbed of PII &amp; Credentials/Diagnostics Records MUST be scrubbed of PII, Confidential information and Credentials</t>
  </si>
  <si>
    <t>Design/InfoService/ISO-25010/Security/Confidentiality/Encrypted Network Connections/Communication between Devices and Services MUST be Encrypted</t>
  </si>
  <si>
    <t>Design/InfoService/ISO-25010/Security/Confidentiality/Exception Records are scrubbed of PII &amp; Credentials/Diagnostics Records MUST be scrubbed of PII, Confidential information and Credentials</t>
  </si>
  <si>
    <t>Design/InfoService/ISO-25010/Security/Confidentiality/HTTP Redirection/HTTP Requests MUST be redirected back by equivalent HTTPS endpoints</t>
  </si>
  <si>
    <t xml:space="preserve">Design/InfoService/ISO-25010/Security/Confidentiality/Securely Stored Credentials </t>
  </si>
  <si>
    <t xml:space="preserve">Design/InfoService/ISO-25010/Security/Confidentiality/Storage Primary Keys are not exposed outside system </t>
  </si>
  <si>
    <t xml:space="preserve">Design/InfoService/ISO-25010/Security/Confidentiality/Storage SHOULD be is Encrypted </t>
  </si>
  <si>
    <t xml:space="preserve">Design/InfoService/ISO-25010/Security/Confidentiality/Test with Test Data </t>
  </si>
  <si>
    <t xml:space="preserve">Design/InfoService/ISO-25010/Security/Confidentiality/Tracking Mememtos/Cookies are marked as Secure </t>
  </si>
  <si>
    <t>Design/InfoService/ISO-25010/Security/Integrity/Communication Certificates MUST be short lived (max 90 days)</t>
  </si>
  <si>
    <t xml:space="preserve">Design/InfoService/ISO-25010/Security/Integrity/Exposed Identity &amp; Session Tokens are Cryptographically Signed </t>
  </si>
  <si>
    <t xml:space="preserve">Design/InfoService/ISO-25010/Security/Integrity/Identity &amp; Session Tokens are marked HTTPS only </t>
  </si>
  <si>
    <t>Design/InfoService/ISO-25010/Security/Integrity/IDP Service/A 3rd party IdP Service MUST be used to manage user credentials</t>
  </si>
  <si>
    <t>Design/InfoService/ISO-25010/Security/Integrity/IDP Service/User &amp; Client Device Credentials MUST NOT be persisted in system storage of any kind</t>
  </si>
  <si>
    <t xml:space="preserve">Design/InfoService/ISO-25010/Security/Non-Repudiation </t>
  </si>
  <si>
    <t xml:space="preserve">Design/InfoService/ISO-25010/Security/Non-Repudiation/Auditing logs never deleted </t>
  </si>
  <si>
    <t xml:space="preserve">Design/InfoService/ISO-25010/Security/Non-Repudiation/Operations logged against User (Authenticated or not) </t>
  </si>
  <si>
    <t xml:space="preserve">Design/InfoService/ISO-25010/Supportability/Documentation/Editable </t>
  </si>
  <si>
    <t>Design/InfoService/ISO-25010/Usability</t>
  </si>
  <si>
    <t xml:space="preserve">Design/InfoService/ISO-25010/Usability/Analytics </t>
  </si>
  <si>
    <t xml:space="preserve">Design/InfoService/ISO-25010/Usability/Analytics/Predictive </t>
  </si>
  <si>
    <t xml:space="preserve">Design/InfoService/ISO-25010/Usability/Analytics/Status </t>
  </si>
  <si>
    <t xml:space="preserve">Design/InfoService/ISO-25010/Usability/Assistance </t>
  </si>
  <si>
    <t xml:space="preserve">Design/InfoService/ISO-25010/Usability/Assistance/Online Contact Email Provided </t>
  </si>
  <si>
    <t xml:space="preserve">Design/InfoService/ISO-25010/Usability/Configurability </t>
  </si>
  <si>
    <t xml:space="preserve">Design/InfoService/ISO-25010/Usability/Configurability/Group Membership </t>
  </si>
  <si>
    <t xml:space="preserve">Design/InfoService/ISO-25010/Usability/Configurability/Group Profile </t>
  </si>
  <si>
    <t xml:space="preserve">Design/InfoService/ISO-25010/Usability/Configurability/Group Roles </t>
  </si>
  <si>
    <t xml:space="preserve">Design/InfoService/ISO-25010/Usability/Configurability/Resource Collection Profile </t>
  </si>
  <si>
    <t xml:space="preserve">Design/InfoService/ISO-25010/Usability/Configurability/Resource Collection Role Associations </t>
  </si>
  <si>
    <t xml:space="preserve">Design/InfoService/ISO-25010/Usability/Configurability/Role Permissions </t>
  </si>
  <si>
    <t xml:space="preserve">Design/InfoService/ISO-25010/Usability/Configurability/User Dashboard </t>
  </si>
  <si>
    <t xml:space="preserve">Design/InfoService/ISO-25010/Usability/Configurability|Tenancy Profiles, if provided, MUST be configurable </t>
  </si>
  <si>
    <t xml:space="preserve">Design/InfoService/ISO-25010/Usability/Configurability|The System Profile MUST be configurable </t>
  </si>
  <si>
    <t xml:space="preserve">Design/InfoService/ISO-25010/Usability/Configurability|User Profiles MUST be configurable </t>
  </si>
  <si>
    <t xml:space="preserve">Design/InfoService/ISO-25010/Usability/Documentation|System Documentation MUST be digitally available &amp; Online </t>
  </si>
  <si>
    <t xml:space="preserve">Design/InfoService/ISO-25010/Usability/Documentation|System Documentation MUST be Digitally available and Searchable </t>
  </si>
  <si>
    <t xml:space="preserve">Design/InfoService/ISO-25010/Usability/Learnability|All User Operations that Change State MUST be Undoable without assistance </t>
  </si>
  <si>
    <t xml:space="preserve">Design/InfoService/ISO-25010/Usability/Operabiility|Generated Reports MUST be printable, stripped of User Interface Artefacts </t>
  </si>
  <si>
    <t xml:space="preserve">Design/InfoService/ISO-25010/Usability/Operabiility|Printable Reports MUST be avaiable as PDFs </t>
  </si>
  <si>
    <t xml:space="preserve">Design/InfoService/ISO-25010/Usability/Operabiility|The service MUST NOT require Training to use </t>
  </si>
  <si>
    <t xml:space="preserve">Design/InfoService/ISO-25010/Usability/Recognisability/HTTPS Certificate </t>
  </si>
  <si>
    <t xml:space="preserve">Design/InfoService/ISO-25010/Usability/Recognisability/Sector Endorsement </t>
  </si>
  <si>
    <t xml:space="preserve">Design/InfoService/ISO-25010/Usability/Supportability/On-Off-Boarding </t>
  </si>
  <si>
    <t xml:space="preserve">Design/InfoService/ISO-xxxxx/Privacy/A47Data-Use </t>
  </si>
  <si>
    <t xml:space="preserve">Design/InfoService/ISO-xxxxx/Privacy/Correctability </t>
  </si>
  <si>
    <t xml:space="preserve">Design/InfoService/ISO-xxxxx/Privacy/Opt-Out </t>
  </si>
  <si>
    <t xml:space="preserve">Design/InfoService/ISO-xxxxx/Privacy/Tracking </t>
  </si>
  <si>
    <t>Design/InfoService/Qualities/ISO-35012/---/Correctness/The Service APIs MUST validate the attributes of all incoming Messages</t>
  </si>
  <si>
    <t>Design/InfoServiceClient/ISO-25010/Reliability/Recoverability/Errors Are Recoverable/Continuation after an Exception MUST not require a refresh of the server.</t>
  </si>
  <si>
    <t>Development/InfoService/ISO-25010/Reliability/Availability/DoS Protection/The Service itself SHOULD be capable of defending itself from common DoS scenarios</t>
  </si>
  <si>
    <t>Deveop/InfoService/ISO-25010/Security/Authenticity/Signed Records/Session Audit Records SHOULD be signed against Tamperability</t>
  </si>
  <si>
    <t xml:space="preserve">Design/InfoService/Base (System) Logical Module/A464Functionality/Completeness/Documents (using Document DB) Management </t>
  </si>
  <si>
    <t>Design/InfoService/Base (System) Logical Module/Functionality/Completeness/Cache Management/When custom developing, Caching Servies MUST be developed early to provide their use for subsequent development, making a more resilient system</t>
  </si>
  <si>
    <t xml:space="preserve">Design/InfoService/Base (System) Logical Module/Functionality/Completeness/Exception Record Management/Explore Exceptions by Attributes </t>
  </si>
  <si>
    <t>Design/InfoService/Base (System) Logical Module/Functionality/Completeness/Group Management/Explore Groups Hierarchically</t>
  </si>
  <si>
    <t xml:space="preserve">Design/InfoService/Base (System) Logical Module/Functionality/Completeness/Host Device Context (Time, Location, Culture) Management (Readonly) Functionality </t>
  </si>
  <si>
    <t xml:space="preserve">Design/InfoService/Base (System) Logical Module/Functionality/Completeness/HostDevice Configuration Management (Readonly) Functionality </t>
  </si>
  <si>
    <t>Design/InfoService/Base (System) Logical Module/Functionality/Completeness/Internal Search/Users MUST be able to Search for Resources in a forgiving manner (accepting spelling mistakes)</t>
  </si>
  <si>
    <t>Design/InfoService/Base (System) Logical Module/Functionality/Completeness/Internal Search/Users SHOULD be able to Search for Resources via Metadata</t>
  </si>
  <si>
    <t xml:space="preserve">Design/InfoService/Base (System) Logical Module/Functionality/Completeness/Link (using Graphs DB) Management </t>
  </si>
  <si>
    <t xml:space="preserve">Design/InfoService/Base (System) Logical Module/Functionality/Completeness/Mapping Management/Map Models/The Service MUST be capable of mapping from Entities to Messages -- and back again -- at the API boundary </t>
  </si>
  <si>
    <t xml:space="preserve">Design/InfoService/Base (System) Logical Module/Functionality/Completeness/Media in Blob Storage/Media MUST be persisted in Blob Storage </t>
  </si>
  <si>
    <t xml:space="preserve">Design/InfoService/Base (System) Logical Module/Functionality/Completeness/Media Management/Media MUST be manageable on a per User or per Group Collection basis </t>
  </si>
  <si>
    <t>Design/InfoService/Base (System) Logical Module/Functionality/Completeness/Messaging/SMTP/The System MUST be able to be send notification emails without disclosing personal or confidential information</t>
  </si>
  <si>
    <t xml:space="preserve">Design/InfoService/Base (System) Logical Module/Functionality/Completeness/Messaging/Store User Message Metadata/Keep Msg Metadata Indefinitely </t>
  </si>
  <si>
    <t>Design/InfoService/Base (System) Logical Module/Functionality/Completeness/Messaging/Store User Messages/Keep Msg Contents Indefinitely Separately in Blob</t>
  </si>
  <si>
    <t xml:space="preserve">Design/InfoService/Base (System) Logical Module/Functionality/Completeness/Messaging/View Users Messages/Authorised Users MUST be capable of exploring Messages sent and received by Users </t>
  </si>
  <si>
    <t>Design/InfoService/Base (System) Logical Module/Functionality/Completeness/Module Management/The service MUST be able to add/remove functionality via Modules.</t>
  </si>
  <si>
    <t xml:space="preserve">Design/InfoService/Base (System) Logical Module/Functionality/Completeness/Module Permission Management/List Modules Permissions </t>
  </si>
  <si>
    <t>Design/InfoService/Base (System) Logical Module/Functionality/Completeness/Modules in Blob Storage/The service MUST persist Modules in Blob Storage to account for dynamically allocated devices in cloud environments</t>
  </si>
  <si>
    <t xml:space="preserve">Design/InfoService/Base (System) Logical Module/Functionality/Completeness/Related Entities (using Relational DB ORM) Management </t>
  </si>
  <si>
    <t>Design/InfoService/Base (System) Logical Module/Functionality/Completeness/Request Routing Management</t>
  </si>
  <si>
    <t>Design/InfoService/Base (System) Logical Module/Functionality/Completeness/Search Management/Search SummaryItems/The Universal internal Search Functionality MUST return SummaryItem records summarising found Records</t>
  </si>
  <si>
    <t>Design/InfoService/Base (System) Logical Module/Functionality/Completeness/Search Management/Universal Internal Search/The Service MUST be capable of Searching across all Modules, all key Objects within</t>
  </si>
  <si>
    <t xml:space="preserve">Design/InfoService/Base (System) Logical Module/Functionality/Completeness/User Device Management/Device Context/Developers MUST be capable of querying the Server Device's Location, UTC Zone, Default Culture </t>
  </si>
  <si>
    <t>Design/InfoService/Base (System) Logical Module/Functionality/Completeness/User Permissions Management/View User Permissions/An Authorised User may list the Permissions assigned to a User, identifying which Physical Module they are associated.</t>
  </si>
  <si>
    <t xml:space="preserve">Design/InfoService/Base (System) Logical Module/Functionality/Completeness/User Profile Management/Default Avatar Image/If Authorised, Users MUST be capable of specifying a default Image of themselves </t>
  </si>
  <si>
    <t>Design/InfoService/Base (System) Logical Module/Functionality/Completeness/User Profile Management/Default Bio/If Authorised, Users MUST be capable of specifying a default Bio about themselves.</t>
  </si>
  <si>
    <t>Design/InfoService/Base (System) Logical Module/Functionality/Completeness/User Profile Management/Default Name/If Authorised, Users MUST be capable of specifying a Default Name (to avoid disclosing uneccessary PII).</t>
  </si>
  <si>
    <t>IF custom developed, API &amp; View Controllers MUST be developed 'Thin', handing off as much as possible to Infrastructure &amp; Domain Services.</t>
  </si>
  <si>
    <t xml:space="preserve">IF custom developed, API &amp; View Controllers are Reliant on Validation &amp; Malware Detection Functionality </t>
  </si>
  <si>
    <t xml:space="preserve">Design/InfoService/Base (System) Logical Module/Interface/Patterns/API Controllers use Mapping Service to Map Sys Models to&amp;from Msg Models </t>
  </si>
  <si>
    <t>Design/InfoService/Base (System) Logical Module/ISO-25010/Functionality/Completeness/User Management/Can Disable Users/Authorised Users MUST be capable of Disabling Users (if considered to be a bad actor)</t>
  </si>
  <si>
    <t>Design/InfoService/Base (System) Logical Module/ISO-25010/Functionality/Completeness/User Management/Can Temporarily Disable Users/Authorised Users MUST be capable of Disabling Users for a Duration of Time (eg: After a number of failed attempts to authenticate)</t>
  </si>
  <si>
    <t xml:space="preserve">Design/InfoService/Base (System) Logical Module/ISO-25010/Functionality/Completeness/User Management/Can Temporarily Enable Users/Authorised Users MUST be capable of enabling Users for a specified Chron Duration (eg: Semester) </t>
  </si>
  <si>
    <t>Design/InfoServiceAPIClient/ISO-25010/Maintainability/Testability/API Dev Framework Examples/Examples of consuming all APIs will be provided to facilitate later integration.</t>
  </si>
  <si>
    <t xml:space="preserve">Design/InfoService/ISO-25010/Resource Utilisation/DB Connections </t>
  </si>
  <si>
    <t>DESIGN DETAILED/...A766</t>
  </si>
  <si>
    <t xml:space="preserve">Design/Environments/Tasks/Dynamically allocated horizontally scaled Web Servers </t>
  </si>
  <si>
    <t>Design/InfoServiceResources/ISO-25010/Usability/Operability/Messages/Group Invitation Msg/A Template Message MUST be developed to be sent to Invite Users to a Group Role for a Duration</t>
  </si>
  <si>
    <t>Design/InfoServiceResources/ISO-25010/Usability/Operability/Messages/Group Welcome Msg/A Template Message MUST be developed to Welcome New Group Members</t>
  </si>
  <si>
    <t>Design/InfoServiceResources/ISO-25010/Usability/Operability/Messages/System Welcome Msg/A Template Message MUST be developed to Welcome to New System Members</t>
  </si>
  <si>
    <t>Design/InfoService/ISO-25010/Usability/Operability/All Functionality SHOULD be appropriately accessible by Permission validating APIs</t>
  </si>
  <si>
    <t>DESIGN/InfoService API CLIENT/...</t>
  </si>
  <si>
    <t xml:space="preserve">Design/InfoService/ISO-25010/Usability/Aesthetics </t>
  </si>
  <si>
    <t xml:space="preserve">Design/InfoService/ISO-25010/Usability/Aesthetics/Corporate Branding </t>
  </si>
  <si>
    <t xml:space="preserve">Design/InfoService/ISO-25010/Usability/Aesthetics/Per Tenancy Branding </t>
  </si>
  <si>
    <t xml:space="preserve">Design/InfoService/ISO-25010/Usability/Recognisability/Corporate Branding </t>
  </si>
  <si>
    <t>DESIGN/InfoService UI CLIENT/…</t>
  </si>
  <si>
    <t>Design/InfoService: UIClient/Base (System) Logical Module/Functionality/Completeness/Service Clients SHOULD cache information on the Client Device to minimize traffic</t>
  </si>
  <si>
    <t xml:space="preserve">Design/InfoService: UIClient/Base (System) Logical Module/Interface/UX/Principles/Minimise Wasted space on System/Tenant Context/Branding </t>
  </si>
  <si>
    <t xml:space="preserve">Design/InfoService: UIClient/Constraints/AntiPatterns/Letting Interface Appearance drive Development </t>
  </si>
  <si>
    <t xml:space="preserve">Design/InfoService: UIClient/Interface/UX/Principles/Interpretation versus Translation </t>
  </si>
  <si>
    <t>Design/InfoService: UIClient/CustomTechnical/ISO-25010/Maintainability/Modularity/The UI Client MUST provide functionality to be listed As a Service Client Mobile Dashboard item</t>
  </si>
  <si>
    <t>Design/InfoService: UIClient/CustomTechnical/ISO-25010/Maintainability/Modularity/The UI MUST be developed using a leading Single Page Application (SPA) Framework</t>
  </si>
  <si>
    <t xml:space="preserve">Design/InfoService: UIClient/ISO-25010/Availability/Scalability </t>
  </si>
  <si>
    <t xml:space="preserve">Design/InfoService: UIClient/ISO-25010/Interoperability/APIs/Queryability </t>
  </si>
  <si>
    <t>Design/InfoService: UIClient/ISO-25010/Maintainability/Modularity/All component Views MUST be either Input, Output, or Collections - but combinations thereof</t>
  </si>
  <si>
    <t>Design/InfoService: UIClient/ISO-25010/Maintainability/Modularity/All Interfaces MUST be developed from Views</t>
  </si>
  <si>
    <t xml:space="preserve">Design/InfoService: UIClient/ISO-25010/Notification/Alerting </t>
  </si>
  <si>
    <t>Design/InfoService: UIClient/ISO-25010/Portability/Installability/Current Browsers/The interface MUST be kept running in current market leading browsers (latest version - 6 months)</t>
  </si>
  <si>
    <t>Design/InfoService: UIClient/ISO-25010/Reliability/Recoverability/Errors Are Recoverable/Continuation after an Exception MUST not require a refresh of the browser.</t>
  </si>
  <si>
    <t xml:space="preserve">Design/InfoService: UIClient/ISO-25010/Resource Utilisation </t>
  </si>
  <si>
    <t xml:space="preserve">Design/InfoService: UIClient/ISO-25010/Resource Utilisation/CPU </t>
  </si>
  <si>
    <t xml:space="preserve">Design/InfoService: UIClient/ISO-25010/Security </t>
  </si>
  <si>
    <t>Design/InfoService: UIClient/ISO-25010/Security/Storage</t>
  </si>
  <si>
    <t>Design/InfoService: UIClient/ISO-25010/Usability/Accessibility/Developers MUST NOT embed text resources into code (use interpretable resource localisation libraries)</t>
  </si>
  <si>
    <t xml:space="preserve">Design/InfoService: UIClient/ISO-25010/Usability/Accessibility/Graphics are Monochrome Scalable Graphics </t>
  </si>
  <si>
    <t>Design/InfoService: UIClient/ISO-25010/Usability/Accessibility/Images MUST be developed as monochromatic Scalable Graphics, displayable on colour backgrounds</t>
  </si>
  <si>
    <t>Design/InfoService: UIClient/ISO-25010/Usability/Accessibility/UnAuthenticated Users MUST be able to specify their Session's preferred language</t>
  </si>
  <si>
    <t>Design/InfoService: UIClient/ISO-25010/Usability/Accessibility/UnAuthenticated Users MUST have a static Dashboard View</t>
  </si>
  <si>
    <t xml:space="preserve">Design/InfoService: UIClient/ISO-25010/Usability/Accessibility|Blue &amp; Yellow SHOULD be used to indicate binary options (Correct/Incorrect, etc.) </t>
  </si>
  <si>
    <t xml:space="preserve">Design/InfoService: UIClient/ISO-25010/Usability/Accessibility|Red &amp; Green MUST NOT be used to indicate binary options (Correct/Incorrect, etc.) </t>
  </si>
  <si>
    <t xml:space="preserve">Design/InfoService: UIClient/ISO-25010/Usability/Aesthetics/Provide enough text space for Interpretations </t>
  </si>
  <si>
    <t>Design/InfoService: UIClient/ISO-25010/Usability/Learnability/All State Change Operations (Save, Update, Delete, Link, etc.) MUST permit being Undone.</t>
  </si>
  <si>
    <t>Design/InfoService: UIClient/ISO-25010/Usability/Learnability/The Interface MUST NOT require Training</t>
  </si>
  <si>
    <t>Design/InfoService: UIClient/ISO-25010/Usability/Operability/All Printable Reports (ie all) MUST be printable as PDFs</t>
  </si>
  <si>
    <t xml:space="preserve">Design/InfoService: UIClient/ISO-25010/Usability/Operability/Allocate 180% Expected Space for Interpreted Translations </t>
  </si>
  <si>
    <t>Design/InfoService: UIClient/ISO-25010/Usability/Operability/Authenticated Users MUST be able to specify their preferred language, persisted in their Profile</t>
  </si>
  <si>
    <t>Design/InfoService: UIClient/ISO-25010/Usability/Operability/Authenticated Users MUST have a personalizable Dashboard View</t>
  </si>
  <si>
    <t>Design/InfoService: UIClient/ISO-25010/Usability/Operability/Recognisability/The URL's Domain MUST be customizable according to Organisation or Tenancy.</t>
  </si>
  <si>
    <t>Design/InfoService: UIClient/ISO-25010/Usability/Operability/Reports are Printable/All Reports MUST be printable</t>
  </si>
  <si>
    <t>Design/InfoService: UIClient/ISO-25010/Usability/Operability/Web interfaces MUST first be designed to run on the smallest common interface dimensions.</t>
  </si>
  <si>
    <t>Design/InfoService: UIClient/ISO-25010/Usability/Recognisability/Organisation Branding MUST be applyable to the interface to support trust</t>
  </si>
  <si>
    <t>Design/InfoService: UIClient/ISO-25010/Usability/Recognisability/Organisation Branding MUST be minimal -- users know what they are using and prefer functionality</t>
  </si>
  <si>
    <t>Design/InfoService: UIClient/ISO-25010/Usability/Recognisability/Recognisable Domain/The URL's Domain MUST be customizable to a subdomain of the organisation Url.</t>
  </si>
  <si>
    <t>Design/InfoService: UIClient/ISO-25010/Usability/Recognisability/System Branding MUST be minimal -- users know what they are using and prefer functionality on mobile devices</t>
  </si>
  <si>
    <t>Design/InfoService: UIClient/ISO-25010/Usabiltiy/Accessibility/The interface MUST meet WCAG 3 or later, Level Bronze or better</t>
  </si>
  <si>
    <t>Design/InfoService: UIClient/Qualities/--------------/Privacy/A Data Correction Statement is required being available</t>
  </si>
  <si>
    <t>Design/InfoService: UIClient/Qualities/--------------/Privacy/A Data Use Statement is required being available</t>
  </si>
  <si>
    <t>Design/InfoService: UIClient/Qualities/--------------/Privacy/A Privacy Statement is required being available</t>
  </si>
  <si>
    <t>Design/InfoService: UIClient/Qualities/--------------/Privacy/A Tracking (Cookie) Statement is required being available</t>
  </si>
  <si>
    <t>Design/InfoService: UIClient/Qualities/--------------/Privacy/An OutOut Statement is required being available</t>
  </si>
  <si>
    <t>DESIGN/ALM Service/WORKITEMS/...</t>
  </si>
  <si>
    <t>Design/ALM Service/Security/Integrity/The Code Repository SHOULD be protected by scanning Checkins for Confidential Credentials</t>
  </si>
  <si>
    <t>DESIGN/ALM Service/REPO/...</t>
  </si>
  <si>
    <t>Design/ALM Service/Deployment Automation Instructions/IF Hosted, Service Providers MUST regularly participate in developing and maintaining usable Deployment instructions for Deployment Specialists.</t>
  </si>
  <si>
    <t>Design/ALM Service/Integation Automation Instructions/Service Providers MUST regularly participate in developing and maintaining usable integration instructions for Deployment and Maintenance Specialists.</t>
  </si>
  <si>
    <t>Design/Environments/ISO-25010/Performance/Resource Usage/Environment Components and Services MUST NOT required exceptional sizing (CPU, Memory, Licenses)</t>
  </si>
  <si>
    <t>Design/Environments/ISO-25010/Portability/Installability/Idempotent Resource Creation/IF Hosted, Environment creation MUST be idempotent</t>
  </si>
  <si>
    <t xml:space="preserve">Design/Environments/ISO-25010/Security/Confidentiality/Backups Separated from Runtime Environments (protect against Deletion) </t>
  </si>
  <si>
    <t>Design/Environments/ISO-25010/Security/Confidentiality/Environment based Redirection/Environments MUST protect the system by redirecting HTTP requests to HTTPS equivalent requests (via WAF, Server Host Device Routing rules, etc.)</t>
  </si>
  <si>
    <t>Design/Environments/ISO-25010/Security/Confidentiality/Message Encryption/Message Encryption MAY be used when Channel Encryption is not available.</t>
  </si>
  <si>
    <t>Design/Environments/ISO-25010/Security/Confidentiality/Secure Connections Btwn Devices/Connections between all devices MUST be channel encrypted when technically not possible</t>
  </si>
  <si>
    <t>Design/Environments/ISO-25010/Security/Confidentiality/Secured Environments (ISO-25301,2)/Environments MUST be developed within ISO-25301, Level 2, independently certified locations (eg: Cloud Providers)</t>
  </si>
  <si>
    <t>Design/Environments/ISO-25010/Security/Integrity/Two Separate Environments Min/IF SaaS, two different licensed environments are required: NON-PROD-DATA and PROD-DATA</t>
  </si>
  <si>
    <t>Design/Environments/ISO-25010/Security/Integrity/Use Encrypted Storage (Runtime and Backups)/Encrypt databases and backups using current approaches</t>
  </si>
  <si>
    <t xml:space="preserve">Design/Environments/Tasks/Load Balanced across dynamically allocated horizontally scaling Web Servers </t>
  </si>
  <si>
    <t>10.44:00.90.00 Design/Environments/Qualities/------/Avoid using A249VMs/The use of Virtual Machines (VMs) - a legacy design - to host services requires TWG Excemption</t>
  </si>
  <si>
    <t>10.44:00.90.00 Design/Environments/Qualities/------/Cloud-First/To adhere to National Directives, The Service MUST be hosted on cloud infrastructure</t>
  </si>
  <si>
    <t>10.44:00.90.00 Design/Environments/Qualities/------/Regulation/Standard Clound Services/Exemptions MUST be obtained to use higher than Standard licensing options for Cloud Services</t>
  </si>
  <si>
    <t>10.44:00.90.00 Design/Environments/Qualities/Security/Integrity/PROD-DATA environments MUST be kept separate from TEST-DATA environments</t>
  </si>
  <si>
    <t>DESIGN/DATASEEDING/...</t>
  </si>
  <si>
    <t>Design/InfoService/SeedData/Where available, a Deployment Pipeline Step SHOULD be used to invoke System APIs to seed immutable data, such as categorisation lists, etc.</t>
  </si>
  <si>
    <t>Design/InfoService/SeedData/Where available, Seeding MUST be done via in-code CodeFirst Migrations (Core Reference data) and via a Deployment Pipeline Step invoking APIs (Installation-specific).</t>
  </si>
  <si>
    <t>Design/InfoServiceDataSchemas/Data Schemas MUST be developed as Idempotent Instructions</t>
  </si>
  <si>
    <t>171631.ISO-25010/Reliability/Availability/Expirations/Certificates</t>
  </si>
  <si>
    <t>Detailed/Monitoring Services: Service HTTPS Certificate/The InfoService Certificate's Expiration MUST be monitored to trigger its replacement before it expires.</t>
  </si>
  <si>
    <t>132310.ISO-25010/Maintainability/Analysability/Notifications/Devices</t>
  </si>
  <si>
    <t>Messages/Infrastructure/Running Out of Devices</t>
  </si>
  <si>
    <t>132320.ISO-25010/Maintainability/Analysability/Notifications/Storage</t>
  </si>
  <si>
    <t>Messages/Infrastructure/Running Out of Storage</t>
  </si>
  <si>
    <t>1323S40.ISO-25010/Maintainability/Analysability/Notifications/Traffic</t>
  </si>
  <si>
    <t>Messages/Infrastructure/Atypical Spike in Requests</t>
  </si>
  <si>
    <t>132350.ISO-25010/Maintainability/Analysability/Notifications/Services</t>
  </si>
  <si>
    <t>Messages/Infrastructure/Service Down or Inaccessible</t>
  </si>
  <si>
    <t>132330.ISO-25010/Maintainability/Analysability/Notifications/Certificates</t>
  </si>
  <si>
    <t>Messages/Infrastructure/Certificate requiring Updating</t>
  </si>
  <si>
    <t>415961.Functionality/Completeness/Reporting/Resources/Components/Version &amp; Age</t>
  </si>
  <si>
    <t>Reports/List Components Age (if possible)</t>
  </si>
  <si>
    <t>415951.Functionality/Completeness/Reporting/Resources/Services/Last Accessed</t>
  </si>
  <si>
    <t>Reports/Services connected to, and last accessed</t>
  </si>
  <si>
    <t>415951.Functionality/Completeness/Reporting/Resources/Services/Down Since</t>
  </si>
  <si>
    <t>Reports/List Services Down and Duration (for SLR verification)</t>
  </si>
  <si>
    <t>415610.Functionality/Completeness/Reporting/Sessions/Active</t>
  </si>
  <si>
    <t>Reports/Sessions Active, Activity in last 5, Proportion of Anon to Authenticated</t>
  </si>
  <si>
    <t>415620.Functionality/Completeness/Reporting/Sessions/Operations</t>
  </si>
  <si>
    <t>Reports Sessions to Operations</t>
  </si>
  <si>
    <t>Reports search to abandonment</t>
  </si>
  <si>
    <t>Reports A-B Testings</t>
  </si>
  <si>
    <t>Reports/Users to Look Version Percentages (to Phase Out old ones)</t>
  </si>
  <si>
    <t>Reports/Features to Comments</t>
  </si>
  <si>
    <t>QA/InfoService: ISO-25010: Maintainability: Analysability: Discrete Tests/Test Scripts MUST be defined for each Task within each User Story</t>
  </si>
  <si>
    <t>QA/InfoService: ISO-25010: Maintainability: Analysability: Use Gherkin/Acceptance Test Definitions MUST be defined using Gherkin (GWT) Syntax</t>
  </si>
  <si>
    <t>QA/InfoService:Test Interoperability/Tests for Interoperation MUST be developed</t>
  </si>
  <si>
    <t xml:space="preserve">QA/Objectives: Whole Service Lifecycle/The Objectives of QA MUST include automating QA checks so that they ensure quality long after project development resources are disbanded </t>
  </si>
  <si>
    <t xml:space="preserve">QA/Objectives: Develop Test Definitions/The Objectives of QA MUST include Developing Test Scripts for Encoding into Automation to be run within Automated Delivery Pipelines </t>
  </si>
  <si>
    <t>QA/Constraints: Principles: Dynamic Tests/Testing SHOULD include running Dynamic Tests in the BT Environment</t>
  </si>
  <si>
    <t xml:space="preserve">QA/Constraints: Principles: Focus on this System/Testing of delivery systems MUST exclude responsibility of validating the qualities of dependency systems </t>
  </si>
  <si>
    <t>QA/Constraints: Principles: Prove Connectivity/ System Dependency Connectivitys are Demonstated by Successful Dynamic Tests</t>
  </si>
  <si>
    <t xml:space="preserve">QA/Constraints/AntiPatterns/Repetitive Testing by Hand </t>
  </si>
  <si>
    <t xml:space="preserve">QA/Constraints/AntiPatterns/Security Failure: Access to Full or partial Clear/Obfuscated Data </t>
  </si>
  <si>
    <t xml:space="preserve">QA/Constraints/AntiPatterns/Solving for Current/Lagard Device Limits versus predicted (Lifecycle) Needs </t>
  </si>
  <si>
    <t xml:space="preserve">QA/Constraints/AntiPatterns/Solving for Data Quality, rather than Logic that improves Data Quality </t>
  </si>
  <si>
    <t>QA/InfoService/CONTENT/...</t>
  </si>
  <si>
    <t>QA/InfoService/API-CLIENT/...</t>
  </si>
  <si>
    <t>QA/InfoService/UI-CLIENT/...</t>
  </si>
  <si>
    <t>QA/InfoService: UIClient/Constraints/Constraints: UX AntiPatterns: Matching Paper/Test for Identical Appearance across Devices, Browers and Paper</t>
  </si>
  <si>
    <t>QA/InfoService: UIClient/Constraints/Constraints: UX AntiPatterns: Matching Statistics across Platforms/Test for Identical Statistics across Devices, Browers and Paper</t>
  </si>
  <si>
    <t>QA/InfoService: UIClient/Tasks/TODO: Complete each User Story's Tasks with one or more Acceptance Test Definitions</t>
  </si>
  <si>
    <t>QA/...</t>
  </si>
  <si>
    <t>DELIVERY/...</t>
  </si>
  <si>
    <t>16.4503.00 DEVELOP/InfoService/ENTERPRISE INTEGRATION/API GATEWAY/...</t>
  </si>
  <si>
    <t xml:space="preserve">Driving/Maintenance/Backups </t>
  </si>
  <si>
    <t xml:space="preserve">Driving/Maintenance/Backups/Automated </t>
  </si>
  <si>
    <t xml:space="preserve">Driving/Maintenance/Backups/Encrypted At Rest </t>
  </si>
  <si>
    <t xml:space="preserve">Driving/Maintenance/Backups/Mix of Interval &amp; Full Backups </t>
  </si>
  <si>
    <t xml:space="preserve">Driving/Maintenance/Backups/Over encrypted channels </t>
  </si>
  <si>
    <t xml:space="preserve">Driving/Maintenance/Backups/Regularly Demonstrated/Tested (by default Operations) </t>
  </si>
  <si>
    <t xml:space="preserve">Driving/Maintenance/Backups/Restoration </t>
  </si>
  <si>
    <t xml:space="preserve">Driving/Maintenance/Backups/Restoration/Automated </t>
  </si>
  <si>
    <t xml:space="preserve">Driving/Maintenance/Backups/Restoration/Regularly Tested </t>
  </si>
  <si>
    <t xml:space="preserve">Driving/Maintenance/Backups/Stored in a separate location than PROD-DATA Environment </t>
  </si>
  <si>
    <t>DRIVING/SUPPORT/GEN CUSTOMER/...</t>
  </si>
  <si>
    <t>DRIVING/SUPPORT/BUSINESS/...</t>
  </si>
  <si>
    <t>DRIVING/MAINTENANCE/…</t>
  </si>
  <si>
    <t xml:space="preserve">Driving/Maintenance/Access/Security: No Direct Unaudited Access to Storage </t>
  </si>
  <si>
    <t xml:space="preserve">Driving/Maintenance/Component Version Maintenance </t>
  </si>
  <si>
    <t xml:space="preserve">Driving/Maintenance/Data/Quality </t>
  </si>
  <si>
    <t>DRIVING/OPERATIONS/...</t>
  </si>
  <si>
    <t xml:space="preserve">Driving/Operations/Analysis </t>
  </si>
  <si>
    <t xml:space="preserve">Driving/Operations/Diagnostics </t>
  </si>
  <si>
    <t xml:space="preserve">Driving/Operations/Exporting </t>
  </si>
  <si>
    <t xml:space="preserve">Driving/Operations/Exporting/Media (Collections, Media, Metadata, Permissions, Members) </t>
  </si>
  <si>
    <t xml:space="preserve">Driving/Operations/Exporting/Users &amp; AuthZ (Groups, Membership, Group Roles, Permissions) </t>
  </si>
  <si>
    <t xml:space="preserve">Driving/Operations/Importing </t>
  </si>
  <si>
    <t xml:space="preserve">Driving/Operations/Importing Users &amp; AuthZ (Groups, Users, Roles, Permissions) </t>
  </si>
  <si>
    <t xml:space="preserve">Driving/Operations/Importing/Media (Collections, Media, Metadata, Permissions, Members) </t>
  </si>
  <si>
    <t xml:space="preserve">Driving/Operations/Reporting </t>
  </si>
  <si>
    <t xml:space="preserve">Driving/Operations/Reporting/Assets (Most Viewed) </t>
  </si>
  <si>
    <t xml:space="preserve">Driving/Operations/Reporting/Auditing (Group Summary: Description, Metadata, Members, Resources) </t>
  </si>
  <si>
    <t xml:space="preserve">Driving/Operations/Reporting/Auditing (Record History: Viewers, Editors, Creator, Logical Deletor) </t>
  </si>
  <si>
    <t xml:space="preserve">Driving/Operations/Reporting/Auditing (User Activity History: Operations) </t>
  </si>
  <si>
    <t xml:space="preserve">Driving/Operations/Reporting/Auditing (User Summary: Context, Permissions, Operations, Records) </t>
  </si>
  <si>
    <t xml:space="preserve">Driving/Operations/Reporting/Discovery (Source Paths,Metadata Used) </t>
  </si>
  <si>
    <t xml:space="preserve">Driving/Operations/Reporting/Format/PDF is preferred for print </t>
  </si>
  <si>
    <t xml:space="preserve">Driving/Operations/Reporting/Operations (Search, Abandonment, Consumation) </t>
  </si>
  <si>
    <t xml:space="preserve">Driving/Operations/Reporting/QA (Requests to Delay, Duration, Exceptions) </t>
  </si>
  <si>
    <t xml:space="preserve">Driving/Operations/Reporting/Security/printed reports are unalterable </t>
  </si>
  <si>
    <t xml:space="preserve">Driving/Operations/Reporting/Traffic (UnAuthenticated, Abandonment, Authentication, Authenticated) </t>
  </si>
  <si>
    <t xml:space="preserve">Driving/Operations/Reporting/Usability (Searches, Followed, Abandoned) </t>
  </si>
  <si>
    <t>153100.ISO-25010/Portability/Replaceability/Exportable Information</t>
  </si>
  <si>
    <t>Decommissioning/InfoService/ISO-25010/Compatibility/Interoperability/System Data MUST be digitally prepared for Archives prior to Decomissioning the infoservice.</t>
  </si>
  <si>
    <t xml:space="preserve">Decommissioning/InfoService/ISO-25010/Security/Confidentiality/A digital method of migrating system data (ETL over APIs, etc.) to a replacement system MUST be made available prior to Decomissioning a legacy system </t>
  </si>
  <si>
    <t>183400.ISO-25010/Security/Confidentiality/Decommissioning/Secure Deletion</t>
  </si>
  <si>
    <t xml:space="preserve">Decommissioning/InfoService/ISO-25010/Security/Confidentiality/Hosted Storage Devices MUST be deleted securely when decomissioned </t>
  </si>
  <si>
    <t xml:space="preserve">Decommissioning/InfoService/ISO-25010/Security/Confidentiality/The next appropriate system MUST be Authenticatable and Permitted to export data via API prior to Decommissioning a legacy system </t>
  </si>
  <si>
    <t>DECOMMISSIONING/...</t>
  </si>
  <si>
    <t>Design/InfoServiceLegacyDataMigration/Constraints/AntiPattern/Migration Data SHOULD not be ingested directly into system storage - use validated APIs instead when available</t>
  </si>
  <si>
    <t>DIRECTION/...</t>
  </si>
  <si>
    <t>DESIGN/LEGACYDATAMIGRATION/...</t>
  </si>
  <si>
    <t>10.00:00.00 DESIGN /Design: High LevelComponents, Info &amp; Delivery Design/A High Level Design Proposition of components, information, development &amp; delivery MUST be provided for review and collaborative critique, correction and completion</t>
  </si>
  <si>
    <t>Design/LegacyData/Qualities/ISO-35012/---/Correctness/Validate Migrations/Migration Data MUST not be bypass validation and ingested directly into system storage - use validated system APIs</t>
  </si>
  <si>
    <t>DESIGN/InfoService/RESOURCES/…</t>
  </si>
  <si>
    <t>TEAM/DEVELOPMENT/Management Roles MUST assemble a Team of individuals capable of filling the Roles required to deliver expected deliverables and service.</t>
  </si>
  <si>
    <t>DESIGN/ALM Service/DEPLOYMENT PIPELINES/...</t>
  </si>
  <si>
    <t xml:space="preserve">/Dependencies: Team Members: Constraints: Team AntiPatterns/Support Developers MUST have current capabilities, patterns and approaches </t>
  </si>
  <si>
    <t xml:space="preserve">Direction/Phases/Initiation/Deliverables/Team Constraints: AntiPatterns: Devs != Design Lead/Developer Roles SHOULD NOT perform as the Solution Architect Role </t>
  </si>
  <si>
    <t xml:space="preserve">Direction/Phases/Initiation/Deliverables/Team Constraints: Patterns: Common Induction/Team Members MUST read Induction Material defining Outcomes, Obligations, Processes to get there As a Service Client team </t>
  </si>
  <si>
    <t xml:space="preserve">Direction/Phases/Initiation/Deliverables/Team Constraints: Patterns: Dev Lead Required/Team MUST include a Development Team Lead Role </t>
  </si>
  <si>
    <t xml:space="preserve">Direction/Phases/Initiation/Deliverables/Team Constraints: Patterns: Hire on Capability/Team members SHOULD be hired for best Capabilities rather than Social Fit to decrease delivery risks </t>
  </si>
  <si>
    <t xml:space="preserve">Direction/Phases/Initiation/Deliverables/Team Constraints: Patterns: Members may have Multipe Roles/Small Teams MAY assign multiple Roles to a single qualified Person </t>
  </si>
  <si>
    <t xml:space="preserve">Direction/Phases/Initiation/Deliverables/Team Constraints: Patterns: QA Lead Required/Team MUST include a QA Team Lead Role </t>
  </si>
  <si>
    <t xml:space="preserve">Direction/Phases/Initiation/Deliverables/Team Constraints: Patterns: Work Orchestrator Required/Team MUST include a Role (eg: Scrum Master) to organise workitem prioritsation, allocation and progress </t>
  </si>
  <si>
    <t>Direction/Phases/Initiation/Deliverables/Team Constriants: AntiPatterns: SMEs are not BAs/SMEs MUST NOT be employed as Stakeholder Analysts</t>
  </si>
  <si>
    <t xml:space="preserve">Direction/Phases/Initiation/Deliverables/Team Cosntraints: AntiPatterns: Hire Devs Last/Team Development hiring MUST NOT start with Developers </t>
  </si>
  <si>
    <t>Direction/Phases/Initiation/Deliverables/Team/Members/BAs are Stakeholder Analysts/Business Analysts SHOULD be referred to as Stakeholder Analyst to not embed bias towards one Stakeholder Group</t>
  </si>
  <si>
    <t xml:space="preserve">Direction/Phases/Initiation/Deliverables/Team/Members/Capabilities </t>
  </si>
  <si>
    <t xml:space="preserve">Direction/Phases/Initiation/Deliverables/Team|Members: Team MUST include a Solution Architect Role to design &amp; describe how the Service will be delivered </t>
  </si>
  <si>
    <t xml:space="preserve">Direction/Phases/Initiation/Deliverables/Team|Members: Team MUST include an Automated Infrastructure, Pipeline &amp; Delivery Specialist Role </t>
  </si>
  <si>
    <t xml:space="preserve">Direction/Phases/Initiation/Deliverables/Team|Members: Team MUST include Development Roles for converting Stakeholder anaylst defined User story tasks into Automation </t>
  </si>
  <si>
    <t xml:space="preserve">Direction/Phases/Initiation/Deliverables/Team|Members: Team MUST include Development Roles for converting Test Scripts into Automation </t>
  </si>
  <si>
    <t xml:space="preserve">Direction/Phases/Initiation/Deliverables/Team|Members: Team MUST include Development Roles for developing Infrastructure as Code for automating the development of Environments </t>
  </si>
  <si>
    <t xml:space="preserve">Direction/Phases/Initiation/Tasks/Provisioning/Common Services/ALM Service/Developed Git Repository </t>
  </si>
  <si>
    <t xml:space="preserve">Direction/Phases/Initiation/Tasks/Provisioning/Common Services/ALM Service|A Delivery Pipelines MUST be developed to deploy Environments, Infrastructure, Components, Configuration, Seed data, Migration Data </t>
  </si>
  <si>
    <t xml:space="preserve">Direction/Phases/Initiation/Tasks/Provisioning/Common Services/ALM Service|Delivery Pipelines MUST include multiple types of QA Testing (Unit Testing, Behavioural) </t>
  </si>
  <si>
    <t xml:space="preserve">Direction/Phases/Initiation/Tasks/Provisioning/Common Services/ALM Service|Projects MUST be initialized with an ALM based Documentation cability (for a Technical Wiki) </t>
  </si>
  <si>
    <t>Direction/Phases/Initiation/Tasks/Provisioning/Common Services/ALM Service|Projects MUST be initialized with an ALM based Project Space A46</t>
  </si>
  <si>
    <t>Direction/Phases/Initiation/Tasks/Provisioning/Common Services/ALM Service|Projects MUST be provisioned with a Dynamic Project Dashboard to Management roles as to functionality quality, progress, etc.</t>
  </si>
  <si>
    <t xml:space="preserve">Direction/Phases/Initiation/Tasks/Provisioning/Common Services/ALM Service|Projects MUST be provisioned with ALM based delivery pipelines which deploy System Configuration (eg: via APIs) </t>
  </si>
  <si>
    <t xml:space="preserve">Direction/Phases/Initiation/Tasks/Provisioning/Common Services/ALM Service|Projects MUST be provisioned with an ALM based Project Workitem Backlog </t>
  </si>
  <si>
    <t xml:space="preserve">Direction/Phases/Initiation/Tasks/Provisioning/Common Services/ALM Service|Projects MUST be provisioned with an ALM based Sprint Backlogs to show Defined, Sized, Ready Workitems </t>
  </si>
  <si>
    <t xml:space="preserve">Direction/Phases/Initiation/Tasks/Provisioning/Common Services/Team Member Comms (Teams, etc.) </t>
  </si>
  <si>
    <t xml:space="preserve">Direction/Phases/Initiation/Tasks/Provisioning/Hosting Environments/Subscription </t>
  </si>
  <si>
    <t>Direction/Phases/Initiation/Tasks/Provisioning/Member/Devices/Development Member Devices/Project *Development* Members MUST be provisioned with appropriately capable physical development Devices to be efficient</t>
  </si>
  <si>
    <t xml:space="preserve">Direction/Phases/Initiation/Tasks/Provisioning/Member/Devices/Environmental Access/All Project Member Devices MUST have access to NON-PROD-DATA environments </t>
  </si>
  <si>
    <t xml:space="preserve">Direction/Phases/Initiation/Tasks/Provisioning/Member/Devices/Home Work/Issued Devices MUST be amply capable of efficient remote work from home </t>
  </si>
  <si>
    <t xml:space="preserve">Direction/Phases/Initiation/Tasks/Provisioning/Member/Devices/Member Devices/Project Members MUST be provisioned with appropriately capable physical development Devices </t>
  </si>
  <si>
    <t>Direction/Phases/Initiation/Tasks/Provisioning/Member/Devices/No Environmental Access/All Project Member Devices MUST NOT have access to PROD-DATA environments (the Deployment Service Agent does it for you in a secure manner)</t>
  </si>
  <si>
    <t xml:space="preserve">Direction/Phases/Initiation/Tasks/Provisioning/Member/Licenses/ </t>
  </si>
  <si>
    <t xml:space="preserve">Direction/Phases/Initiation/Tasks/Provisioning/Member/Licenses|All Project Development Members MUST be provisioned with Licenses permitting access to the Project ALM code repositories and build pipelines </t>
  </si>
  <si>
    <t xml:space="preserve">Direction/Phases/Initiation/Tasks/Provisioning/Member/Licenses|All Project Members MUST be provisioned with Developer Tool (eg: IDEs, Visual Studio) Licenses </t>
  </si>
  <si>
    <t>Direction/Phases/Initiation/Tasks/Provisioning/Member/Licenses|All Project Members MUST be provisioned with Licenses permitting access to the Project ALM documentation and workitems</t>
  </si>
  <si>
    <t xml:space="preserve">Direction/Phases/Initiation/Tasks/Provisioning/Member/Licenses|All Project Members MUST be provisioned with Licenses permitting Cloud Environment access </t>
  </si>
  <si>
    <t xml:space="preserve">Direction/Phases/Initiation/Tasks/Provisioning/Members/Accounts/Has Membership to Interteam Communication Service </t>
  </si>
  <si>
    <t>12128000.ISO-25010/Functionality/Completeness/Completeness/Chron Execution Management</t>
  </si>
  <si>
    <t>For Maintainability objectives, the Service MUST be capable of managing Chron Scheduled Tasks</t>
  </si>
  <si>
    <t>DEVELOP/...</t>
  </si>
  <si>
    <t>Back to Table of Contents</t>
  </si>
  <si>
    <t>Read the INSTRUCTIONS Tab First!</t>
  </si>
  <si>
    <t>Entries entered in the following order: DT01.Role Description, DT02.Role Main Tasks, DT10.Prerequisites (Setup), DT20.Prerequisites (Info), DT30.Deliverables (Final), DT40.Deliverables (Enabling), DT50.Tasks, DT60.Responsibilities, DT70.Guidance,DT80.Desires</t>
  </si>
  <si>
    <t>As a &lt;ROLE&gt; my Role is</t>
  </si>
  <si>
    <t xml:space="preserve">As a &lt;ROLE&gt; my primary Tasks/Deliverables include: </t>
  </si>
  <si>
    <t>PHASE</t>
  </si>
  <si>
    <t>DELIVERABLE</t>
  </si>
  <si>
    <t>CONCERN.ID</t>
  </si>
  <si>
    <t>CONCERN.UNIQUEPATH</t>
  </si>
  <si>
    <t>UID</t>
  </si>
  <si>
    <t>TITLE</t>
  </si>
  <si>
    <t>RESPONSIBLE</t>
  </si>
  <si>
    <t>BENEFITING</t>
  </si>
  <si>
    <t>C00.01.01</t>
  </si>
  <si>
    <t>Concern/Title</t>
  </si>
  <si>
    <t>Desires/Procurement: Avoid Enteprise Role Systems</t>
  </si>
  <si>
    <t>As a Procurement SME, I Desire being Responsible for understanding that IT services intended for service delivery to external consumers are not fit for purpose if they rely on Users having a single Role within a single Group (eg: as is the case for most SMB/Enterprise Solutions)</t>
  </si>
  <si>
    <t>Desires/Procurement: Avoid Role Based Authorisation</t>
  </si>
  <si>
    <t>Desires/Procurement: API-First</t>
  </si>
  <si>
    <t>Desires/Procurement: Iteratively Improved</t>
  </si>
  <si>
    <t>As a Procurement SME, I Desire being Responsible for ensuring the service is sufficiently contracted and resourced to be incrementatlly improved over the service's full lifecycle</t>
  </si>
  <si>
    <t>Desires/Procurement: Iteratively Improved every 2 weeks</t>
  </si>
  <si>
    <t>As a Procurement SME, I Desire being Responsible for ensuring the service is refreshed every 2 weeks for the duration of the service lifecycle -- whether new functionality is added or not</t>
  </si>
  <si>
    <t>Desires/Procurement: Legal Obligations Met: Security: NZISM</t>
  </si>
  <si>
    <t>As a Procurement SME, I Desire being Responsible for ensuring the supplier is contractually obligated to meet its NZISM obligations at its cost</t>
  </si>
  <si>
    <t>Desires/Procurement: Legal Obligations Met: Security: Accessibility</t>
  </si>
  <si>
    <t>Desires/Procurement: Legal Obligations Met: Security: Privacy</t>
  </si>
  <si>
    <t>Desires/Procurement: Legal Obligations Met: Security: Requirements</t>
  </si>
  <si>
    <t>Desires/Procurement: Overruns: Time</t>
  </si>
  <si>
    <t>Desires/Procurement: Overruns: Schedule</t>
  </si>
  <si>
    <t>Desires/Procurement: Overruns: Cost</t>
  </si>
  <si>
    <t>Desires/Procurement: Termination</t>
  </si>
  <si>
    <t>Entries entered in the following order:  DT01.Role Description, DT02.Role Main Tasks, DT10.Prerequisites (Setup), DT20.Prerequisites (Info), DT30.Deliverables (Final), DT40.Deliverables (Enabling), DT50.Tasks, DT60.Responsibilities, DT70.Guidance,DT80.Desires</t>
  </si>
  <si>
    <t>As the PM, my Role is to develop an execution plan based on Business Case Objectives, Stakeholder Desires, available Resources, Capabilities and Time, while regularly reporting to Governance state, velocity and estimated projections of features development, delivery quality, resources available, issues, risks, decisions</t>
  </si>
  <si>
    <t>As the PM, my Role is not limited to managing the hiring, provisioning and tasking of SMEs to Discover Business Objectives and Stakeholder Desires, negotiate effort ordering, Define achievable System Requirements, Define Automated QA Tests to demonstrate their achievement and protect them from damage in the future, develop long term Design and Operations Documentation to protect IP unable to be encoded as automation, Develop Change Control, Comms and Development plans, Develop the Systems themselves, Develop System Integration, complete with legacy Data Migration as required</t>
  </si>
  <si>
    <t>RATIONALE</t>
  </si>
  <si>
    <t>C03.11.01</t>
  </si>
  <si>
    <t>Desires/PM: Setup: Access</t>
  </si>
  <si>
    <t>As the PM, I Desire being provided Building &amp; Network Access, a Workspace, a Device, an (optional) phone</t>
  </si>
  <si>
    <t>C03.11.02</t>
  </si>
  <si>
    <t>Desires/PM: Setup: FinCode</t>
  </si>
  <si>
    <t>As the PM, I Desire being provided being Authorised with a procurement code.</t>
  </si>
  <si>
    <t>C03.13.01</t>
  </si>
  <si>
    <t>Desires/PM: Setup: Templates</t>
  </si>
  <si>
    <t>As the PM, I Desire being provided a link to Project Management and Reporting Templates</t>
  </si>
  <si>
    <t>C03.21.02</t>
  </si>
  <si>
    <t>Desires/PM: Setup: Docs: PM</t>
  </si>
  <si>
    <t>As the PM, I Desire being provided documentation as to the Project Management expectations and processes</t>
  </si>
  <si>
    <t>C03.22.03</t>
  </si>
  <si>
    <t>Desires/PM: Setup: Docs: C&amp;A</t>
  </si>
  <si>
    <t>As the PM, I Desire being provided documentation as to the C&amp;A expectations and processes</t>
  </si>
  <si>
    <t>C03.23.04</t>
  </si>
  <si>
    <t>Desires/PM: Setup: Docs: Releases</t>
  </si>
  <si>
    <t>As the PM, I Desire being provided documentation as to the Delivery/Release expectations and processes</t>
  </si>
  <si>
    <t>C03.24.05</t>
  </si>
  <si>
    <t>Desires/PM: Setup: Docs: Procurement</t>
  </si>
  <si>
    <t>As the PM, I Desire being provided documentation as to the Procurement expectations and processes</t>
  </si>
  <si>
    <t>C03.25.06</t>
  </si>
  <si>
    <t>Desires/PM: Setup: Docs: Provisioning</t>
  </si>
  <si>
    <t>As the PM, I Desire being provided documentation as to the Provisioning and Enablement expectations and processes</t>
  </si>
  <si>
    <t>C03.26.07</t>
  </si>
  <si>
    <t>Desires/PM: Setup: Docs: Scheduling</t>
  </si>
  <si>
    <t>As the PM, I Desire being provided documentation as to Scheduling expectations and processes (eg: Semesters, Year End grey and black outs, etc.)</t>
  </si>
  <si>
    <t>C03.27.09</t>
  </si>
  <si>
    <t>Desires/PM: Setup: Docs: Project</t>
  </si>
  <si>
    <t>As the PM, I Desire being provided documentation on the Project so far (Business Case, Specifications, Design SAD, Progress)</t>
  </si>
  <si>
    <t>C03.41.01</t>
  </si>
  <si>
    <t>Desires/PM: Deliverables: Reporting: Dashboard</t>
  </si>
  <si>
    <t>As the PM, I Desire being provided access to a dynamic Dashboard within the ALM, in order to review progress of WorkItems, Functionality, Qualities, QA</t>
  </si>
  <si>
    <t>C03.41.02</t>
  </si>
  <si>
    <t>Desires/PM: Deliverables: Reporting: Current Status</t>
  </si>
  <si>
    <t>As the PM, I Desire being Reponsible for reporting summaries of Current and Projected key metrics of Budget, Schedules, Resources, Capabilities, Effort, Functionality, Quality, Issues, Risks to Governance for them to base required Decisions</t>
  </si>
  <si>
    <t>C03.42.01</t>
  </si>
  <si>
    <t>Desires/PM: Deliverables: Info Classification</t>
  </si>
  <si>
    <t>As the PM, I Desire being Responsible for obtaining a Data Classification for the Information managed by the Service (eg: IN-CONFIDENCE if involving PII, or SENSITIVE if involving PII Addresses) early in the project, to inform other tasks</t>
  </si>
  <si>
    <t>C03.42.02</t>
  </si>
  <si>
    <t>Desires/PM: Deliverables: PTA</t>
  </si>
  <si>
    <t>As the PM, I Desire being Responsible for enabling a PTA exercise to occur early in the development process, in order to follow recommendations for tasks</t>
  </si>
  <si>
    <t>C03.42.03</t>
  </si>
  <si>
    <t>Desires/PM: Deliverables: PIA</t>
  </si>
  <si>
    <t>As the PM, I Desire being Responsible for enabling a PIA exercise (if called for) to occur early in the development process, in order to follow recommendations for tasks</t>
  </si>
  <si>
    <t>C03.51.01</t>
  </si>
  <si>
    <t>Desires/PM: Setup: Systems: CMS</t>
  </si>
  <si>
    <t>As the PM, I Desire being Responsible for requesting the development of a Project Space within the Organisation CMS</t>
  </si>
  <si>
    <t>C03.51.02</t>
  </si>
  <si>
    <t>Desires/PM: Setup: Systems: EMDS</t>
  </si>
  <si>
    <t>As the PM, I Desire being Responsible for requesting the development of a Project Space within the Organisation EDMS</t>
  </si>
  <si>
    <t>C03.51.03</t>
  </si>
  <si>
    <t>Desires/PM: Setup: Systems: ALM</t>
  </si>
  <si>
    <t>As the PM, I Desire being Responsible for requesting the development of a Project Space within the Organisation ALM</t>
  </si>
  <si>
    <t>C03.51.04</t>
  </si>
  <si>
    <t>Desires/PM: Setup: Systems: Chat</t>
  </si>
  <si>
    <t>As the PM, I Desire being Responsible for requesting the development of a Project Space Channel within the Organisation's Chat/Comms (eg: Teams)</t>
  </si>
  <si>
    <t>C03.52.01</t>
  </si>
  <si>
    <t>Desires/PM: Setup: Hiring: SOWs</t>
  </si>
  <si>
    <t>As the PM, I Desire being Responsible for organising SOWs for required capabilities &amp; services in the following order: [optionally] Business Case Consultant, Stakeholder and Business Analysis, C&amp;A, Technical Security, Q&amp;A Analysis, Q&amp;A Automation Dev, Monitoring, Maintenance, Operations, Vendor Service Delivery, Service Development, Content Development, Data Migration</t>
  </si>
  <si>
    <t>Desires/PM: Setup: Hiring: Provisioning</t>
  </si>
  <si>
    <t>As the PM, I Desire being Responsible for providing Team members with Building Access, Network Access, Workspace, Device, production tool licensing and subscriptions</t>
  </si>
  <si>
    <t>C03.52.02</t>
  </si>
  <si>
    <t>Desires/PM: Setup: Hiring: Purposeful</t>
  </si>
  <si>
    <t>As the PM, I Desire being Responsible for hiring Resources in an order that preferences expectation discovery, obligation meeting,  before system delivery.</t>
  </si>
  <si>
    <t>C03.52.03</t>
  </si>
  <si>
    <t>Desires/PM: Setup: Hiring: BAs</t>
  </si>
  <si>
    <t>As the PM, I Desire being Responsible for setting clear expectations by relying on both Business Analysts (focused primarily on the business group's needs) and Stakeholder Analysts (generalists capturing *all* defined Stakeholders groups)</t>
  </si>
  <si>
    <t>C03.52.04</t>
  </si>
  <si>
    <t>Desires/PM: Setup: Hiring: Order</t>
  </si>
  <si>
    <t>As the PM, I Desire being Responsible for hiring in the following sequence: Business Case writers, C&amp;A Specialists, Stakeholder Analysts, Business Analysts, QA Analysts,  then Pipeline, Infrastructure &amp; Test Developers, then Service and Client Developers, and finally Data Migration Developers</t>
  </si>
  <si>
    <t>Define the various target obligations -- before developing towards them</t>
  </si>
  <si>
    <t>C03.52.05</t>
  </si>
  <si>
    <t>Desires/PM: Setup: Hiring: Heros</t>
  </si>
  <si>
    <t>As the PM, If CB, I Desire being Responsible for hiring a Hero Developer to be on the service and client development team</t>
  </si>
  <si>
    <t>Ref: https://bit.ly/3ECFLkq</t>
  </si>
  <si>
    <t>C03.52.06</t>
  </si>
  <si>
    <t>Desires/PM: Setup: Hiring: SMEs</t>
  </si>
  <si>
    <t>As the PM, I Desire being Responsible for hiring such that Business SMEs are not tasked with performing as Business Analysts</t>
  </si>
  <si>
    <t>Conflict of interest and lack of objectivity</t>
  </si>
  <si>
    <t>C03.52.07</t>
  </si>
  <si>
    <t>Desires/PM: Setup: Hiring: Testers</t>
  </si>
  <si>
    <t>As the PM, I Desire being Responsible for hiring such that Test Analysts are not tasked with repetitive Testing or Test Autiomation -- that's done by Test Automation Developers</t>
  </si>
  <si>
    <t>C03.53.02</t>
  </si>
  <si>
    <t>Desires/PM: Setup: Training: Org</t>
  </si>
  <si>
    <t>As the PM, I Desire being Responsible for providing Team members with Training on Organisation, Department and Team processes</t>
  </si>
  <si>
    <t>C03.53.03</t>
  </si>
  <si>
    <t>Desires/PM: Setup: Training: Security</t>
  </si>
  <si>
    <t>As the PM, I Desire being Responsible for providing Team members with Training on Privacy and Security as required to meet C&amp;A expectations</t>
  </si>
  <si>
    <t>C03.53.04</t>
  </si>
  <si>
    <t>Desires/PM: Setup: Training: Role</t>
  </si>
  <si>
    <t>As the PM, I Desire being Responsible for providing Team members with Training on role expectations within the Organisation</t>
  </si>
  <si>
    <t>C03.54.01</t>
  </si>
  <si>
    <t>Desires/PM: Setup: Expectations: Primary</t>
  </si>
  <si>
    <t>As the PM, I Desire being Responsible for setting clear expectations that the primary deliverable is the delivery service system, automated to function over 7+ years, which in turn delivers the business service automation systems.</t>
  </si>
  <si>
    <t>C03.54.02</t>
  </si>
  <si>
    <t>Desires/PM: Setup: Expectations: Order</t>
  </si>
  <si>
    <t>As the PM, I Desire being Reponsible for setting clear expectations to iteratively deliver services in the following order: WorkItem Management (ALM), System &amp; Process Documentation, Delivery (Pipeline), QA (Test Automation in the Pipeline), Service Server, Service Client, Integration, Data Migration</t>
  </si>
  <si>
    <t>C03.58.01</t>
  </si>
  <si>
    <t>Desires/PM: Setup: Provisioning: TRA: Access</t>
  </si>
  <si>
    <t xml:space="preserve">As the PM, I Desire being Responsible for providing an Independent Security SME with an Organisation Account, Access Card, Laptop Device, Desk, and an Service Environment to test </t>
  </si>
  <si>
    <t>C03.58.02</t>
  </si>
  <si>
    <t>Desires/PM: Setup: Provisioning: TRA: Docs: Usage</t>
  </si>
  <si>
    <t>As the PM, I Desire being Responsible for providing an Independent Security SME remote access to online Service User Documentation to understand how to use the Service</t>
  </si>
  <si>
    <t>C03.58.03</t>
  </si>
  <si>
    <t>Desires/PM: Setup: Provisioning: TRA: Docs: Dev</t>
  </si>
  <si>
    <t>As the PM, I Desire being Responsible for providing an Independent Security SME remote access to online Service Development Documentation to understand how the Services was developed</t>
  </si>
  <si>
    <t>C03.58.04</t>
  </si>
  <si>
    <t>Desires/PM: Setup: Provisioning: TRA: Docs: AuthN</t>
  </si>
  <si>
    <t>As the PM, I Desire being Responsible for providing an Independent Security SME remote access to online documentation of the Role-Permissions matrix to understand how to test for role setup errors</t>
  </si>
  <si>
    <t>C03.58.05</t>
  </si>
  <si>
    <t>Desires/PM: Setup: Provisioning: TRA: Multiple Ids</t>
  </si>
  <si>
    <t>As the PM, I Desire being Responsible for providing an Independent Security SME the capable to sign in as different Test Users with different Roles (eg: SysAdmin, BizAdmin, BizUser, BizConsumer)</t>
  </si>
  <si>
    <t>C03.71.01</t>
  </si>
  <si>
    <t>Desires/PM: Advisement: Capex Ratio</t>
  </si>
  <si>
    <t>As the PM, I Desire avoiding issues common to IT Delivery failures, including planning to consume more than 1/3 budget on Capex, and not allowing enough for Opex over a long service lifetime</t>
  </si>
  <si>
    <t>C03.71.02</t>
  </si>
  <si>
    <t>Desires/PM: Advisement: Hiring</t>
  </si>
  <si>
    <t>As the PM, I Desire avoiding issues common to IT Delivery failures, including hiring development capabilities before analysis and design have been performed to an appropriate depth to reduce risk</t>
  </si>
  <si>
    <t>C03.71.03</t>
  </si>
  <si>
    <t>Desires/PM: Advisement: Hiring Qas</t>
  </si>
  <si>
    <t>As the PM, I Desire avoiding issues common to IT Delivery failures, including hiring QA resources who do not have the capabilities to separate Test Analysis from Test Automation Development within an Automated Delivery Pipeline</t>
  </si>
  <si>
    <t>C03.71.04</t>
  </si>
  <si>
    <t>Desires/PM: Advisement: Delivering: Equitably</t>
  </si>
  <si>
    <t>As the PM, I Desire avoiding issues common to IT Delivery failures, including focusing on delivery Business Functionality, to the detriment of analysing and delivering the Functionality and Qualities required by other stakeholder groups to manage, operate, support the service over its service lifecycle</t>
  </si>
  <si>
    <t>C03.71.05</t>
  </si>
  <si>
    <t>Desires/PM: Advisement: Hiring: Capabilities</t>
  </si>
  <si>
    <t>As the PM, I Desire avoiding issues common to IT Delivery failures, including hiring for cost versus capabilities (ie penny wise, pound foolish)</t>
  </si>
  <si>
    <t>C03.71.06</t>
  </si>
  <si>
    <t>Desires/PM: Advisement: Hiring: Demonstrated</t>
  </si>
  <si>
    <t>As the PM, I Desire avoiding issues common to IT Delivery failures, including hiring for technical expertise versus ability to deliver results with that knowledge (ie, all talk)</t>
  </si>
  <si>
    <t>C03.71.07</t>
  </si>
  <si>
    <t>Desires/PM: Advisement: Focusing on Business</t>
  </si>
  <si>
    <t>As the PM, I Desire avoiding issues common to IT Delivery failures, including focusing on delivering the desired Business Service by hook or by crook (read manual delivery), rather than focusing on delivering the automated, ALM managed, Delivery Pipeline Service that *in turn* delivers the Service desired by the Business.</t>
  </si>
  <si>
    <t>C03.71.08</t>
  </si>
  <si>
    <t>Desires/PM: Advisement: Delaying PROD releasing</t>
  </si>
  <si>
    <t>As the PM, I Desire avoiding issues common to IT Delivery failures, including delaying delivery to a PROD-DATA site because it's more red-taped (focus on automating the delivering of the simplest, non-functional, service to PROD first, then turn to focusing on adding functionality to what is released iteratively. The initial effort pays dividends later.</t>
  </si>
  <si>
    <t>C03.71.09</t>
  </si>
  <si>
    <t>Desires/PM: Advisement: Dev Led Designed</t>
  </si>
  <si>
    <t>As the PM, I Desire avoiding issues common to IT Delviery failures, including letting developers design systems (focusing on the machines to drive the design) versus getting a dedicated technical architect to (focusing on the needs to drive the design). Developers are great Developers. Design is a different skillset.</t>
  </si>
  <si>
    <t>C03.71.10</t>
  </si>
  <si>
    <t>Desires/PM: Advisement: UX Led Design</t>
  </si>
  <si>
    <t>As the PM, I Desire avoiding issues common to IT Delivery failures, including letting external requirements (UX / APIs) affect the design of system internals. The two are complementary, but distinct design areas.</t>
  </si>
  <si>
    <t>C03.71.11</t>
  </si>
  <si>
    <t>Desires/PM: Advisement: Reporting</t>
  </si>
  <si>
    <t>As the PM, I Desire avoiding issues common to IT Delivery failures, including avoiding delving into the activity of resources, and therefore reporting based on heard platitudes -- rather than automated metric collection (Effort, Achievements, Velocity, Functionality, QUalities, QA Coverage and Issues) from the ALM's various databases.</t>
  </si>
  <si>
    <t>C03.71.12</t>
  </si>
  <si>
    <t>Desires/PM: Advisement: Principled Decisions</t>
  </si>
  <si>
    <t>As the PM, I Desire avoiding issues common to IT Delivery failures, including top-down directing (ie micro-managing) -- as oppossed to commissioning early valuable Guiding Principles for Resources to self-direct themselves in a coordinated manner with others following the same Principles.</t>
  </si>
  <si>
    <t>C03.71.13</t>
  </si>
  <si>
    <t>Desires/PM: Advisement: Delaying C&amp;A</t>
  </si>
  <si>
    <t>As the PM, I Desire avoiding issues common to IT Delivery failures, including putting off hiring C&amp;A capabilities to manage the process of running the Information Classification, PTA/PIA, TSA, etc. exercises which traditionally take time</t>
  </si>
  <si>
    <t>C03.71.14</t>
  </si>
  <si>
    <t>Desires/PM: Advisement: Using PROD Data</t>
  </si>
  <si>
    <t>As the PM, I Desire avoiding issues common to IT Delivery failures, including allowing the team to work with cleartext/obfuscated Production Data (eg: for "Discovery") - Discovering Data is not the same as Discovering Logic.</t>
  </si>
  <si>
    <t>C03.71.15</t>
  </si>
  <si>
    <t>Desires/PM: Advisement: Delaying QA</t>
  </si>
  <si>
    <t>As the PM, I Desire avoiding issues common to IT Delivery failures, including putting QA effort *after* development. Designing what has to be passed (the Tests) *beforehand* provides a target to develop towards. Reducing ambiguity and rework.</t>
  </si>
  <si>
    <t>C03.71.16</t>
  </si>
  <si>
    <t>Desires/PM: Advisement: Delaying Security</t>
  </si>
  <si>
    <t>As the PM, I Desire avoiding issues common to IT Delivery failures, including focusing on delivering Functionality before Security Qualities.  Rewiring systems to add security later is poor design and implementation which adds unecessary risk of major rework.</t>
  </si>
  <si>
    <t>C03.71.17</t>
  </si>
  <si>
    <t>Desires/PM: Advisement: Enteprise Systems</t>
  </si>
  <si>
    <t>As the PM, I Desire avoiding issues common to IT Delivery failures, including being seduced to procure/use enteprise suites (designed to manage users internal to an organisation) to provide quality service to service consumers (users external to an organisation)</t>
  </si>
  <si>
    <t>C03.71.18</t>
  </si>
  <si>
    <t>Desires/PM: Advisement: Technology Led</t>
  </si>
  <si>
    <t>As the PM, I Desire avoiding issues common to IT Delivery Failures, including focusing on Technology before Information -- versus focusing on Information first, Technology second (hence the order of the letters I.T.)</t>
  </si>
  <si>
    <t>C03.71.19</t>
  </si>
  <si>
    <t>Desires/PM: Advisement: Hiring Too Early</t>
  </si>
  <si>
    <t>As the PM, I Desire avoiding issues common to IT Delivery Failures, including hiring too early, consuming precious Capex - rather than staying lean, focused on Discovery and Definition (Objectives and Tests) before even contemplating Development, generally the most expensive resources.</t>
  </si>
  <si>
    <t>C05.11.01</t>
  </si>
  <si>
    <t xml:space="preserve">Desires/ScrumMaster: ALM </t>
  </si>
  <si>
    <t>As a Delivery Effort Coordination SME, I Desire being Provisioned with membership to a publicly accessible Application Lifecycle Management (ALM) Suite</t>
  </si>
  <si>
    <t>C05.11.02</t>
  </si>
  <si>
    <t>Desires/ScrumMaster: ALM: Admin</t>
  </si>
  <si>
    <t>As a Delivery Effort Coordination SME, I Desire being Provisioned with an Admin Role in the ALM's Project Space</t>
  </si>
  <si>
    <t>C05.41.01</t>
  </si>
  <si>
    <t>Desires/ScrumMaster: ALM: Dashboard</t>
  </si>
  <si>
    <t>As a Delivery Effort Coordination SME, I Desire being Responsible for requesting the development of a Dashboard within the ALM to review and report on Planning, Velocity, Progress, Quality, Coverage, Issues</t>
  </si>
  <si>
    <t>Desires/ScrumMaster: KanBan</t>
  </si>
  <si>
    <t>As a Delivery Effort Coordination SME, I Desire being Responsibel for the Development of an internally and externally accessible Kanban to track Development Effort</t>
  </si>
  <si>
    <t>C05.41.02</t>
  </si>
  <si>
    <t>Desires/ScrumMaster: Kanban v. Customer Board</t>
  </si>
  <si>
    <t>As a Delivery Effort Coordination SME, I Desire being Responsible for separating acccess between a Customer Issue board, and the Production Kanban Board</t>
  </si>
  <si>
    <t>C05.51.03</t>
  </si>
  <si>
    <t>Desires/ScrumMaster: Synced Customer &amp; Production Board</t>
  </si>
  <si>
    <t>As a Delivery Effort Coordination SME, I Desire being Responsible for keeping the customer and production boards synced by Automation (manual until it is available)</t>
  </si>
  <si>
    <t>C05.52.04</t>
  </si>
  <si>
    <t>Desires/ScrumMaster: KanBan: Split Columns</t>
  </si>
  <si>
    <t>As a Delivery Effort Coordination SME, I Desire being Responsible for most Kanban's Columns be split in two (Doing/Done) to ensure Work Items are Pulled and not Pushed, removing ambiguity as to whether effort is Pending or In Progress</t>
  </si>
  <si>
    <t>C05.52.05</t>
  </si>
  <si>
    <t>Desires/ScrumMaster: KanBan: Work Limits</t>
  </si>
  <si>
    <t>As a Delivery Effort Coordination SME, I Desire being Responsible for setting Personal WorkItem Limits on people in order to not overload them with work beyond their ability</t>
  </si>
  <si>
    <t>C05.52.06</t>
  </si>
  <si>
    <t>Desires/ScrumMaster: Kanban: Backlog</t>
  </si>
  <si>
    <t>As a Delivery Effort Coordination SME, I Desire being Responsible for the Backlog Kanban be Organised as follows: TODO</t>
  </si>
  <si>
    <t>C05.52.07</t>
  </si>
  <si>
    <t>Desires/ScrumMaster: Kanban: Sprints</t>
  </si>
  <si>
    <t>As a Delivery Effort Coordination SME, I Desire being Responsible for the Sprint Kanban Boards be Organised as follows: TODO</t>
  </si>
  <si>
    <t>C05.52.08</t>
  </si>
  <si>
    <t>Desires/ScrumMaster: KanBan: Work Delays</t>
  </si>
  <si>
    <t>As a Delivery Effort Coordination SME, I Desire being Responsible for displaying on WorkItems how long they have been in a column, potentially indicating dependencies &amp; holdups</t>
  </si>
  <si>
    <t>C05.61.01</t>
  </si>
  <si>
    <t>Desires/ScrumMaster: Agile: Terms</t>
  </si>
  <si>
    <t>As a Delivery Effort Coordination SME, I Desire being Responsible for organising Work Items as Themes, Epics, Features, User Stories, Tasks -- and Issues</t>
  </si>
  <si>
    <t>Desires/ScrumMaster: Agile: User Stories</t>
  </si>
  <si>
    <t>As a Delivery Effort Coordination SME, I Desire being Responsible for User Stories being used to capture Stakeholder Desires that can be achieved in one work iteration.</t>
  </si>
  <si>
    <t>C05.61.02</t>
  </si>
  <si>
    <t>Desires/ScrumMaster: Agile: Features</t>
  </si>
  <si>
    <t>As a Delivery Effort Coordination SME, I Desire being Responsible for Features being used to Group User Stories to be delivered at the same time. A Feature may take longer than one work iteration to complete.</t>
  </si>
  <si>
    <t>C05.61.03</t>
  </si>
  <si>
    <t>Desires/ScrumMaster: Agile: Epics</t>
  </si>
  <si>
    <t>As a Delivery Effort Coordination SME, I Desire being Responsible for Epics being used to Group multiple Features together to be released at the same time. An Epic will span multiple work iterations.</t>
  </si>
  <si>
    <t>C05.61.04</t>
  </si>
  <si>
    <t>Desires/ScrumMaster: Agile: Themes</t>
  </si>
  <si>
    <t>As a Delivery Effort Coordination SME, I Desire being Responsible for Themes being used to group Users, Features, Epics into related work, irrespective of delivery expectations.</t>
  </si>
  <si>
    <t>C05.61.05</t>
  </si>
  <si>
    <t>Desires/ScrumMaster: Agile: Tasks</t>
  </si>
  <si>
    <t>As a Delivery Effort Coordination SME, I Desire being Responsible for Tasks being used to break User Stories down into targetted Logical, S.M.A.R.T. Outcomes</t>
  </si>
  <si>
    <t>C05.62.01</t>
  </si>
  <si>
    <t>Desires/ScrumMaster: Estimation: Use Hours</t>
  </si>
  <si>
    <t>As a Delivery Effort Coordination SME, I Desire being Responsible for the effort and time of Work  Item Tasks be sized in hours (1=hour, 4=halfday, 8=day, 20=halfweek, 40=week, 80=2 week sprint)</t>
  </si>
  <si>
    <t>C05.62.02</t>
  </si>
  <si>
    <t>Desires/ScrumMaster: Estimation: By</t>
  </si>
  <si>
    <t>As a Delivery Effort Coordination SME, I Desire being Responsible for the effort and time of Work Item Tasks be estimated by the assigned/tasked person</t>
  </si>
  <si>
    <t>C05.62.03</t>
  </si>
  <si>
    <t>Desires/ScrumMaster: Estimation: BreakDown</t>
  </si>
  <si>
    <t xml:space="preserve">As a Delivery Effort Coordination SME, I Desire being Responsible for the effort and time of User Stories be only developed from the Sum of its associated QA and Development Tasks </t>
  </si>
  <si>
    <t>C05.62.04</t>
  </si>
  <si>
    <t>Desires/ScrumMaster: Estimation: ROPE</t>
  </si>
  <si>
    <t>As a Delivery Effort Coordination SME, I Desire being Reponsible for Estimation exercises introducing ROPE (Realistic, Optimistic, Pessimistic, equilibristic)</t>
  </si>
  <si>
    <t>C05.62.05</t>
  </si>
  <si>
    <t>Desires/ScrumMaster: Estimation:T-Shirt Sizing</t>
  </si>
  <si>
    <t>As a Delivery Effort Coordination SME, I Desire being Reponsible for Estimation exercises introducing User Story Task "T-Shirt" Sizing (eg: XS=1, S=4. M=8, L=16, XL=32, XXL=74)</t>
  </si>
  <si>
    <t>C05.62.06</t>
  </si>
  <si>
    <t>Desires/ScrumMaster: Estimation:Poker</t>
  </si>
  <si>
    <t>As a Delivery Effort Coordination SME, I Desire being Responsible for introducing Poker Sizing (and optionally Task Bidding) to decrease the chance complexity is underestimated by only having one person look at a problem</t>
  </si>
  <si>
    <t>C05.62.07</t>
  </si>
  <si>
    <t>Desires/ScrumMaster: Estimatation: Sized Work</t>
  </si>
  <si>
    <t>As a Delivery Effort Coordination SME, I Desire being Responsible for Developers not accepting to work on or even Size User Story development Tasks prior to the Test Task being Defined</t>
  </si>
  <si>
    <t>C05.63.01</t>
  </si>
  <si>
    <t>Desires/ScrumMaster: Effort: Priority</t>
  </si>
  <si>
    <t xml:space="preserve">As a Delivery Effort Coordination SME, I Desire being Responsible for Organising the Iterative Development of systems in the following order: Work Organisation, Delivery Automation, Service Server, Service Client, Integration, Data Migration </t>
  </si>
  <si>
    <t>C05.01.01</t>
  </si>
  <si>
    <t>Desires/ScrumMaster: Role: Summary</t>
  </si>
  <si>
    <t>As a Delivery Effort Coordination SME, my Role is to Coordinate available Capabilities to apply the Effort -- within budgeted time and resources -- required to develop the agreed Deliverables</t>
  </si>
  <si>
    <t>C05.01.02</t>
  </si>
  <si>
    <t>Desires/ScrumMaster: Role: Tasks</t>
  </si>
  <si>
    <t>As a Delivery Effort Coordination SME, my tasks involve coordinating work in approximately the following order: Work Organisation, Reporting, Delivery Automation, Automated Infrastructure Delivery, Automated Tests, Vendor Service delivery, Custom service Server Development, custom Service API Client Development, custom Service Client Development, System Integration, Legacy Data Migration</t>
  </si>
  <si>
    <t>As a Legal SME, my Role is to protect this organisation from litigation from external (eg: users harmed due to a security breach) or internal (eg: users who have disabilities that prevent them from using software, impacting their careers) sources.</t>
  </si>
  <si>
    <t>As a Legal SME, my primary task or deliverable is to provide feedback as to risks, upon requested by C&amp;A specialists</t>
  </si>
  <si>
    <t>C07.81.01</t>
  </si>
  <si>
    <t>Desires/Legal: Security</t>
  </si>
  <si>
    <t>As a Legal SME, I Desire our Service meet its Security Obligations</t>
  </si>
  <si>
    <t>C07.81.02</t>
  </si>
  <si>
    <t>Desires/Legal: Security: NZ Info Security Classification</t>
  </si>
  <si>
    <t>As a Legal SME, I Desire our Service meet its Information Security Obligations (Classification)</t>
  </si>
  <si>
    <t>C07.81.03</t>
  </si>
  <si>
    <t>Desires/Legal: Security: NZISM</t>
  </si>
  <si>
    <t>As a Legal SME, I Desire our Service to meet its NZISM obligations</t>
  </si>
  <si>
    <t>C07.82.01</t>
  </si>
  <si>
    <t>Desires/Legal: Privacy</t>
  </si>
  <si>
    <t>As a Legal SME, I Desire our Services do not contravene Privacy Laws, Regulations, Policies, Principles and/or Norms of the country in which they are offered</t>
  </si>
  <si>
    <t>C07.82.02</t>
  </si>
  <si>
    <t>Desires/Legal: Privacy: Privacy Act: Service</t>
  </si>
  <si>
    <t>As a Legal SME, I Desire the Service meets its obligations under the  Privacy Act</t>
  </si>
  <si>
    <t>C07.82.03</t>
  </si>
  <si>
    <t>Desires/Legal: Privacy: Privacy Act: People</t>
  </si>
  <si>
    <t>As a Legal SME, I Desire all Organisations and People working on this porject meet their obligations under the  Privacy Act</t>
  </si>
  <si>
    <t>C07.83.01</t>
  </si>
  <si>
    <t>Desires/Legal: Public Records: OIA</t>
  </si>
  <si>
    <t>As a Legal SME, I Desire all Services can deliver privacy protecting reports as required to meet obligations due to OIA requests</t>
  </si>
  <si>
    <t>C07.83.02</t>
  </si>
  <si>
    <t>Desires/Legal: Public Records: Archiving</t>
  </si>
  <si>
    <t>As a Legal SME, I Desire our Service meets its NZ Archiving Obligations (by not physically deleting any records -- only Logically)</t>
  </si>
  <si>
    <t>C07.84.01</t>
  </si>
  <si>
    <t>Desires/Legal: Transparency</t>
  </si>
  <si>
    <t>As a Legal SME, I Desire our Services do not contravene Transparency Laws, Regulations, Policies, Principles and/or Norms of the country in which they are offered</t>
  </si>
  <si>
    <t>C07.84.02</t>
  </si>
  <si>
    <t>Desires/Legal: Transparency: Public Records Act</t>
  </si>
  <si>
    <t>As a Legal SME, I Desire our Service to meet its obligations under the Public Records Act</t>
  </si>
  <si>
    <t>C07.85.01</t>
  </si>
  <si>
    <t>Desires/Legal: Accessibility</t>
  </si>
  <si>
    <t>As a Legal SME, I Desire our Services do not contravene Accessibility Regulations of the country in which they are offered</t>
  </si>
  <si>
    <t>Desires/Legal: Treaty</t>
  </si>
  <si>
    <t>As a Legal SME, I Desire our Service meet its Treaty Obligations</t>
  </si>
  <si>
    <t>C07.85.02</t>
  </si>
  <si>
    <t>Desires/Legal: Treaty: Māori</t>
  </si>
  <si>
    <t>As a Legal SME, I Desire our Service's instructions and media text and images be available in Māori as well as English</t>
  </si>
  <si>
    <t>C07.85.03</t>
  </si>
  <si>
    <t>Desires/Legal: Treay: Māori: Content</t>
  </si>
  <si>
    <t>As a Legal SME, I Desire our Service's Māori media be for Māori, by Māori</t>
  </si>
  <si>
    <t>C07.86.02</t>
  </si>
  <si>
    <t>Desires/Legal: Accessibility: NZ WAS</t>
  </si>
  <si>
    <t>As a Legal SME, I Desire our Services meet its NZ Government Web Standards obligations</t>
  </si>
  <si>
    <t>C07.86.03</t>
  </si>
  <si>
    <t>Desires/Legal: Accessibility: Languages</t>
  </si>
  <si>
    <t>As a Legal SME, I Desire our Service be available in all written National Languages of the countries it is made available</t>
  </si>
  <si>
    <t>C07.87.01</t>
  </si>
  <si>
    <t>Desires/Legal: Open Data</t>
  </si>
  <si>
    <t>As a Legal SME, I Desire the Service advances this country's commitment to its UN Obligations on Open [Government] Data</t>
  </si>
  <si>
    <t>C07.87.02</t>
  </si>
  <si>
    <t>Desires/Legal: Open Data: NZ DIMP</t>
  </si>
  <si>
    <t>As a Legal SME, I Desire our Service meets its NZ DIMP Obligations</t>
  </si>
  <si>
    <t>C07.88.01</t>
  </si>
  <si>
    <t>Desires/Legal: Copyright</t>
  </si>
  <si>
    <t>As a Legal SME, I Desire our Services do not contravene Copyright Laws, Regulations, Policies, Principles and/or Norms of the country in which they are offered</t>
  </si>
  <si>
    <t>C07.88.02</t>
  </si>
  <si>
    <t>Desires/Legal: Copyright: NZ GOAL</t>
  </si>
  <si>
    <t>As a Legal SME, I Desire our Service meet its NZ GOAL Obligations</t>
  </si>
  <si>
    <t>C07.89.01</t>
  </si>
  <si>
    <t>Desires/Legal: Procurement</t>
  </si>
  <si>
    <t>As a Legal SME, I Desire our Services do not contravene Procurement Laws, Regulations, Policies, Principles and/or Norms</t>
  </si>
  <si>
    <t>C07.89.02</t>
  </si>
  <si>
    <t>Desires/Legal: Procurement: NZ WAS</t>
  </si>
  <si>
    <t>As a Legal SME, I Desire our Service to meet its procurement obligations by meeting its NZ Web Standards obligations</t>
  </si>
  <si>
    <t>C07.90.01</t>
  </si>
  <si>
    <t>Desires/Legal: Probity</t>
  </si>
  <si>
    <t>As a Legal SME, I Desire our Services do not contravene Probity Laws, Regulations, Policies, Principles and/or Norms</t>
  </si>
  <si>
    <t>C07.91.01</t>
  </si>
  <si>
    <t>Desires/Legal: NZ Gov Agencies</t>
  </si>
  <si>
    <t>As a Legal SME, I Desire our Services meet its NZ Government Agency Obligations</t>
  </si>
  <si>
    <t>C07.91.02</t>
  </si>
  <si>
    <t>Desires/Legal: NZ Gov Services</t>
  </si>
  <si>
    <t>As a Legal SME, I Desire our Service meets its NZ Government Service Obligations</t>
  </si>
  <si>
    <t>C07.91.04</t>
  </si>
  <si>
    <t>Desires/Legal: NZ Gov Digital Services</t>
  </si>
  <si>
    <t>As a Legal SME, I Desire our Service meets its NZ Government Digital Service Obligations</t>
  </si>
  <si>
    <t>C07.91.03</t>
  </si>
  <si>
    <t>Desires/Legal: NZ Govt Digital Strategy</t>
  </si>
  <si>
    <t>As a Legal SME, I Desire our Service meet its NZ Government Digital Strategy Obligations</t>
  </si>
  <si>
    <t>C07.91.05</t>
  </si>
  <si>
    <t>Desires/Legal: NZ Govt Cloud First</t>
  </si>
  <si>
    <t>As a Legal SME, I Desire our Service meet its Cloud-First directive obligations</t>
  </si>
  <si>
    <t>As a Security Services SME, my Role is to first protect the information and privacy of system users, then the reputation of the organisaiton, by seeking and plugging security weaknesses of the business service before it is deployed and over its whole service lifetime</t>
  </si>
  <si>
    <t>As a Security Services SME, my primary Tasks/Deliverables include: the reviewing of Design documentation of intended functionality and qualities, evidence of their implementation, review of Operations documents searching for insecure processes, and the comissioning of independent technical Penetration Test and Technical design review reports</t>
  </si>
  <si>
    <t>C21.01.01</t>
  </si>
  <si>
    <t>Desires/Security: Contracts: Responsible: Data</t>
  </si>
  <si>
    <t>As a Security SME, I Desire Vendor Service Contracts state Vendors are responsible for the safety of data stored on infrastructure they manage</t>
  </si>
  <si>
    <t>C21.01.02</t>
  </si>
  <si>
    <t>Desires/Security: Contracts: Responsible: Vulnerabilities : Service</t>
  </si>
  <si>
    <t>As a Security SME, I Desire Vendor Service Contracts state the Vendor is responsible for addressing security weaknesses in the service and systems they provide</t>
  </si>
  <si>
    <t>C21.01.03</t>
  </si>
  <si>
    <t>Desires/Security: Contracts: Responsible: Vulnerabilities : Systems</t>
  </si>
  <si>
    <t>Ās a Security SME, I Desire Vendor Service Contracts state the Vendor is responsible for addressing at their expense security weaknesses in the service and systems they provide</t>
  </si>
  <si>
    <t>C21.01.04</t>
  </si>
  <si>
    <t>Desires/Security: Contracts: Responsible: PenTest</t>
  </si>
  <si>
    <t>As a Security SME, I Desire Vendor Service Contracts provide at their cost a Penentration Test Report from an acceptable independent party</t>
  </si>
  <si>
    <t>C21.01.05</t>
  </si>
  <si>
    <t>Desires/Security: Contracts: Responsible: SOA</t>
  </si>
  <si>
    <t>As a Security SME, I Desire Vendor Service Contracts provide at their cost a current Statement of Applicability from an acceptable independent party</t>
  </si>
  <si>
    <t>C21.02.00</t>
  </si>
  <si>
    <t>Desires/Security: Documentation: Operations</t>
  </si>
  <si>
    <t>As a Security SME, I Desire access to Operations documentation</t>
  </si>
  <si>
    <t>C21.02.01</t>
  </si>
  <si>
    <t>Desires/Security: Documentation: Operations: Training</t>
  </si>
  <si>
    <t>As a Security SME, I Desire access to Operations documentation describing processes to train personnel in order to mitigate against common risks (eg: social engineering, etc.)</t>
  </si>
  <si>
    <t>C21.03.02</t>
  </si>
  <si>
    <t>Desires/Security: Documentation: Operations: Digital Access</t>
  </si>
  <si>
    <t>As a Security SME, I Desire access to Operations documentation describing processes to mitigate insider disclosure (by removing aunaudited direct access to PROD-DATA)</t>
  </si>
  <si>
    <t>C21.04.01</t>
  </si>
  <si>
    <t>Desires/Security: Documentation: Operations: Physical Access</t>
  </si>
  <si>
    <t>As a Security SME, I Desire access to Operations documentation describing processes to control physical access to IP and PROD-DATA (including both building and data centers)</t>
  </si>
  <si>
    <t>C21.06.01</t>
  </si>
  <si>
    <t>Desires/Security: Documentation: Operations: Backups</t>
  </si>
  <si>
    <t>As a Security SME, I Desire access to Design documention detailing backup and restoration [automated] processes to mitigate not being within contracted RPO &amp; RTO limits</t>
  </si>
  <si>
    <t>C21.05.01</t>
  </si>
  <si>
    <t>Desires/Security: Documentation: Operations: Deployments</t>
  </si>
  <si>
    <t>As a Security SME, I Desire reviewable documentation is developed covering Infrastructure, Deployment, Integration, Configuration, Backup, Restoration, DR, Authentication, Authorisation</t>
  </si>
  <si>
    <t>C21.13.01</t>
  </si>
  <si>
    <t>Desires/Security: Documentation: Operations: BC</t>
  </si>
  <si>
    <t>As a Security SME, I Desire documentation is developed covering Business Continuity</t>
  </si>
  <si>
    <t>C21.12.01</t>
  </si>
  <si>
    <t>Desires/Security: Documentation: Operations: Components: Upkeep</t>
  </si>
  <si>
    <t>As a Security SME, I Desire access to Operations documentation describing processes to mitigate components becoming unsupported/insecure (keep within 6m of latest Minor Version)</t>
  </si>
  <si>
    <t>C21.40.00</t>
  </si>
  <si>
    <t>Desires/Security: Documentation: Design</t>
  </si>
  <si>
    <t>As a Security SME, I Desire access to Design Documentation</t>
  </si>
  <si>
    <t>C21.41.01</t>
  </si>
  <si>
    <t>Desires/Security: Documentation: Design: Portability</t>
  </si>
  <si>
    <t>As a Security SME, I Desire access to Design documentation (eg: a system SAD) describing portability controls to mitigate vendor lockin</t>
  </si>
  <si>
    <t>C21.42.01</t>
  </si>
  <si>
    <t>Desires/Security: Documentation: Design: WAF</t>
  </si>
  <si>
    <t>As a Security SME, I Desire access to Design documentation (eg: a system SAD) describing controls to mitigate API access (eg: WAF, Gateways, Authorisation)</t>
  </si>
  <si>
    <t>C21.42.02</t>
  </si>
  <si>
    <t>Desires/Security: Documentation: Design: DDoS</t>
  </si>
  <si>
    <t>As a Security SME, I Desire access to Design Documentation describing how the Hosts are protected from DDoS attacks</t>
  </si>
  <si>
    <t>C21.42.03</t>
  </si>
  <si>
    <t>Desires/Security: Documentation: Design: GeoFencing</t>
  </si>
  <si>
    <t>As a Security SME, I Desire all requests to be geo-located and rejected if within an configurable list of embargoed countries</t>
  </si>
  <si>
    <t>C21.42.04</t>
  </si>
  <si>
    <t>Desires/Security: Documentation: Design: HTTP Redirection</t>
  </si>
  <si>
    <t>As a Security SME, I Desire access to Design documentation (eg: a SAD) describing how unsecured HTTP requests are redirected to encrypted HTTPS equivalent endpoints</t>
  </si>
  <si>
    <t>C21.43.01</t>
  </si>
  <si>
    <t>Desires/Security: Documentation: Design: Envrionments</t>
  </si>
  <si>
    <t>As a Security SME, I Desire access to Design documentation describing how all system and data environments are to be hosted within independantly accredited ISO-27001 Stage 2+ [cloud] hosting providers</t>
  </si>
  <si>
    <t>C21.43.02</t>
  </si>
  <si>
    <t>Desires/Security: Documentation: Design: Environments: Access</t>
  </si>
  <si>
    <t>As a Security SME, I Desire access to Design documentation describing how all access to hosting and storage infrastructure environments to be Audited</t>
  </si>
  <si>
    <t>C21.43.03</t>
  </si>
  <si>
    <t>Desires/Security: Documentation: Design: Data At Rest: Encrypted</t>
  </si>
  <si>
    <t>As a Security SME, I Desire access to Design documentation describing how all storage (system, reporting, backups) will be Encrypted</t>
  </si>
  <si>
    <t>C21.44.01</t>
  </si>
  <si>
    <t>Desires/Security: Documentation: Design: Availability</t>
  </si>
  <si>
    <t>As a Security SME, I Desire the Hosts to be dynamically horizontally scalable to handle request surges</t>
  </si>
  <si>
    <t>Desires/Security: Documentation: Design: Backups</t>
  </si>
  <si>
    <t>As a Security SME, I Desire access to Design documentation describing how all System Data (Configuration, Records, Media) be Backed Up, to ensure the system is Available within RPO/RTO limits</t>
  </si>
  <si>
    <t>Desires/Security: Documentation: Design: In Transit: Encryption</t>
  </si>
  <si>
    <t>As a Security SME, I Desire access to Design documentation describing all communication between systems and system components to be over encrypted secure channels</t>
  </si>
  <si>
    <t>C21.46.01</t>
  </si>
  <si>
    <t>Desires/Security: Documentation: Design: Backups: Configuration</t>
  </si>
  <si>
    <t>As a Security SME, I Desire access to Design Documentation describing how Configuration is securely backed up (ie, automated, inaccessible to humans - and certainly not emailed as an excel attachement!)</t>
  </si>
  <si>
    <t>C21.47.01</t>
  </si>
  <si>
    <t>Desires/Security: Documentation: Design: Undoability</t>
  </si>
  <si>
    <t>As a Security SME, I Desire access to Design documentation (eg: a system SAD) describing controls to mitigate human error (eg: by permitting Undoing Logical Deletes)</t>
  </si>
  <si>
    <t>C21.48.01</t>
  </si>
  <si>
    <t>Desires/Security: Documentation: Design: Auditing</t>
  </si>
  <si>
    <t>As a Security SME, I Desire access to Design Documentation describing how all State Changing Operations are Audited within the system</t>
  </si>
  <si>
    <t>C21.48.02</t>
  </si>
  <si>
    <t>As a Security SME, I Desire access to Design Documentation describing how all User Operations, State Changes, and even Views, to be Audited within the system</t>
  </si>
  <si>
    <t>C21.48.03</t>
  </si>
  <si>
    <t>Desires/Security: Documentation: Design: Auditing: Public</t>
  </si>
  <si>
    <t>As a Security SME, I Desire all Operations, including Views, by all Sessions, even before Authentication, to be Audited within the system</t>
  </si>
  <si>
    <t>C21.49.01</t>
  </si>
  <si>
    <t>Desires/Security: Documentation: Design: Diagnostics: Clean</t>
  </si>
  <si>
    <t>As a Security SME, I Desire that the Diagnostics Logs are cleansed of Confidential information</t>
  </si>
  <si>
    <t>C21.50.01</t>
  </si>
  <si>
    <t>Desires/Security: Documentation: Design: Data: Retention</t>
  </si>
  <si>
    <t>As a Security SME, I Desire access to design (eg: as system SAD) and operation documentation describing compliant Data Retention processes (eg: in system, for 7 or longer years)</t>
  </si>
  <si>
    <t>C21.50.02</t>
  </si>
  <si>
    <t>Desires/Security: Documentation: Design: Data: Rotation</t>
  </si>
  <si>
    <t>As a Security SME, I Desire access to Design documentation (eg: a system SAD) describing retention, cleansing of and access to Diagnostics Logs, Error Logs and Auditing logs</t>
  </si>
  <si>
    <t>C21.98.01</t>
  </si>
  <si>
    <t>Desires/Security: Documentation: Design: Controls: NZISM</t>
  </si>
  <si>
    <t>As a Security SME, I Desire access to Design documentation (eg: a system SAD) defining the application of NZISM recommendations appropriate to the system's Data Classification</t>
  </si>
  <si>
    <t>C21.98.02</t>
  </si>
  <si>
    <t>Desires/Security: Documentation: Design: Controls: Exemptions</t>
  </si>
  <si>
    <t>As a Security SME, I Desire deviations from the above C&amp;A expectations obtain Exemptions from the C&amp;A Group, and Acceptable by the Sponsor.</t>
  </si>
  <si>
    <t>C21.51.01</t>
  </si>
  <si>
    <t>Desires/Security: Documentation: Design: Authorisation: Matrix</t>
  </si>
  <si>
    <t>As a Security SME, I Desire access to Design Documentation describing the Roles to Permissions matrix</t>
  </si>
  <si>
    <t>As a Deployment SME, my Role is to develop automation to encode IP needed to operate and enhance systems throughout their service lifetime, but is often lost when the original development resources move on to other projects</t>
  </si>
  <si>
    <t>As a Deployment SME, my primary Tasks/Deliverables include: to develop automated, escalatable workflows to checkout committed user story branches, compile, test, integrate, deploy, test, conditionally merge branchesm, report.</t>
  </si>
  <si>
    <t>C25.01.01</t>
  </si>
  <si>
    <t>Desires/Deployment: Default Steps</t>
  </si>
  <si>
    <t>As a Deployment SME , I Desire the Pipeline manage Checking out Code, Downloading Dependencies, Compilation, Integration, Static Testing, Packaging, Deployment, Dynamic Testing (in BT), Reporting</t>
  </si>
  <si>
    <t>C25.01.02</t>
  </si>
  <si>
    <t>Desires/Deployment: Service URL</t>
  </si>
  <si>
    <t>As a Deployment SME , I Desire knowing the Service's URL to develop and deploy certs regularly by automation</t>
  </si>
  <si>
    <t>C25.02.01</t>
  </si>
  <si>
    <t>Desires/Deployment: IaC: Idempotent</t>
  </si>
  <si>
    <t>As a Deployment SME , I Desire Infrastructure development (via InfrastructureAsCode) be idempotent</t>
  </si>
  <si>
    <t>C25.02.02</t>
  </si>
  <si>
    <t>Desires/Deployment: IaC: By Pipeline</t>
  </si>
  <si>
    <t>As a Deployment SME , I Desire Infrastructure development be managed by the Deployment Pipeline</t>
  </si>
  <si>
    <t>C25.03.01</t>
  </si>
  <si>
    <t>Desires/Deployment: DBaC: Idempotent</t>
  </si>
  <si>
    <t>As a Deployment SME , I Desire Database Schema Migrations be idempotent</t>
  </si>
  <si>
    <t>Desires/Deployment: SAbP: 3y r confid</t>
  </si>
  <si>
    <t>As a Deployment SME , I Desire being provided the list of 3rd party services to register confidential settings in secure storage</t>
  </si>
  <si>
    <t>C25.03.02</t>
  </si>
  <si>
    <t>Desires/Deployment: DBaC: By Pipeline</t>
  </si>
  <si>
    <t>As a Deployment SME , I Desire Database Schema Migrations be managed by the Deployment Pipeline after Backups are optionally restored</t>
  </si>
  <si>
    <t>As a Monitoring SME, my Role is be alerted to unexpected activity of user, system resources, state changes for subsequent monitoring, and potentially mitigating actions</t>
  </si>
  <si>
    <t>As a Monitoring SME, my primary Tasks/Deliverables include: the specification of metrics, diagnostic logs and error reports desired access to for monitoring, and the subsequent setup of alerts</t>
  </si>
  <si>
    <t>C27.01.01</t>
  </si>
  <si>
    <t>Desires/Monitoring: Reports: Traffic</t>
  </si>
  <si>
    <t>As a Monitoring SME, I Desire being Authorised to develop filterable, sortable, pageable, exportable Traffic patterns to determine normal behaviour</t>
  </si>
  <si>
    <t>C27.01.02</t>
  </si>
  <si>
    <t>Desires/Monitoring: Reports: Operations</t>
  </si>
  <si>
    <t>As a Monitoring SME, I Desire being Authorised to develop filterable, sortable, pageable, exportable session Operations patterns to determine normal behaviour</t>
  </si>
  <si>
    <t>C27.01.03</t>
  </si>
  <si>
    <t>Desires/Monitoring: Reports: Resource Consumption</t>
  </si>
  <si>
    <t>As a Monitoring SME, I Desire being Authorised to develop filterable, sortable, pageable, exportable Resource usage patterns to determine normal behaviour</t>
  </si>
  <si>
    <t>C27.01.04</t>
  </si>
  <si>
    <t>Desires/Monitoring: Reports: Exceptions</t>
  </si>
  <si>
    <t>As a Monitoring SME, I Desire being Authorised to develop filterable, sortable, pageable, exportable Exception patterns to determine normal behaviour</t>
  </si>
  <si>
    <t>C27.01.05</t>
  </si>
  <si>
    <t>Desires/Monitoring: Alerts Traffic</t>
  </si>
  <si>
    <t>As a Monitoring SME, I Desire being Authorised to develop alerts for atypical traffic patterns</t>
  </si>
  <si>
    <t>C27.01.06</t>
  </si>
  <si>
    <t>Desires/Monitoring: Alerts: Operations</t>
  </si>
  <si>
    <t>As a Monitoring SME, I Desire being Authorised to develop alerts for atypical session operation patterns</t>
  </si>
  <si>
    <t>C27.01.07</t>
  </si>
  <si>
    <t>Desires/Monitoring: Alerts: Resource Consumption</t>
  </si>
  <si>
    <t>As a Monitoring SME, I Desire being Authorised to develop alerts for atypical resource consumption patterns</t>
  </si>
  <si>
    <t>C27.01.08</t>
  </si>
  <si>
    <t>Desires/Monitoring: Exceptions</t>
  </si>
  <si>
    <t>As a Monitoring SME, I Desire being Authorised to develop alerts for atypical exception patterns</t>
  </si>
  <si>
    <t>C27.01.09</t>
  </si>
  <si>
    <t>Desires/Monitoring: Counters</t>
  </si>
  <si>
    <t>As a Monitoring SME, I Desire metrics be collected via counters accessible to and/or exportable to standard industry tooling (eg: OS provided Performance Counters)</t>
  </si>
  <si>
    <t>C27.01.10</t>
  </si>
  <si>
    <t>Desires/Monitoring: Diagnostics</t>
  </si>
  <si>
    <t>As a Monitoring SME, I Desire remote access to Diagnostics Logs, via APIs</t>
  </si>
  <si>
    <t>C27.01.11</t>
  </si>
  <si>
    <t>As a Monitoring SME, I Desire remote access to Exception records, via APIs</t>
  </si>
  <si>
    <t>As a Maintenance SME, my Role is to ensure the infrastructure resources required by the service are performing to agreed expectations</t>
  </si>
  <si>
    <t>As a Maintenance SME, my primary Tasks/Deliverables include: the development of specified infrastructure environments, the monitoring and remediation as required thereof</t>
  </si>
  <si>
    <t>NOTE: Infrastructure Services maintain the hardware, Operations Services maintain the software instance, Business Users manage the digital content, [Business or Customer] Support Users manage the Users</t>
  </si>
  <si>
    <t>Column1</t>
  </si>
  <si>
    <t>C29.01.01</t>
  </si>
  <si>
    <t>173100.ISO-25010/Reliability/Recoverability: Backups</t>
  </si>
  <si>
    <t>As a Service Maintenance SME, I Desire all Storage to be Automatically Backed Up for later Restoration as required, to improve Availability</t>
  </si>
  <si>
    <t>173100.ISO-25010/Reliability/Recoverability/Backups</t>
  </si>
  <si>
    <t>C29.01.02</t>
  </si>
  <si>
    <t>173130.ISO-25010/Reliability/Recoverability: Backups/Automated</t>
  </si>
  <si>
    <t>As a Service Maintenance SME, I Desire all Storage to be Automatically Periodically Secured</t>
  </si>
  <si>
    <t>173130.ISO-25010/Reliability/Recoverability/Backups/Automated</t>
  </si>
  <si>
    <t>C29.01.03</t>
  </si>
  <si>
    <t>173110.ISO-25010/Reliability/Recoverability: Backups/Encrypted</t>
  </si>
  <si>
    <t>As a Security Specialist  , I Desire that all Backups be verified as being Encrypted At Rest, towards meeting Confidentiality objectives</t>
  </si>
  <si>
    <t>173110.ISO-25010/Reliability/Recoverability/Backups/Encrypted</t>
  </si>
  <si>
    <t>C29.01.04</t>
  </si>
  <si>
    <t>173100.ISO-25010/Reliability/Recoverability: Backups/Mixed</t>
  </si>
  <si>
    <t>As a Service Maintenance Specialist, I Desire Backups to be performed as a mix of Interval &amp; Full Backups to address both Performance and Storage Space Resource objectives</t>
  </si>
  <si>
    <t>C29.01.05</t>
  </si>
  <si>
    <t>173120.ISO-25010/Reliability/Recoverability: Backups/Over Encrypted Channels</t>
  </si>
  <si>
    <t>As a Security SME, I Desire design and implementation of Backups and Restorations be validated as occuring over secure, encrypted Channels</t>
  </si>
  <si>
    <t>173120.ISO-25010/Reliability/Recoverability/Backups/Over Encrypted Channels</t>
  </si>
  <si>
    <t>C29.01.06</t>
  </si>
  <si>
    <t>173290.ISO-25010/Reliability/Recoverability: Backups/Restorations</t>
  </si>
  <si>
    <t>As a Service Maintainance Specialist, I Desire design and implementation of Backups be validated as being applicable for high speed Restoration, to improve Availability</t>
  </si>
  <si>
    <t>173290.ISO-25010/Reliability/Recoverability/Backups/Restorations</t>
  </si>
  <si>
    <t>C29.01.07</t>
  </si>
  <si>
    <t>173293.ISO-25010/Reliability/Recoverability: Backups/Restorations/Regularly Demonstrated (Weekly)</t>
  </si>
  <si>
    <t>As a Service Maintainance Specialist, Backup Restorations be run and validated weekly, to improve Availability and Reliability</t>
  </si>
  <si>
    <t>173293.ISO-25010/Reliability/Recoverability/Backups/Restorations/Regularly Demonstrated (Weekly)</t>
  </si>
  <si>
    <t>C29.01.08</t>
  </si>
  <si>
    <t>173150.ISO-25010/Reliability/Recoverability: Backups/To a Separate Environment</t>
  </si>
  <si>
    <t>As a Security SME, I Desire design and implimentation be validated to ensure Backups are persisted in a separate environment to PROD-DATA to improve Security</t>
  </si>
  <si>
    <t>173150.ISO-25010/Reliability/Recoverability/Backups/To a Separate Environment</t>
  </si>
  <si>
    <t>CUSTOMER</t>
  </si>
  <si>
    <t>As a Security SME, I Desire Secure Storage is inacessible to any other account than the Automation's Service Account</t>
  </si>
  <si>
    <t>BUSINESS</t>
  </si>
  <si>
    <t>As a Security SME, I Desire the Environments are developed in an independently audited ISO-27001, Level 2+ facility</t>
  </si>
  <si>
    <t>MAINTENANCE</t>
  </si>
  <si>
    <t>As a Service Maintenance Specialist, I Desire being able to configure Alerts for atypical Monitored Resource (CPU, Memory, IO, Storage, Exceptions) consumption and/or behaviour</t>
  </si>
  <si>
    <t>Security:</t>
  </si>
  <si>
    <t>As a Security SME, I Desire the Environments  are developed in an environment to which there is no unaudited physical access</t>
  </si>
  <si>
    <t>Component</t>
  </si>
  <si>
    <t>As a Security SME, I Desire System Component to be Supported, without known Security issues,  and no more than 6 months since last updated to the current Minor Version.</t>
  </si>
  <si>
    <t>As a Maintenance Specialist, I Desire the Service to be quantifiably qualified as significantly addressing all ISO-25010 Qualities</t>
  </si>
  <si>
    <t>OPERATIONS</t>
  </si>
  <si>
    <t>...</t>
  </si>
  <si>
    <t>Analysis</t>
  </si>
  <si>
    <t>Diagnostics</t>
  </si>
  <si>
    <t>As a Service Maintainance Specialist, I Desire that the Service produces a remotely accessible, Searchable, Filterable, Pageable, Exportable Diagnostics log</t>
  </si>
  <si>
    <t>Exporting</t>
  </si>
  <si>
    <t>As an Maintenance Specialist, I Desire being Authorised to Export filterable, sortable, pageable data by standard protocols (eg: by REST API) standard formats for migration to replacement system.</t>
  </si>
  <si>
    <t>Media</t>
  </si>
  <si>
    <t>Media (Collections, Media, Metadata, Permissions, Members)</t>
  </si>
  <si>
    <t>Users</t>
  </si>
  <si>
    <t>Users &amp; AuthZ (Groups, Membership, Group Roles, Permissions)</t>
  </si>
  <si>
    <t>Importing</t>
  </si>
  <si>
    <t>As a Maintenance Specialist, I Desire being authorised to Import migration data from previous systems being replaced</t>
  </si>
  <si>
    <t>Importing Users &amp; AuthZ (Groups, Users, Roles, Permissions)</t>
  </si>
  <si>
    <t>Reporting</t>
  </si>
  <si>
    <t>Assets</t>
  </si>
  <si>
    <t>Assets (Most Viewed)</t>
  </si>
  <si>
    <t>415210.Functionality/Completeness/Reporting/TenancyGroups/Members</t>
  </si>
  <si>
    <t>Auditing</t>
  </si>
  <si>
    <t>Auditing (Group Summary: Description, Metadata, Members, Resources)</t>
  </si>
  <si>
    <t>415800.Functionality/Completeness/Reporting/Products</t>
  </si>
  <si>
    <t>Auditing (Record History: Viewers, Editors, Creator, Logical Deletor)</t>
  </si>
  <si>
    <t>415320.Functionality/Completeness/Reporting/Users/Operations</t>
  </si>
  <si>
    <t>Auditing (User Activity History: Operations)</t>
  </si>
  <si>
    <t>415310.Functionality/Completeness/Reporting/Users/Permissions</t>
  </si>
  <si>
    <t>Auditing (User Summary: Context, Permissions, Operations, Records)</t>
  </si>
  <si>
    <t>415850.Functionality/Completeness/Reporting/Products/Source</t>
  </si>
  <si>
    <t>Discovery</t>
  </si>
  <si>
    <t>Discovery (Source Paths,Metadata Used)</t>
  </si>
  <si>
    <t>196124.ISO-25010/Usability/Operability/Reporting/PDF</t>
  </si>
  <si>
    <t>PDF</t>
  </si>
  <si>
    <t>PDF is preferred for print</t>
  </si>
  <si>
    <t>415520.Functionality/Completeness/Reporting/Search/Abandonment</t>
  </si>
  <si>
    <t>Operations</t>
  </si>
  <si>
    <t>Operations (Search, Abandonment, Consumation)</t>
  </si>
  <si>
    <t>QA</t>
  </si>
  <si>
    <t>QA (Requests to Delay, Duration, Exceptions)</t>
  </si>
  <si>
    <t>196125.ISO-25010/Usability/Operability/Reporting/Unalterable (Digitally Signed)</t>
  </si>
  <si>
    <t>printed</t>
  </si>
  <si>
    <t>printed reports are unalterable</t>
  </si>
  <si>
    <t>415100.Functionality/Completeness/Reporting/Traffic</t>
  </si>
  <si>
    <t>Traffic</t>
  </si>
  <si>
    <t>Traffic (UnAuthenticated, Abandonment, Authentication, Authenticated)</t>
  </si>
  <si>
    <t>415500.Functionality/Completeness/Reporting/Search</t>
  </si>
  <si>
    <t>Usability</t>
  </si>
  <si>
    <t>Usability (Searches, Followed, Abandoned)</t>
  </si>
  <si>
    <t>As a Maintenance SME, I Desire Diagnostic Logs be Stored separately from the primary Db, to decrease Database Size and Backup/Restoration time required</t>
  </si>
  <si>
    <t>As a Maintenance SME, I Desire Media be Stored separately from the primary Db, to decrease Database Size and Backup/Restoration time required</t>
  </si>
  <si>
    <t>As a Maintenance SME, I Desire all Data Storage Primary Cluster Key Identifers be UUIDs to permit distribution and interoperability</t>
  </si>
  <si>
    <t>As a Maintenance SME, I Desire that Data Storage Primary Cluster Key Identifiers avoid being Integers</t>
  </si>
  <si>
    <t>As a Maintenance SME, I Desire Database Schema Migrations be idempotent</t>
  </si>
  <si>
    <t>As a Maintenance SME, I Desire Database Schema Migrations be managed by the Deployment Pipeline after Backups are optionally restored</t>
  </si>
  <si>
    <t>As a Maintenance SME, I Desire all Deployments be managed by an automated Deployment Pipeline</t>
  </si>
  <si>
    <t>As a Maintenance SME, I Desire knowing the Service Name in order to develop the service's URL.</t>
  </si>
  <si>
    <t>As a Maintenance SME, I Desire knowing the Service URL in order to request its DNS entry.</t>
  </si>
  <si>
    <t>As a Maintenance SME, I Desire knowing the Service URL in order to develop its 90 Certificate generation.</t>
  </si>
  <si>
    <t>As a Maintenance SME, I Desire knowing the Service's HTTPS certs are generated and deployed by automation regularly so encryption doesn't expire</t>
  </si>
  <si>
    <t>As a Maintenance SME, I Desire the system architecture remain simple to keep low the number of devices requiring interconnectivity (eg avoid MicroServices if Services are not being shared)</t>
  </si>
  <si>
    <t>As a Maintenance SME, I Desire Caching with configurable TTLs be used extensively to improve throughput while keeping device requirements minimal</t>
  </si>
  <si>
    <t>As a Maintenance SME, I Desire Devices be dynamically scalable horizontally to handle peak demand while keeping device requirements minimal</t>
  </si>
  <si>
    <t>As a Maintenance SME, I Desire knowing the Service URL in order to configure the email server to send out notifications</t>
  </si>
  <si>
    <t>As a Maintenance SME, I Desire User Clients use CNDs to download standard script library versions to decrease the I/O this organisation and/or project has to pay for (eg: https://cdnjs.com)</t>
  </si>
  <si>
    <t>As a Maintenance SME, I Desire User Clients use CNDs to download standard font definitions to decrease the I/O this organisation and/or project has to pay for (eg: https://www.cdnfonts.com/)</t>
  </si>
  <si>
    <t>As an Operations SME, my Role is to ensure the Operability of the Service by Users.</t>
  </si>
  <si>
    <t>As an Operations SME my primary Tasks/Deliverables include: responding to queries from Business Support Services, contributing to the design of configuration changes to be encoded in the Deployment Pipeline, contributing to the design of tasks for Support Dev Services</t>
  </si>
  <si>
    <t>C31.01</t>
  </si>
  <si>
    <t>As an Operations Specialist, I Desire being Authorised to develop Filterable, Sortable, Pageable, Exportable Reports on Traffic, Operations, Resources consumption</t>
  </si>
  <si>
    <t>C31.01.02</t>
  </si>
  <si>
    <t>As an Operations Specialist, I Desire being Authorised to print generated Reports in PDF for distribution</t>
  </si>
  <si>
    <t>C31.01.03</t>
  </si>
  <si>
    <t>As an Operations Specialist, I Desire being Authorised to Report on Daily, Weekly, Yearly Traffic Patterns</t>
  </si>
  <si>
    <t>C31.01.04</t>
  </si>
  <si>
    <t>As an Operations Specialist, I Desire being Authorised to Report on Operations performed per User, per Group, per Organisation, per Collection, per Resource</t>
  </si>
  <si>
    <t>C31.01.05</t>
  </si>
  <si>
    <t>As an Operations Specialist, I Desire being Authorised to Report on Resources accessed by whom, when, trends</t>
  </si>
  <si>
    <t>C31.01.06</t>
  </si>
  <si>
    <t>As an Operations Specialist, I Desire being Authorised to Report on Feedback provided by Users</t>
  </si>
  <si>
    <t>C31.01.07</t>
  </si>
  <si>
    <t xml:space="preserve">As an Operations Specialist, I Desire being Authorised to facilitate the Invitation of Users to Roles within Groups </t>
  </si>
  <si>
    <t>C31.01.08</t>
  </si>
  <si>
    <t>As an Operations Specialist, I Desire being Authorised to facilitate the batch invitation of Users to Roles within Groups</t>
  </si>
  <si>
    <t>C31.01.09</t>
  </si>
  <si>
    <t>As an Operations Specialist, I Desire being Authorised to Enable a System Member for a Duration of Time (eg, in the future, during term times)</t>
  </si>
  <si>
    <t>C31.01.10</t>
  </si>
  <si>
    <t>As an Operations Specialist, I Desire being Authorised to Disable a System Member for a specific Durations of Time (eg: over holidays)</t>
  </si>
  <si>
    <t>C31.01.11</t>
  </si>
  <si>
    <t>As an Operations Specialist, I Desire being Authorised to develop new Tenancies</t>
  </si>
  <si>
    <t>C31.01.12</t>
  </si>
  <si>
    <t>As an Operations Specialist, I Desire being Authorised to develop new Organisation Groups</t>
  </si>
  <si>
    <t>C31.01.13</t>
  </si>
  <si>
    <t>As an Operations Specialist, I Desire being Authorised to use Search to find a Resource, on behalf of a User</t>
  </si>
  <si>
    <t>C31.01.14</t>
  </si>
  <si>
    <t>As an Operations Specialist, I Desire being Authorised to Report on Search eficacy (Metadata used, Abandonments, etc.)</t>
  </si>
  <si>
    <t>As an Operations Specialist, I Desire Functionality to be defined in distinct (potentially add/removable) logical Modules</t>
  </si>
  <si>
    <t>As an Operations Specialist, I Desire being Authorised to add/remove functionality by adding/removing (potentially dynamically) modules</t>
  </si>
  <si>
    <t>As an Operations Specialist, I Desire being Authorised to add/remove modules dynamically without having to redeploying the service</t>
  </si>
  <si>
    <t>As an Operations Specialist, I Desire being Authorised to remote access to rolling Diagnostics Logs</t>
  </si>
  <si>
    <t>As an Operations Specialist, I Desire being Authorised to remote access to permanent Exception Records</t>
  </si>
  <si>
    <t>As a Support Services SME, my Role is to develop a service that is accessible to general Customer Support Services in order to provide first level assistance to users</t>
  </si>
  <si>
    <t xml:space="preserve">As a Support  Services SME, my primary Tasks/Deliverables include: advocating for the accessibility, functionality, information and documentation required of front line customer support services to answer basic service consumer questions and/or direct them to Business Support Services specific to the service </t>
  </si>
  <si>
    <t>C33.01.01</t>
  </si>
  <si>
    <t>As a Support Services SME, I Desire being Authorised to onboard a User by inviting them by email to a Role within a Group</t>
  </si>
  <si>
    <t>C33.01.02</t>
  </si>
  <si>
    <t>As a Support Services SME, I Desire being Authorised to Enable a Disabled User</t>
  </si>
  <si>
    <t>C33.01.03</t>
  </si>
  <si>
    <t>As a Support Services SME, I Desire being Authorised to cancel a Temporary Disablement duration (eg: remove a system imposed hour lock out)</t>
  </si>
  <si>
    <t>C33.01.04</t>
  </si>
  <si>
    <t>As a Support Services SME, I Desire being Authorised to batch onboard Users to Roles within Groups</t>
  </si>
  <si>
    <t>C33.01.05</t>
  </si>
  <si>
    <t>As a Support Services SME, I Desire being Authorised to invite a user by notification to reinstate a Logically Permanently Deleted Resource they deleted</t>
  </si>
  <si>
    <t>C33.01.06</t>
  </si>
  <si>
    <t>As a Support Services SME, I Desire being Authorised to direct a User to appropriate online documentation about using the Service</t>
  </si>
  <si>
    <t>C33.01.07</t>
  </si>
  <si>
    <t>As a Support Services SME, I Desire being Authorised to direct a User to Business Support Services for further assistance (Roles, etc.)</t>
  </si>
  <si>
    <t>C33.01.08</t>
  </si>
  <si>
    <t>As a Support Services SME, I Desire being Authorised to direct a User to Technical Support Services for assistance with an Exception</t>
  </si>
  <si>
    <t>C33.01.09</t>
  </si>
  <si>
    <t>As a Support Services SME, I Desire being Authorised to remote access Exception Records</t>
  </si>
  <si>
    <t>As a Support Services SME, I Desire User Client Development SMEs use cache busters in their urls, to more easily permit refreshing browsers when instructed</t>
  </si>
  <si>
    <t>As a Support Services SME, I Desire User Client Development SMEs cache libraries, fonts, etc. as much as possible in the client, to decrease latency</t>
  </si>
  <si>
    <t>As a Business User Support SME, my Role is to represent the users who will be delivering Business Services to Business Consumers using this solution's services</t>
  </si>
  <si>
    <t>As a Business User Support SME, my primary Tasks/Deliverables include: the advocating for the functionality and qualities required by Business Supporter Users to respond to the inquiries of Business Service Providers and Consumers, provide them assistance and/or appropriate answers and/or products</t>
  </si>
  <si>
    <t>C35.01.01</t>
  </si>
  <si>
    <t>As a Business Support Specialist, I Desire being Authorised to invite by Notification a User to a Role in a Group</t>
  </si>
  <si>
    <t>C35.01.02</t>
  </si>
  <si>
    <t>As a Business Support Specialist, I Desire being Authorised to disable a User for one or more Durations (eg: Holidays, after hours, etc.)</t>
  </si>
  <si>
    <t>C35.01.03</t>
  </si>
  <si>
    <t>As a Business Support Specialist, I Desire being Authorised to enable a User for a one or more Durations (eg: Semesters)</t>
  </si>
  <si>
    <t>C35.01.04</t>
  </si>
  <si>
    <t>As a Business Support Specialist, I Desire being Authorised to direct a User to appropriate online documentation</t>
  </si>
  <si>
    <t>C35.01.05</t>
  </si>
  <si>
    <t>As a Business Support Specialist, I Desire being Authorised to restore a resource logically Permanently Deleted</t>
  </si>
  <si>
    <t>C35.01.06</t>
  </si>
  <si>
    <t>As a Business Support Specialist, I Desire being Authorised to invite a User by notification to reinstate a Logically Permanently Deleted Resource they deleted</t>
  </si>
  <si>
    <t>C35.01.07</t>
  </si>
  <si>
    <t>As a Business Support Specialist, I Desire being able to develop a new Group Role</t>
  </si>
  <si>
    <t>C35.01.08</t>
  </si>
  <si>
    <t>As a Business Support Specialist, I Desire being able to develop a new Group Role from System Module Permissions</t>
  </si>
  <si>
    <t>As a Business User SME, my Role is to represent the users who will be delivering Business Services to Business Consumers using this solution's services</t>
  </si>
  <si>
    <t>As a Business User SME, my primary Tasks/Deliverables include: the advocating for the functionality and qualities required by Business Service providers to respond to develop and manage service consumers and products, and optionally queries</t>
  </si>
  <si>
    <t>C37.01.01</t>
  </si>
  <si>
    <t>As a Business User SME, I Desire being Authorised to customize templated Notification messages without waiting for a system redeployment (ie, db stored)</t>
  </si>
  <si>
    <t>C37.01.02</t>
  </si>
  <si>
    <t>As a Business User SME, I Desire being Authorised to update Image and Text resources without waiting for a system redeployment (ie, db stored)</t>
  </si>
  <si>
    <t>C37.01.03</t>
  </si>
  <si>
    <t>As a Business User SME, I Desire permitting Users to provide Moderated Feedback</t>
  </si>
  <si>
    <t>C37.01.04</t>
  </si>
  <si>
    <t>As a Business User SME, I Desire being Authorised to moderate Feedback</t>
  </si>
  <si>
    <t>C37.01.05</t>
  </si>
  <si>
    <t>As a Business User SME, I Desire being Authorised to associate Metadata to Resources for easier discoverability</t>
  </si>
  <si>
    <t>C37.01.06</t>
  </si>
  <si>
    <t>As a Business User SME, I Desire being able to define and label Link between Resources</t>
  </si>
  <si>
    <t>C37.01.07</t>
  </si>
  <si>
    <t>As a Business User SME, I Desire Authorised Users to be Authorised to create, edit, comment on, change state, logically delete Resources depending on their Role</t>
  </si>
  <si>
    <t>C37.01.08</t>
  </si>
  <si>
    <t>As a Business User SME, I Desire a Resource Owner being Authorised to invite by notification other Users to Roles on the Resource</t>
  </si>
  <si>
    <t>C37.01.09</t>
  </si>
  <si>
    <t>As a Business User SME, I Desire Resource Commenters be Authorised to add Comments to Resources visible to other Resource Contributors</t>
  </si>
  <si>
    <t>As a Business User SME, I Desire Users be invited as Owner, Contributors, Reviewers, Commentors, Approvers, Endorsers, Maintainers on Resources</t>
  </si>
  <si>
    <t>As a Business User SME, I Desire Users be Authorised to join multiple Groups</t>
  </si>
  <si>
    <t>As a Business User SME, I Desire Groups be nestable</t>
  </si>
  <si>
    <t>As a Business User SME, I Desire Groups Members inherit parent Group Role permissions, unless overridden</t>
  </si>
  <si>
    <t>As a Business User SME, I Desire that Invitations to Roles by Notification can be customized to be workflow escalated for Approval by another Role</t>
  </si>
  <si>
    <t>As a Business User SME, I Desire Groups have customizable Roles, starting with Accountable/Owner,  Contact Person, Manager, Member, Consultant, Informed</t>
  </si>
  <si>
    <t>As a User SME, my Role is to represent both internal and (primarily) external Users, whether business or system suppporting (eg: Monitoring, Operations, etc.), ensuring their experience using the system is as easy, functional and productive as possible</t>
  </si>
  <si>
    <t>As a User SME my primary Tasks/Deliverables include: the development of Desires, negotiation of Requirements and negotation of work item sequencing throughout the service's development</t>
  </si>
  <si>
    <t>C39.00.01</t>
  </si>
  <si>
    <t>Desires: Users: Clean UX</t>
  </si>
  <si>
    <t>As a Service Client User, I Desire the interface be simple, uncluttered, succinct, clear, actionable in order to improve recognisability, usability and productivity</t>
  </si>
  <si>
    <t>C39.00.02</t>
  </si>
  <si>
    <t>Desires: Users: Uncluttered UX</t>
  </si>
  <si>
    <t>As a Service Client User , I Desire the interface's Views to be uncluttered to decrease the speed required to absorb information to improve Usability</t>
  </si>
  <si>
    <t>C39.00.03</t>
  </si>
  <si>
    <t>Desires: Users: Succinct UX</t>
  </si>
  <si>
    <t>As a Service Client User , I Desire the interface's Views to be succinct to remove where possible the need to scroll on any device to improve Usability</t>
  </si>
  <si>
    <t>C39.00.04</t>
  </si>
  <si>
    <t>Desires: Users: Primary Action focused</t>
  </si>
  <si>
    <t>As a Service Client User , I Desire the interface's Views to be designed with bring attention to a single primary Call to Action, using more discrete links to secondary actions to improve Understandability</t>
  </si>
  <si>
    <t>C39.00.05</t>
  </si>
  <si>
    <t>Desires: Users: Mobile UX Optimised</t>
  </si>
  <si>
    <t>As a Service Client User , I Desire the interface being optimised for primary use on a mobile device</t>
  </si>
  <si>
    <t>C39.00.06</t>
  </si>
  <si>
    <t>Desires: Users: Mobile Services Integrated</t>
  </si>
  <si>
    <t>As a Service Client User , I Desire being able to take advantage of my mobile device's services but only when required (dashboard integration, brower launching, notifications, sensors, camera, phone)</t>
  </si>
  <si>
    <t>C39.00.07</t>
  </si>
  <si>
    <t>Devices: Users: Usable Offline</t>
  </si>
  <si>
    <t>As a Service Client User , I Desire being able to continue using a limited set of features while offline</t>
  </si>
  <si>
    <t>C39.01.01</t>
  </si>
  <si>
    <t>Devices: Users: Undoable Actions</t>
  </si>
  <si>
    <t>As a Service Client User , I Desire being authorised to undo state changes, without sacrificing auditability, to improve learnability</t>
  </si>
  <si>
    <t>C39.01.02</t>
  </si>
  <si>
    <t>Devices: Users: Logical States</t>
  </si>
  <si>
    <t>As a Service Client Authenticated User , I Desire being able to change the Logical State of System Resources (eg: Draft, ForReview, Rejected, Accepted, Endorsed, Published, Superceded, Removed, Retired)</t>
  </si>
  <si>
    <t>C39.02.01</t>
  </si>
  <si>
    <t>Devices: Users: Customizable Dashboard</t>
  </si>
  <si>
    <t>As an Authenticated User , I Desire having a customizable Dashboard on which I can organise key facts and links to areas of the system</t>
  </si>
  <si>
    <t>C39.02.02</t>
  </si>
  <si>
    <t>Devices: Users: Public Dashboard</t>
  </si>
  <si>
    <t>As a Service Client User , I Desire having a common shared Dashboard on which I can find key facts and links to areas of the system</t>
  </si>
  <si>
    <t>C39.02.03</t>
  </si>
  <si>
    <t>Devices: Users: Universal Search</t>
  </si>
  <si>
    <t>As a Service Client User , I Desire a universal Search, returning SummaryItems, rather than having to use different search functionality in different zones, to improve Usability, Learnability and navigation.</t>
  </si>
  <si>
    <t>C39.02.04</t>
  </si>
  <si>
    <t>Devices: Users: Online Assitance</t>
  </si>
  <si>
    <t>As a Service Client User, I Desire being authorised to navigate to an online, filterable, pageable source of assistance</t>
  </si>
  <si>
    <t>C39.03.01</t>
  </si>
  <si>
    <t>Devices: Users: Context</t>
  </si>
  <si>
    <t>As a Service Client User , I Desire being appraised of Context within which I am operating, including Provider, System, Tenancy, Organisation, Group, User, Resource, in order to improve Usability and Navigability</t>
  </si>
  <si>
    <t>C39.03.02</t>
  </si>
  <si>
    <t>Devices: Users: Status</t>
  </si>
  <si>
    <t>As a Service Client User , I Desire being appraised of Status, including System, Tenancy , Organisation , Group , and Personal Notifications, in order to improve Usability and Planning</t>
  </si>
  <si>
    <t>C39.04.01</t>
  </si>
  <si>
    <t>Devices: Users: Privacy: Minimum PII</t>
  </si>
  <si>
    <t>As a Service Client User , I Desire being authorised to cautiously provide the absolute minimum amount of information about myself to explore the system</t>
  </si>
  <si>
    <t>C39.04.02</t>
  </si>
  <si>
    <t>Devices: Users: Privacy: PII as Needed</t>
  </si>
  <si>
    <t>As a Service Client User , I Desire being prompted in a cancellable manner for essential PII only when it is essential to proceed on to specific functionality</t>
  </si>
  <si>
    <t>C39.04.03</t>
  </si>
  <si>
    <t>Devices: Users: Privacy: Policies</t>
  </si>
  <si>
    <t>As a Service Client User , I Desire being authorised to review, accept and/or print the current version of the Service's Privacy, Data Usage, Cookie policies</t>
  </si>
  <si>
    <t>C39.04.04</t>
  </si>
  <si>
    <t>Devices: Users: Privacy: Forget Me</t>
  </si>
  <si>
    <t>As a Service Client User , I Desire being able to remove myself from the system, with the option to invoke the Right to be Forgotten by the System (ie, clear my PII &amp; Profile from the System)</t>
  </si>
  <si>
    <t>C39.05.01</t>
  </si>
  <si>
    <t>Devices: Users: Group Membership Roles</t>
  </si>
  <si>
    <t>As a Service Client User, I Desire being authorised to invite other users to join As a Service Client specific Role within a Group, in order to improve distribution</t>
  </si>
  <si>
    <t>C39.05.02</t>
  </si>
  <si>
    <t>Devices: Users: Group Role Conditions</t>
  </si>
  <si>
    <t>As an Authenticated User, I Desire being authorised to review a Role's Responsibilities and Conditions before accepting a Role's Permissions within a Group</t>
  </si>
  <si>
    <t>C39.05.03</t>
  </si>
  <si>
    <t>Devices: Users: Personal Auditability</t>
  </si>
  <si>
    <t>As an Authenticated User , I Desire being able to review a Searchable, Filterable, Pageable, exportable, printable Report of the Operations I have personally performed</t>
  </si>
  <si>
    <t>C39.05.04</t>
  </si>
  <si>
    <t>Devices: Users: Group Auditability</t>
  </si>
  <si>
    <t>As an Group Authenticated Member , I Desire being able to review a Searchable, Filterable, Pageable, exportable, printable Report of the Operations performed by Group Members</t>
  </si>
  <si>
    <t>C39.05.06</t>
  </si>
  <si>
    <t>Devices: Users: Organisation Auditability</t>
  </si>
  <si>
    <t>As an Organisation Authenticated Member , I Desire being able to develop a Searchable, Filterable, Pageable, exportable, printable Report of the Operations performed by Group Members</t>
  </si>
  <si>
    <t>C39.06.01</t>
  </si>
  <si>
    <t>Devices: Users: Pesonal Configuration</t>
  </si>
  <si>
    <t>As a Service Client User , I Desire being authorised to navigate to a zone where I can configure Personal Settings, including Profile public Image &amp; DisplayName &amp; Bio, private Notification email, preferred Language, to improve Usability and Accessibility</t>
  </si>
  <si>
    <t>C39.06.02</t>
  </si>
  <si>
    <t>Devices: Users: Personal Language</t>
  </si>
  <si>
    <t>As a Service Client User , I Desire being authorised to specify and have remembered my preferred language, superceding any language code defined in the URL, without having to authenticate, to improve accessibility</t>
  </si>
  <si>
    <t>C39.06.03</t>
  </si>
  <si>
    <t>Devices: Users: Group Configuration</t>
  </si>
  <si>
    <t>As a Service Client Group Member Admin User , I Desire being authorised to navigate to where I can configure mutable Group Settings including IDName, Display Icon, Image &amp; Name, Description, Member Roles, etc.</t>
  </si>
  <si>
    <t>C39.06.04</t>
  </si>
  <si>
    <t>Devices: Users: Organisation Configuration</t>
  </si>
  <si>
    <t>As a Service Client Organisation Member Admin User , I Desire being authorised to navigate to where I can configure mutable Organisation Settings, including IDName, Display Icon, Image &amp; Name, Member Roles, etc.</t>
  </si>
  <si>
    <t>C39.06.05</t>
  </si>
  <si>
    <t>Devices: Users: Tenancy Configuration</t>
  </si>
  <si>
    <t>As a Service Client Tenancy Member Admin User , I Desire being authorised to navigate to where I can configure mutable Tenancy Settings, including Url ID, Icon, Image and Display Name, Member Roles, etc.</t>
  </si>
  <si>
    <t>C39.06.07</t>
  </si>
  <si>
    <t>Devices: Users: Public Language Setting</t>
  </si>
  <si>
    <t>As a Service Client User , I Desire being authorised to specify the language in the URL in order to cut and paste references to resources in the language the resource was read, to improve usability amongst peers</t>
  </si>
  <si>
    <t>Devices: Users: System Configuration</t>
  </si>
  <si>
    <t>As a Service Client System Admin User , I Desire being authorised to navigate to where I can configure mutable System Settings.</t>
  </si>
  <si>
    <t>C39.07.01</t>
  </si>
  <si>
    <t>Devices: Users: Validation: Email</t>
  </si>
  <si>
    <t>As a Service Client User , I Desire being able not being limited by validation from using any modern email address (with a +, with atypical TLDs, with or without, diacritics, etc.)</t>
  </si>
  <si>
    <t>C39.07.02</t>
  </si>
  <si>
    <t>Devices: Users: Validation: Short Names</t>
  </si>
  <si>
    <t>As a Service Client User , I Desire being authorised to provide a single character as a name element</t>
  </si>
  <si>
    <t>C39.07.03</t>
  </si>
  <si>
    <t>Devices: Users: Validation: Names</t>
  </si>
  <si>
    <t>As a Service Client User , I Desire being authorised to provide a non-western name that is not composed of Given, Middle or Surname</t>
  </si>
  <si>
    <t>C39.07.04</t>
  </si>
  <si>
    <t>Devices: Users: Validation: Long Names</t>
  </si>
  <si>
    <t>As a Service Client User , I Desire being authorised to provide an exceptionally long name as per some countries</t>
  </si>
  <si>
    <t>C39.07.05</t>
  </si>
  <si>
    <t>Devices: Users: Serialisation: UTF-8</t>
  </si>
  <si>
    <t>As a Service Client User, I Desire being authorised to persist my personal name using cultural macrons or other diacritics, to improve personability of the service</t>
  </si>
  <si>
    <t>C39.08.01</t>
  </si>
  <si>
    <t>Devices: Users: Reporting: Mobile</t>
  </si>
  <si>
    <t>As a Service Client User , I Desire being authorised to develop Filterable, Sortable, Paged Reports suitable for small screen access using small screens (ie, avoid tabular layout, prefering SummaryItem lists)</t>
  </si>
  <si>
    <t>C39.08.02</t>
  </si>
  <si>
    <t>Devices: Users: Reporting: PDF</t>
  </si>
  <si>
    <t>As a Service Client User , I Desire being authorised to print reports in PDF format, taking advantage of available space (ie, tabular layouts are acceptable)</t>
  </si>
  <si>
    <t>C39.08.03</t>
  </si>
  <si>
    <t>Devices: Users: Reporting: Exportable</t>
  </si>
  <si>
    <t>As a Service Client User , I Desire being authorised to export report data in common tabular industry formats (eg: XLSX and optionally attributed quoted CSVs) to improve manual Interoperability</t>
  </si>
  <si>
    <t>C39.09.01</t>
  </si>
  <si>
    <t>Devices: Users: Interoperability: APIs</t>
  </si>
  <si>
    <t>As a Service Client User , I Desire being authorised to invoke any authorised Operation via APIs, in order to improve Interconnectivity</t>
  </si>
  <si>
    <t>C39.10.01</t>
  </si>
  <si>
    <t>Devices: Users: Integration: Organisation</t>
  </si>
  <si>
    <t>As a Service Client User, I Desire being authorised to navigate from the organisation's website to this service</t>
  </si>
  <si>
    <t>C39.11.01</t>
  </si>
  <si>
    <t>Devices: Users: Moderated Feedback</t>
  </si>
  <si>
    <t>As a Service Client Authenticated User , I Desire being authorised to provide Moderatable Feedback on individual Resources and Aspects of the System, to improve its Usability</t>
  </si>
  <si>
    <t>C39.12.01</t>
  </si>
  <si>
    <t>Devices: Users: Personalisation: Links</t>
  </si>
  <si>
    <t>As a Service Client Authenticated User , I Desire being able to develop and manage searchable, filterable, pageable collections of system links to system members and resources</t>
  </si>
  <si>
    <t>C39.13.01</t>
  </si>
  <si>
    <t xml:space="preserve">Devices: Users: Secure Channels </t>
  </si>
  <si>
    <t>As a Service Client User , I Desire being not allowed to use the service if it communication is detected as being over an insecure, unencrypted, channel</t>
  </si>
  <si>
    <t>C39.14.01</t>
  </si>
  <si>
    <t>Devices: Users: Resource Usage</t>
  </si>
  <si>
    <t>As a Service Client User , I Desire the service being frugal in its use of my device's resources</t>
  </si>
  <si>
    <t>C39.15.01</t>
  </si>
  <si>
    <t>Devices: Users: Accessibility</t>
  </si>
  <si>
    <t>As a Service Client User , I Desire the interface be designed for temporarily abled users last, prioritising Visually, Neuro, and Physically impaired Users first</t>
  </si>
  <si>
    <t>As a Service Client User , I Desire that when invited to participate on a Resoure, being first having the capability of reviewing, accepting or rejecting conditions associated to participating on a Resource</t>
  </si>
  <si>
    <t>Desires: Users: Like For Like</t>
  </si>
  <si>
    <t>As a Service Client User, I Desire being Responsible for not falling into the trap of advocating that the service's functionality be designed to match the functionality of systems it is to replace (ie, doing no more than delivery Like for Like)</t>
  </si>
  <si>
    <t>As a Support Development SME, my Role is to provide BAU development capabilities required for the Maintenance and continuity of custom or customised services developed by others (internal project or external vendor provided Development Services)</t>
  </si>
  <si>
    <t>As a Support Development SME, my primary Tasks/Deliverables include: providing cause and scope analysis to Business Support and Operations Roles, performing fixes and adding point features as necessary for Business to continue to operate</t>
  </si>
  <si>
    <t xml:space="preserve">Desires/SupportDev: </t>
  </si>
  <si>
    <t>As a Development Support Specialist, I Desire Permissions to be defined within system (potentially add/removable) logical Modules</t>
  </si>
  <si>
    <t>As a Development Support Specialist, I Desire every API Operation to be covered by pipeline automated Static and Dynamic Tests</t>
  </si>
  <si>
    <t>As a Development Support Specialist, I Desire having available an SDK demontrating use of the Servers APIs</t>
  </si>
  <si>
    <t>As a Development Support Specialist, I Desire online Documentation on how to use the service</t>
  </si>
  <si>
    <t>As a Development Support Specialist, I Desire online Documentation describing immutable and mutable System Configuration Options</t>
  </si>
  <si>
    <t>As a Development Support Specialist, I Desire online Documentation describing API usage</t>
  </si>
  <si>
    <t>As a Development Support Specialist, I Desire online Documentation Logical Module implementation</t>
  </si>
  <si>
    <t>As a Development Support Specialist, I Desire online Documentation describing available system Services</t>
  </si>
  <si>
    <t>As a Development Support Specialist, I Desire online Documentation describing service dependency injection usage and conventions</t>
  </si>
  <si>
    <t>As a Development Support Specialist, I Desire online Documentation describing service startup process</t>
  </si>
  <si>
    <t>As a Development Support Specialist, I Desire online Documentation describing diagnostics and error handling expectations</t>
  </si>
  <si>
    <t>C41.01.02</t>
  </si>
  <si>
    <t>As a Development Support Specialist, I Desire online Documentation describing User Interface Organisation, Structure and Styling</t>
  </si>
  <si>
    <t>C41.01.03</t>
  </si>
  <si>
    <t>As a Development Support Specialist, I Desire online Documentation describing Search and Search Metadata schema and usage</t>
  </si>
  <si>
    <t>C41.01.04</t>
  </si>
  <si>
    <t>As a Development Support Specialist, I Desire online Documentation describing component architecture</t>
  </si>
  <si>
    <t>C41.01.05</t>
  </si>
  <si>
    <t>As a Development Support Specialist, I Desire online Documentation describing data storage, schema, access and updating conventions and usage</t>
  </si>
  <si>
    <t>C41.01.06</t>
  </si>
  <si>
    <t>As a Development Support Specialist, I Desire online Documentation describing expected coding standards, patterns and conventions</t>
  </si>
  <si>
    <t>C41.01.07</t>
  </si>
  <si>
    <t>As a Development Support Specialist, I Desire online Documentation describing how to query connection and authorised access to dependency services</t>
  </si>
  <si>
    <t>C41.01.08</t>
  </si>
  <si>
    <t>As a Development Support Specialist, I Desire system Logic to be centralized in the system (ie, avoid putting it in 3rd party rule engine services, storage, or Controllers)</t>
  </si>
  <si>
    <t>C41.01.09</t>
  </si>
  <si>
    <t>As a Development Support specialist, I Desire the design avoid relatively exotic/expensive skillsets: (eg: ETL, SAML)</t>
  </si>
  <si>
    <t>C41.01.10</t>
  </si>
  <si>
    <t>As a Development Support Specialist, I Desire the service be developed in a typed, compilable language to reduce development and run-time errors</t>
  </si>
  <si>
    <t>C41.01.11</t>
  </si>
  <si>
    <t>As a Development Support Specialist, I Desire the interface be developed in typed, transpilable TypeScript to reduce development and run-time errors</t>
  </si>
  <si>
    <t>C41.01.12</t>
  </si>
  <si>
    <t>C41.01.13</t>
  </si>
  <si>
    <t>C41.01.14</t>
  </si>
  <si>
    <t>As a Content Development SME, my Role is to develop purposeful and useful content for the servicethat is easy to discover and navigate by service providers and consumers</t>
  </si>
  <si>
    <t>As a Content Development SME, my primary Tasks/Deliverables include: the development of guidenlines describing purpose, governance, processes, structure, formatting, classification, ordering, presenting of material by and for system users</t>
  </si>
  <si>
    <t>C55.01.01</t>
  </si>
  <si>
    <t>Desires/Content: With Māori</t>
  </si>
  <si>
    <t>As a Content Development SME, I Desire being Responsible for requesting, getting and working with Māori expertise early (use Selective Procurement from the Māori Services Procurement Panel) in order to deliver on cultural Responsibilities in Parallel</t>
  </si>
  <si>
    <t>C55.01.02</t>
  </si>
  <si>
    <t>Desires/Content: For Pakeha &amp; Māori</t>
  </si>
  <si>
    <t>As a Content Development SME, I Desire being Responsible for Delivering on all our Responsibilities in Parallel (not Sequentially) in all of the national written languages (i.e.: English &amp; Māori)</t>
  </si>
  <si>
    <t>C55.01.03</t>
  </si>
  <si>
    <t>Desires/Content: Accesssible</t>
  </si>
  <si>
    <t>As a Content Development SME, I Desire being Responsible for Developing Content that is Accessible (considering target Culture, Audience, Age, Ability)</t>
  </si>
  <si>
    <t>C55.02.01</t>
  </si>
  <si>
    <t>Desires/Content: Guidance: Principles</t>
  </si>
  <si>
    <t>As a Content Development SME, I Desire being Responsible for Developing Default Content Development Principles (e.g.: Purposeful, Clarity, Brevity, Minimal Markup Formating, Related, Illustrated [Separately])</t>
  </si>
  <si>
    <t>C55.02.02</t>
  </si>
  <si>
    <t>Desires/Content: Guidance: Structure</t>
  </si>
  <si>
    <t>As a Content Development SME, I Desire being Responsible for Developing Default Content Development Structure(e.g.: Metadata (ManagedBy, Currency/Dates, Categorisation, Costs), Title, Description, Prerequisites, Synopsis, Role/Steps Matrix, Steps/Related)</t>
  </si>
  <si>
    <t>C55.02.03</t>
  </si>
  <si>
    <t>Desires/Content: Guidance: Constraints</t>
  </si>
  <si>
    <t>As a Content Development SME, I Desire being Responsible for Developing Contents Development Constraints, Guidelines &amp; Instructions (e.g.: Principle Based, Target Qualities, Structured Based, Terms &amp; Wording, Accessible and minimal Styling, Processes)</t>
  </si>
  <si>
    <t>C55.02.04</t>
  </si>
  <si>
    <t>Desires/Content: Guidance: Breakdown</t>
  </si>
  <si>
    <t>As a Content Development SME, I Desire being Responsible for Developing instructions on how to break down instruction in "Step for Roles"</t>
  </si>
  <si>
    <t>C55.02.05</t>
  </si>
  <si>
    <t>Desires/Content: Guidance: Examples</t>
  </si>
  <si>
    <t>As a Content Development SME, I Desire being Responsible for Developing processes to keep current a Catalogue of Content Examples -- for learning and Reference</t>
  </si>
  <si>
    <t>C55.02.06</t>
  </si>
  <si>
    <t>Desires/Content: Guidance: Evaluation</t>
  </si>
  <si>
    <t>As a Content Development SME, I Desire being Responsible for Developing Instructions on how to critically Evaluate [Internal/External] Submittals</t>
  </si>
  <si>
    <t>C55.02.07</t>
  </si>
  <si>
    <t>Desires/Content: Guidance: Endorsement</t>
  </si>
  <si>
    <t>As a Content Development SME, I Desire being Responsible for Developing Instructions on how to Endorse a Resource (process, by whom, on what basis, classification, search and linkage metadata changes required, etc.)</t>
  </si>
  <si>
    <t>C55.02.08</t>
  </si>
  <si>
    <t>Desires/Content: Guidance: Categorisation</t>
  </si>
  <si>
    <t>As a Content Development SME, I Desire being Responsible for Developing Default Resource Categorisation (Cultures, Areas, Principles, Initiatives, Curriculas, Threads, Topics, Levels, etc.)</t>
  </si>
  <si>
    <t>C55.02.09</t>
  </si>
  <si>
    <t>Desires/Content: Guidance: Assistance</t>
  </si>
  <si>
    <t>As a Content Development SME, I Desire being Responsible for ensuring Assistance, Guidance, and Instructions are within this system, rather than requiring access to another (eg: enterprise CMS) system</t>
  </si>
  <si>
    <t>C55.03.01</t>
  </si>
  <si>
    <t>Desires/Content: Glossaries</t>
  </si>
  <si>
    <t>As a Content Development SME, I Desire being Responsible for Developing Glossaries per default Language</t>
  </si>
  <si>
    <t>C55.04.01</t>
  </si>
  <si>
    <t>Desires/Content: Roles</t>
  </si>
  <si>
    <t>As a Content Development SME, I Desire being Responsible for Proposing Content Development Roles (e.g.: Creator, Accountable, Contributor, Reviewer/Editor, Reviewer/Commentator, Approver, Endorser, Publisher, Manager)</t>
  </si>
  <si>
    <t>C55.04.02</t>
  </si>
  <si>
    <t>Desires/Content: Workflow</t>
  </si>
  <si>
    <t>As a Content Development SME, I Desire being Responsible for Proposing  Content Development Worflow Statuses (e.g.: Draft, Submitted [ForReview], Rejected, Cancelled, Accepted, Endorsed, Published, Reviewed, Superceded / MergedInto, Retired, Removed)</t>
  </si>
  <si>
    <t>C55.05.01</t>
  </si>
  <si>
    <t>Desires/Content: Relationships</t>
  </si>
  <si>
    <t>As a Content Development SME, I Desire being Responsible for Developing Content Relationships (e.g.: Media [Images, Animations, AudioVisual Movies, Interactive Animated Examples), Development (Exercises, Immersive Exercise/Play Areas), [formative] Assessments [preferably dynamically generated] )</t>
  </si>
  <si>
    <t>C55.05.02</t>
  </si>
  <si>
    <t>Desires/Content: Relationship: Types</t>
  </si>
  <si>
    <t>As a Content Development SME, I Desire being Responsible for Developing Content Linking/Relationship Metadata (e.g.: Labels [Parent, Prev/Next], Default Ordering Weight)</t>
  </si>
  <si>
    <t>C55.05.03</t>
  </si>
  <si>
    <t>Desires/Content: Relationships: Cultural</t>
  </si>
  <si>
    <t>As a Content Development SME, I Desire being Responsible for developing Links between Resources across Cultures (e.g.: to equivalent Translated/Interpreted resources,  to related Tools &amp; services (dictionaries, glossaries, etc.)</t>
  </si>
  <si>
    <t>C55.06.01</t>
  </si>
  <si>
    <t>Desires/Content: Discovery: Metadata</t>
  </si>
  <si>
    <t>As a Content Development SME, I Desire being Responsible for Developing Search Metadata Catalogue (People, Dates, Status, Purpose, Outcomes (Skills,Credits, Levels), Context (Parents, Prerequisites, Next), Effort and Time Costs</t>
  </si>
  <si>
    <t>C55.06.02</t>
  </si>
  <si>
    <t>Desires/Content: Discovery: Synonyms</t>
  </si>
  <si>
    <t>As a Content Development SME, I Desire being Responsible for Developing Search Synomym Catalogue (Synonyms, Abbreviations (Dr/Doctor), Nicnames (Doc), Aliases, Equivalencies, Slang, Variant spellings (Categorisation/Categorization , macrons/double vowels, WH=F, etc.) )</t>
  </si>
  <si>
    <t>C55.06.03</t>
  </si>
  <si>
    <t>Desires/Content: Discovery: Ordering</t>
  </si>
  <si>
    <t>As a Content Development SME, I Desire being Responsible for Developing a Default Ordering of Dynamic Content (e.g.: By Culture, Curricula, Topics, Levels -- but as a Default only)</t>
  </si>
  <si>
    <t>C55.06.04</t>
  </si>
  <si>
    <t>Desires/Content: Discovery: Navigation</t>
  </si>
  <si>
    <t>As a Content Development SME, I Desire being Responsible for Developing Default Navigation Map (e.g.: By Culture, Curricula, Topics, Levels)</t>
  </si>
  <si>
    <t>C55.07.01</t>
  </si>
  <si>
    <t>Desires/Content: Consumer: Feedback</t>
  </si>
  <si>
    <t>As a Content Development SME, I Desire being Responsible for Developing approaches to solicitate and encourage moderated Content development ("Clone, Extend, and Submit your Changes for review") to improve and extend product quality and breadth over the service lifetime</t>
  </si>
  <si>
    <t>C55.07.02</t>
  </si>
  <si>
    <t>Desires/Content: Consumer: Contribution</t>
  </si>
  <si>
    <t>As a Content Development SME, I Desire being Responsible for Developing approaches to solicitate and encourage moderated Consumer Feedback ("What do you think about this?") on specific aspects (e.g.: Structure, Clarity, Accessibility, Classification, Context) to improve product quality over the service lifetime</t>
  </si>
  <si>
    <t>As a Business Analysis SME, my Role is to collect and define the high level business requirements of business stakeholders for inclusion in the Business Case and SME, and then after the RFP, expand on them for developers to develop them.</t>
  </si>
  <si>
    <t>As a Business Stakeholder Analysis SME, my primary Tasks/Deliverables include: a suite of HL Business Requirements, followed by a suite of Business Requierments or User Stories. This suite of business stakeholder requirements is then incorporated into the System Requirements developed by the Stakeholder Analyst for *all* stakeholders</t>
  </si>
  <si>
    <t>NOTE: Whereas a Stakeholder Analysist collects the Desires and Requirements of *all* stakeholders, a Business Analysist collects the HL and Requirements of only Business stakeholders</t>
  </si>
  <si>
    <t>C71.01.01</t>
  </si>
  <si>
    <t>Desires/Stakeholder Analysis: stakeholder map</t>
  </si>
  <si>
    <t>As a Business Analysis SME, I Desire being Responsible for Developing a Stakeholder Map inclusive of Business Sponsor, and Sector Roles, Agencies, Peak Bodies, Business Service Users, Business Service Providing Users, Business Support, etc.</t>
  </si>
  <si>
    <t>As a Business Analysis SME, I Desire being Responsible for inquring which RASCI mappable Roles are required to provide the business service (Group Contact Person, Group Manager, Manager, Advisors, etc.)</t>
  </si>
  <si>
    <t>As a Business Analysis SME, I Desire being Responsible for capturing Operations performed: Inquiries Handling, Case Management, Record Searching, Adding and Managing,  Reviewing, Noting and Commenting, Indexing and Publishing, Report Generation, Notifying, Managing Feedback and Comments</t>
  </si>
  <si>
    <t>As a Business Analysis SME, I Desire being Responsible for capturing Operations that require a workflow that incorporates escalation, review, and approval or denial</t>
  </si>
  <si>
    <t>As a Business Analysis SME, I Desire being Responsible for capturing the Roles involve in the creation of a Resources: eg: Creator, Owner, Contributor, Informed, Reviewer, Publisher, Manager, Subscriber</t>
  </si>
  <si>
    <t xml:space="preserve">As a Business Analysis SME, I Desire being Responsible for capturing Life and Operation Events types: Medical Events(Birth, Checkups, Accidents, Illnesses, Death), Scholastic Events (Preschool, Primary, Intermediate, Secondary, Tertiary), Emplyment Events (Hiring, Contracted Start/End), Work Events (Retirement, Incapacitation, Death), Social Events (Emancipitation, Adult), Union Events (Partnering, Marriage, Separation, Divorce), Business Events (Incorporation, Financial Year, Reporting, Disolution) </t>
  </si>
  <si>
    <t>As a Business Analysis SME, I Desire being Responsible for capturing Schedule impacting Dates (Holidays, Grayouts &amp; Blackout deployment freeze periods)</t>
  </si>
  <si>
    <t xml:space="preserve">As a Business Analysis SME, I Desire being Responsible for capturing Role Hierarchies (Group Manager, Managers, Task execution, etc.) </t>
  </si>
  <si>
    <t>As a Business Analysis SME, I Desire being Responsible for capturing Dependencies on others: Suppliers, Partners, Peers, Products, Services, Accounts, Infrastructure (Buildings, Vehicles)</t>
  </si>
  <si>
    <t>As a Business Analysis SME, I Desire being Responsible for capturing Deliverables (Business Operations Instructions, Business Consumer Instructions, Notification Types, Busines Report Types, Consumer Report Types)</t>
  </si>
  <si>
    <t>As a Business Analysis SME, I Desire being Responsible for capturing Business Notifications (eg: Acknowledgements of Joining, Delivering (Downloading/Mailing), Purchasing, Commenting, Returning, Refunding -- and providing Onboarding, Using Tips, Instructions, Associations/Recommendations, and Notifying to new features/re-engagement/incremental increasing perception of service value</t>
  </si>
  <si>
    <t>As a Business Analysis SME, I Desire being Responsible for Sequencing the delivery of business functionality, in order to be achievable, reduce non-delivery droughts, be able to regularly notify users of new functionality, re-engage their interest and use</t>
  </si>
  <si>
    <t>As a Business Analysis SME, I Desire being Responsible for capturing the list of organisation, sector and national identifiers to potentially record for better integration with other systems (Business Identifier, Purchase or other Business Operation Identifier, and Education, Military, Passport, Transport or other Personal Identifiers)</t>
  </si>
  <si>
    <t>As a Business Analysis SME, I Desire being Responsible for capturing the minimum list of PII required to do provide the service, with an explanation as to why it is essential (eg: address is required for postal delivery reasons, etc.)</t>
  </si>
  <si>
    <t>As a Business Analysis SME, I Desire the Business Service being developed upon an underlying Service that permits the invitation of external Partners to participate on service delivery</t>
  </si>
  <si>
    <t>As a Business Analysis SME, I Desire the Business Service being developed upon an underlying Service that permanently persists User Operation change History/Auditing, in order to faciliate Business Users understanding Case History.</t>
  </si>
  <si>
    <t>As a Business Analysis SME, I Desire the Business Service being developed upon an underlying Service that allows Users to undo deletes (using Logical versus Physical Deletes) in compliance with archiving regulation, and improving usability while decreasing training requirements</t>
  </si>
  <si>
    <t>As a Business Analysis SME, I Desire the Business Service being developed upon an underlying Service that permits Users and service comsumers being members of multiple groups and/or organisations (eg: relief teachers, gig workers, consultants, etc.)</t>
  </si>
  <si>
    <t>As a Business Analysis SME, I Desire the Business Service be usable from any device -- preferencing Mobile device screens first</t>
  </si>
  <si>
    <t>As a Business Analysis SME, I Desire the Business Service being developed upon an underlying Service that sufficiently meets all applicable Security, Privacy, Usabilty, Accessibility and Record keeping regulations and laws in order to better protect the reputational value of the organisation during all phases of the service lifecycle</t>
  </si>
  <si>
    <t>As a Business Analysis SME, I Desire the Business Service being developed upon an underlying Service which is contracted to be iteratively improved throughout its service lifecycle</t>
  </si>
  <si>
    <t>As a Business Analysis SME, I Desire Business Users be permitted to Invite by Notification (and optional escalatable workflow) other Users to join their Group or to work on a Resource with them, without requiring centralised coordination</t>
  </si>
  <si>
    <t>As a Stakeholder Analysis SME, my Role is to capture the Desires of all full-service-lifecycle Stakeholders into SMART functional requirements and/or Quality Statements.</t>
  </si>
  <si>
    <t>As a Stakeholder Analysis SME, my primary Tasks/Deliverables include: producing this Workbook, providing all stakeholders a view of each others Desires, so that the Effort Organisation SME (ScrumMaster) can prioritise effort towards achieving the Desires in a pragmatic order.</t>
  </si>
  <si>
    <t>NOTE: A Business Analyst captures the desires of *all* stakeholders, including those of the business stakeholders (via the work previously completed by a Business Analysis SME)</t>
  </si>
  <si>
    <t>C69.31.01</t>
  </si>
  <si>
    <t>Desires/Stakeholder Analysis: Deliverables: Desires: RFP</t>
  </si>
  <si>
    <t>As a Stakeholder Analysis SME, I Desire being Responsible for developing some or all of the above Desires as baseline requirements for RFP stages</t>
  </si>
  <si>
    <t>C69.31.02</t>
  </si>
  <si>
    <t>Desires/Stakeholder Analysis: Deliverables: Requirements: Contracts</t>
  </si>
  <si>
    <t>As a Stakeholder Analysis SME, I Desire being Responsible for working with Procurement SMEs in the contractual stage to refine the Desires Catalogue into Requirements</t>
  </si>
  <si>
    <t>C69.41.01</t>
  </si>
  <si>
    <t>Desires/Stakeholder Analysis: Deliverables: Stakeholder Map</t>
  </si>
  <si>
    <t>As a Stakeholder Analysis SME, I Desire being Reponsible for Developing a Stakeholder Map covering Stakeholders inclusive of: Definition, Design, Security, Delivery, Monitoring, Maintenance, Operations, SupportDev, ClientDev, Service Dev.</t>
  </si>
  <si>
    <t>Desires/Stakeholder Analysis: Deliverables: Catalogue</t>
  </si>
  <si>
    <t>As a Stakeholder Analysis SME, I Desire benig Responsible for developing a Catalogue of all Stakeholders Desires (ie, this Workbook, or a Document developed from it)</t>
  </si>
  <si>
    <t>C69.51.01</t>
  </si>
  <si>
    <t>Desires/Stakeholder Analysis: User Story Format</t>
  </si>
  <si>
    <t>As a Stakeholder Analysis SME, I Desire being Rssponsible for capturing Desires in an acceptable User Story format (As a &lt;role&gt;, I Desire &lt;change&gt;[, So that/In order to &lt;benefit,quality&gt;])</t>
  </si>
  <si>
    <t>C69.62.01</t>
  </si>
  <si>
    <t>Desires/Stakeholder Analysis: ALL Stakeholders</t>
  </si>
  <si>
    <t>As a Stakeholder Analysis SME, I Desire being Responsible for capturing the Desires of all Stakeholders involved in the full lifecycle of the service</t>
  </si>
  <si>
    <t>C69.62.02</t>
  </si>
  <si>
    <t>Desires/Stakeholder Analysis: Include Business Stakeholder Desires</t>
  </si>
  <si>
    <t>As a Stakeholder Analysis SME, I Desire being Responsible for including the Desires collected by the Business Specialist SME into the set of Desires collected</t>
  </si>
  <si>
    <t>As a Stakeholder Analysis SME, I Desire Monitoring, Security, Operations, Support, Support Dev and other internal system Users  be permitted to Invite by Notification (and optional escalatable workflow) other Users to join their Group or to work on a Resource with them, without requiring centralised coordination</t>
  </si>
  <si>
    <t>As a Quality Analysis SME, my Role is to define the Functional Dynamic Tests required to prove the Functionality expected by Stakeholders has been delivered within Quality objectives. The Test Definitions are later converted to automation by a Quality Analysis Automation SME to run within the pipelines, when delivering to BT</t>
  </si>
  <si>
    <t>As a a Quality Analysis SME, my primary Tasks/Deliverables include: the development of User Stories Tasks defining tests as GWT/AAA statements. These Tasks are defined after the Stakeholder/Business Analysts have defined the User Story, but before a developer defines Development Tasks for the User Story, and begins to work on them</t>
  </si>
  <si>
    <t>C73.01.01</t>
  </si>
  <si>
    <t>As a Quality Analysis SME, I Desire being Resonsible for the teams knowledge that Test Coverage is not tightly tied to Quality - but number of tests is (Laura Inozemtseva &amp; Reid Holmes: "Coverage is not strongly correlated with test suite effectiveness". Proceedings of the 36th International Conference on Software Engineering, 10.1145/2568225.2568271.)</t>
  </si>
  <si>
    <t>As a Quality Analysis SME, I Desire being Responsible for ensuring there is complete and in-depth coverage of the Server's API endpoints, with each tested for Validation Range, Format and correct Response Code</t>
  </si>
  <si>
    <t>As a Quality Analysis SME, I Desire being Responsible for ensuring the API tests are Versioned, to concur with versioned APIs</t>
  </si>
  <si>
    <t>As a Customer Services Architecture SME, my Role is to develop a cohesive set of Services and Serviceable Products valued by Consumers outside the organisation</t>
  </si>
  <si>
    <t>As a Consumer Service Architecture SME, my primary Tasks/Deliverables include: documentation of the delivery of service, products, their values, their  interconnection points</t>
  </si>
  <si>
    <t>As an Enterprise Architecture SME, my Role is to influence Business Services towards commissioning interoperable services in order to better deliver a homogenised, fluid, satisfying experience to service consumers, via a "single-pane of glass"</t>
  </si>
  <si>
    <t xml:space="preserve">As an Enterprise Architecture SME, my primary Tasks/Deliverables include: the interaction with business services and IT project sponsors, developing strategic IT service design for both customer facing service automation, and strategic common underlying, reusable integration services </t>
  </si>
  <si>
    <t>C19.01.01</t>
  </si>
  <si>
    <t>Desires/EA: Common Infrastructure</t>
  </si>
  <si>
    <t>As an EA SME, I Desire the Service reuse existing common infrastructure where it does not limit the intended service</t>
  </si>
  <si>
    <t>C19.01.02</t>
  </si>
  <si>
    <t>Desires/EA: Common: IdP</t>
  </si>
  <si>
    <t>As an EA SME, I Desire the Service include the use of the organisation's integrated Identity Service Provider for Authentication purposes</t>
  </si>
  <si>
    <t>C19.01.03</t>
  </si>
  <si>
    <t>Desires/EA: Common: MTA</t>
  </si>
  <si>
    <t>As an EA SME, I Desire the Service include the use of the organisation's email servers for Notifications by SMTP</t>
  </si>
  <si>
    <t>C19.01.04</t>
  </si>
  <si>
    <t>Desires/EA: Common: Rule Engine</t>
  </si>
  <si>
    <t>As an EA SME, I Desire the Service include the user of an organisation provided rule engine if a rule engine is called for in the design</t>
  </si>
  <si>
    <t>C19.01.05</t>
  </si>
  <si>
    <t>Desires/EA: Common: Cloud</t>
  </si>
  <si>
    <t>As an EA SME, I Desire the Service be hosted on the organisation's cloud infrastructure</t>
  </si>
  <si>
    <t>C19.01.06</t>
  </si>
  <si>
    <t>Desires/EA: Common: ALM</t>
  </si>
  <si>
    <t>As an EA SME, I Desire the Project delivery be managed on the organisation's ALM service</t>
  </si>
  <si>
    <t>C19.01.07</t>
  </si>
  <si>
    <t>Desires/EA: Common: Principles</t>
  </si>
  <si>
    <t>As an EA SME, I Desire the Service's architecture follow the organisation's ITC departments published Architecture Principles</t>
  </si>
  <si>
    <t>C19.01.08</t>
  </si>
  <si>
    <t>Desires/EA: Common: Endorsement</t>
  </si>
  <si>
    <t>As an EA SME, I Desire the Service's design be reviewed, presented and endorsed by the ITC Design Authority before commencement</t>
  </si>
  <si>
    <t>As an EA SME, I Desire Avoiding common IT System design selection errors, including selecting systems where Users only being able to be within one Group</t>
  </si>
  <si>
    <t>As an EA SME, I Desire Avoiding common IT System design selection errors, including selecting designs that only provide Role based Authorisation, as oposed to Permissions-based Authorisation (then aggregatable as logical Roles).</t>
  </si>
  <si>
    <t>As an EA SME, I Desire Avoiding common IT System design selection errors, including providing common enterprise services that combine Authentication and Authorisation (eg: deliver Authorisation Tokens)</t>
  </si>
  <si>
    <t>As an EA SME, I Desire Avoiding common IT System design selection errors, including externalising System Authorisation as an Enterprise Service</t>
  </si>
  <si>
    <t>As an EA SME, I Desire Avoiding common IT System design selection errors, including externalising System Logic as an Enterprise Service (rather than fixing DevOps to deploy at a higher iteration)</t>
  </si>
  <si>
    <t>As an EA SME, I Desire Avoiding common IT System design selection errors, including externalising core system functionality, versus only being integrating with and be informed by TTL cached information from external Services</t>
  </si>
  <si>
    <t>As an EA SME, I Desire Avoiding common IT System design selection errors, including avoiding Development in favour of Integrating Bought Services, even when this removes the ability to delivery Desired Functionality</t>
  </si>
  <si>
    <t>As an EA SME, I Desire Avoiding common IT System design selection errors, including selecting Enterprise (internal) services for Consumer (external) services</t>
  </si>
  <si>
    <t>Desires/EA: KB: EDMS</t>
  </si>
  <si>
    <t>As an EA SME, I Desire being Responsible for recommending an internally and externally accessible (by API and UI) EDMS, accessible by current and potential suppliers, partners and colloborators</t>
  </si>
  <si>
    <t>Desires/EA: Finance: FMIS</t>
  </si>
  <si>
    <t>As an EA SME, I Desire being Responsible for recommending an internally and externally accessible (by API and UI) FMIS, accessible via API and UI by internally and externally hosted organisation services</t>
  </si>
  <si>
    <t>Desires/EA: Finance: Payment Making</t>
  </si>
  <si>
    <t>As an EA SME, I Desire being Responsible for recommending an internally and externally accessible (by API and UI) Payment Service, accessible via API from the FMIS and other internally or externally hosted organisation services</t>
  </si>
  <si>
    <t>Desires/EA: Tools: Office Suite</t>
  </si>
  <si>
    <t>As an EA SME, I Desire being Responsible for recommending an internally and externally accessible (by API and UI) Documentation Editing Suite (eg: O365) accessible to partners and collaborators</t>
  </si>
  <si>
    <t>Desires/EA: Comms: Channels</t>
  </si>
  <si>
    <t>As an EA SME, I Desire being Responsible for recommending an internally and externally accessible (by API and UI) Communication (Video, Phone, Chat) platform accessible to partners and collaborators</t>
  </si>
  <si>
    <t>Desires/EA: Comms: Mail</t>
  </si>
  <si>
    <t>As an EA SME, I Desire being Responsible for recommending an internally and externally accessible (by API and UI) Notification (MTA) platform</t>
  </si>
  <si>
    <t>Desires/EA: Comms: SMS</t>
  </si>
  <si>
    <t>As an EA SME, I Desire being Responsible for recommending an internally and externally accessible (by API and UI) Notification (SMS and/or Web based ) platform</t>
  </si>
  <si>
    <t>Desires/EA: Finance: Payment Processing</t>
  </si>
  <si>
    <t>As an EA SME, I Desire being Responsible for recommending an internally and externally accessible (by API and UI) Payment Processing Service (accepting payments) accessible from internally or externally hosted Services and API Firewall</t>
  </si>
  <si>
    <t>Desires/EA: People: HMRS</t>
  </si>
  <si>
    <t>As an EA SME, I Desire being Responsible for recommending an internally and externally accessible (by API and UI) HMS platform for managing personnel</t>
  </si>
  <si>
    <t>Desires/EA: Capabilities: LMS</t>
  </si>
  <si>
    <t>As an EA SME, I Desire being Responsible for recommending an internally and externally accessible (by API and UI) LMS platform for managing personnel training, integrated with the Contact platform, and Space reservation platform</t>
  </si>
  <si>
    <t>Desires/EA: Finance: Contracts</t>
  </si>
  <si>
    <t>As an EA SME, I Desire being Responsible for recommending an internally and externally accessible (by API and UI) Contract platform for managing vendor and supplier contracts</t>
  </si>
  <si>
    <t>Desires/EA: Environment: Physical: Printing</t>
  </si>
  <si>
    <t>As an EA SME, I Desire being Responsible for recommending an internally and externally accessible (by API and UI) Printing Management Service</t>
  </si>
  <si>
    <t>Desires/EA: Environment: Physical: Wifi</t>
  </si>
  <si>
    <t>As an EA SME, I Desire being Responsible for recommending an internally and externally accessible (by API and UI) Wifi Acceess Point Management Service</t>
  </si>
  <si>
    <t>Desires/EA: Employees: Tools: Contacts</t>
  </si>
  <si>
    <t>As an EA SME, I Desire being Responsible for recommending an internally and externally accessible (by API and UI) Contacts platform, integrated with the HMS platform</t>
  </si>
  <si>
    <t>Desires/EA: Environment: Reservation</t>
  </si>
  <si>
    <t>As an EA SME, I Desire being Responsible for recommending an internally and externally accessible (by API and UI) Space reservation platform, integratable with the common Appointments platform</t>
  </si>
  <si>
    <t>Desires/EA: Employees: Tools: Appointments</t>
  </si>
  <si>
    <t>As an EA SME, I Desire being Responsible for recommending an internally and externally accessible (by API and UI) Appointments platform, integrated with the Contacts platform</t>
  </si>
  <si>
    <t>Desires/EA: Employees: Tools: Tasks</t>
  </si>
  <si>
    <t>As an EA SME, I Desire being Responsible for recommending an internally and externally accessible (by API and UI) Task platform</t>
  </si>
  <si>
    <t>Desires/EA: Finance: Time</t>
  </si>
  <si>
    <t>As an EA SME, I Desire being Responsible for recommending an internally and externally accessible (by API and UI) Payslip platform, integrated with the HMS service</t>
  </si>
  <si>
    <t>Desires/EA: Employees: Directory</t>
  </si>
  <si>
    <t>As an EA SME, I Desire being Responsible for recommending an internally and externally accessible (by API and UI) Personnel Directory service, integrated with the HMS service</t>
  </si>
  <si>
    <t>Desires:EA: Customers: Channels: Web</t>
  </si>
  <si>
    <t>As an EA SME, I Desire being Responsible for recommending an internally and externally accessible (by API and UI) externally facing, Consumer CMS based Web presence</t>
  </si>
  <si>
    <t>Desires:EA: Customers: Assistance</t>
  </si>
  <si>
    <t>As an EA SME, I Desire being Responsible for recommending an internally and externally accessible (by API and UI) Authorisation Assistance Service, integrated with the HMS service</t>
  </si>
  <si>
    <t>Desires:EA: Environment: Virtual: Authentication</t>
  </si>
  <si>
    <t>As an EA SME, I Desire being Responsible for recommending an internally and externally accessible (by API and UI) Authentication Service, integrated with (?) the Authorisation Service</t>
  </si>
  <si>
    <t>As an EA SME, I Desire being Responsible for recommending an internally and externally accessible (by API and UI) externally facing, consumer Authentication Service, federated to the internal Authentication Service</t>
  </si>
  <si>
    <t>Desires/EA: Environment: Virtual: Firewall</t>
  </si>
  <si>
    <t>As an EA SME, I Desire being Responsible for recommending an internally and externally accessible (by API and UI) Federated Firewall service for internally and externally hosted APIs, integrated with the Payment Processing Service</t>
  </si>
  <si>
    <t>Desires/EA: Finance: Assets</t>
  </si>
  <si>
    <t>As an EA SME, I Desire being Responsible for recommending an internally and externally accessible (by API and UI) Asset, depreciation management platform</t>
  </si>
  <si>
    <t>Desires/EA: Environment: Assets</t>
  </si>
  <si>
    <t>As an EA SME, I Desire being Responsible for recommending an internally and externally accessible (by API and UI) Asset, Maintenance &amp; Depreciation management platform</t>
  </si>
  <si>
    <t>Desires/EA: Environment: Virtual: XFER</t>
  </si>
  <si>
    <t>As an EA SME, I Desire being Responsible for recommending an internally and externally accessible (by API and UI) File Transfer Service</t>
  </si>
  <si>
    <t>Desires/EA: Biz: Risk Register</t>
  </si>
  <si>
    <t>As an EA SME, I Desire being Responsible for recommending an internally and externally accessible (by API and UI), Issue, Vulnerability and Risk Management Service</t>
  </si>
  <si>
    <t>Desires/EA: Project: Collaboration</t>
  </si>
  <si>
    <t>As an EA SME, I Desire being Responsible for recommending an internally and externally accessible (by API and UI) Project Collaboration Service</t>
  </si>
  <si>
    <t>Desires/EA: Project: ALM</t>
  </si>
  <si>
    <t>As an EA SME, I Desire being Responsible for recommending an internally and externally accessible (by API and UI) ALM Service, integrated with the Directory Service</t>
  </si>
  <si>
    <t>Desires/EA: Project: Planning</t>
  </si>
  <si>
    <t>As an EA SME, I Desire being Responsible for recommending an internally and externally accessible (by API and UI) [Nestable] Project Planning Service, integrated with the Directory Service</t>
  </si>
  <si>
    <t>Desires/EA: Product: Delivery: Transport: Reservation</t>
  </si>
  <si>
    <t>As an EA SME, I Desire being Responsible for recommending an internally and externally accessible (by API and UI) Vehicular Reservation Service</t>
  </si>
  <si>
    <t>Desires/EA: Finance: Assets: Fleet: Maintenance</t>
  </si>
  <si>
    <t>As an EA SME, I Desire being Responsible for recommending an internally and externally accessible (by API and UI) Vehicular Fleet Upkeep Management Service</t>
  </si>
  <si>
    <t>Desires/EA: Product: Delivery: Transport: Route</t>
  </si>
  <si>
    <t>As an EA SME, I Desire being Responsible for recommending an internally and externally accessible (by API and UI) Vehicular Route Management Service</t>
  </si>
  <si>
    <t>Desires/EA: Environment: Virtual: DNS</t>
  </si>
  <si>
    <t>As an EA SME, I Desire being Responsible for recommending an internally and externally accessible (by API and UI) DNS Service, invokable from the Infrastructure Hosting Management Service</t>
  </si>
  <si>
    <t>Desires/EA: Environment: Virtual: Certificates</t>
  </si>
  <si>
    <t>As an EA SME, I Desire being Responsible for recommending an internally and externally accessible (by API and UI) Certificate Service, invokable by the Infrastructure Hosting Management Service</t>
  </si>
  <si>
    <t>Desires/EA: Environment: Virtual: Hosting</t>
  </si>
  <si>
    <t>As an EA SME, I Desire being Responsible for recommending an internally and externally accessible (by API and UI) Infrastructure Hosting Management Service, intergratable with the Payment Processing Service</t>
  </si>
  <si>
    <t>Desires/EA: General: Workflow Management</t>
  </si>
  <si>
    <t>As an EA SME, I Desire being Responsible for recommending an internally and externally accessible (by API and UI) Workflow Management Service</t>
  </si>
  <si>
    <t>Desires/EA: General: Issue Management</t>
  </si>
  <si>
    <t>As an EA SME, I Desire being Responsible for recommending an internally and externally accessible (by API and UI) Issue Management Service</t>
  </si>
  <si>
    <t>Desires/EA: Tools: Analytics &amp; Reporting</t>
  </si>
  <si>
    <t>As an EA SME, I Desire being Responsible for recommending an internally and externally accessible (by API and UI) Analytics and Reporting Approach/Service</t>
  </si>
  <si>
    <t>Desires/EA: Environment: Virtual: ETL</t>
  </si>
  <si>
    <t>As an EA SME, I Desire being Responsible for recommending an internally and externally accessible (by API and UI) ETL Approach/Service</t>
  </si>
  <si>
    <t>Desires/EA: Environment: Virtual: Repo</t>
  </si>
  <si>
    <t>As an EA SME, I Desire being Responsible for recommending an internally and externally accessible (by API and UI) [ALM Based] Code Repository Service</t>
  </si>
  <si>
    <t>Desires/EA: Environment: Virtual: Automation</t>
  </si>
  <si>
    <t>As an EA SME, I Desire being Responsible for recommending an internally and externally accessible (by API and UI) [ALM Based] Delivery Automation Service</t>
  </si>
  <si>
    <t>Desires/EA: Environment: Virtual: QA</t>
  </si>
  <si>
    <t>As an EA SME, I Desire being Responsible for recommending an internally and externally accessible (by API and UI) [ALM Based] QA Automation Service</t>
  </si>
  <si>
    <t>Desires/EA: Products: Sales</t>
  </si>
  <si>
    <t>As an EA SME, I Desire being Responsible for recommending an internally and externally accessible (by API and UI) Product [Papers, Book, Events, Courses, Software, Hardware] Sales Management Service</t>
  </si>
  <si>
    <t>Desires/EA: Customers</t>
  </si>
  <si>
    <t>As an EA SME, I Desire being Responsible for recommending an internally and externally accessible (by API and UI) Customer Management Service</t>
  </si>
  <si>
    <t>Desires/EA: Product: Distribution: Sites</t>
  </si>
  <si>
    <t>As an EA SME, I Desire being Responsible for recommending an internally and externally accessible (by API and UI) Distribution/Provider Site Management Service</t>
  </si>
  <si>
    <t>Desires/EA: General: Issues</t>
  </si>
  <si>
    <t>As an EA SME, I Desire being Responsible for recommending an internally and externally accessible (by API and UI) H&amp;S/Incident Management Service</t>
  </si>
  <si>
    <t>Desires/EA: Environments: Physical: Access</t>
  </si>
  <si>
    <t xml:space="preserve">As an EA SME, I Desire being Responsible for recommending an internally and externally accessible (by API and UI) Physical (Buildings, Elevators, etc.) Access Management Service </t>
  </si>
  <si>
    <t>Desires/EA: Product: Development</t>
  </si>
  <si>
    <t xml:space="preserve">As an EA SME, I Desire being Responsible for recommending an internally and externally accessible (by API and UI) Product Development Management Service </t>
  </si>
  <si>
    <t>Desires/EA: Customers:Media</t>
  </si>
  <si>
    <t xml:space="preserve">As an EA SME, I Desire being Responsible for recommending an internally and externally accessible (by API and UI) Social Media Management Service </t>
  </si>
  <si>
    <t>Desires/EA: Environment: Virtual: GeoIP</t>
  </si>
  <si>
    <t>As an EA SME, I Desire being Responsible for recommending an internally and externally accessible (by API and UI) GeoIP Service/Approach</t>
  </si>
  <si>
    <t>Desires/EA: Environment: Virtual: Malware</t>
  </si>
  <si>
    <t>As an EA SME, I Desire being Responsible for recommending an internally and externally accessible (by API and UI) Malware Verification Service/Approach</t>
  </si>
  <si>
    <t>Desires/EA: Environment: Virtual: Device Mgmt</t>
  </si>
  <si>
    <t>As an EA SME, I Desire being Responsible for recommending an internally and externally accessible (by API and UI) Device Management Service</t>
  </si>
  <si>
    <t>Desires/EA: Environment: Virtual: Cloud Mgmt</t>
  </si>
  <si>
    <t>As an EA SME, I Desire being Responsible for recommending an internally and externally accessible (by API and UI) Cloud Management Service</t>
  </si>
  <si>
    <t>Desires/EA: Environment: Virtual: WAF Mgmt</t>
  </si>
  <si>
    <t>As an EA SME, I Desire being Responsible for recommending an internally and externally accessible (by API and UI) WAF Service/Approach</t>
  </si>
  <si>
    <t>Desires/EA: Environment: Virtual: Firewall Mgmt</t>
  </si>
  <si>
    <t>As an EA SME, I Desire being Responsible for recommending an internally and externally accessible (by API and UI) Firewall Service/Approach</t>
  </si>
  <si>
    <t>Desires/EA: Environment: Virtual: API Gateway</t>
  </si>
  <si>
    <t>As an EA SME, I Desire being Responsible for recommending an internally and externally accessible (by API and UI) API Gateway Service/Approach</t>
  </si>
  <si>
    <t>Desires/EA: Advisement: External Biz Logic</t>
  </si>
  <si>
    <t>As an EA SME, I Desire being Responsible for recommending wariness to use of external service Rule Engines (non-centralised Business Logic)</t>
  </si>
  <si>
    <t>Desires/EA: Advisement: External AuthN Logic</t>
  </si>
  <si>
    <t>As an EA SME, I Desire being Responsible for recommending wariness to using an external Authorisation Service (non-centralised Authorisation Logic). Internal system Authorisation logic referencing an external HR Role Service is acceptable.</t>
  </si>
  <si>
    <t>Desires/EA: Advisement: Web Sites v Servers</t>
  </si>
  <si>
    <t>As an EA SME, I Desire being Responsible for recommending wariness of Services which combine Server and Client as a single Web Service</t>
  </si>
  <si>
    <t>Desires/EA: Advisement: Micro Services</t>
  </si>
  <si>
    <t>As an EA SME, I Desire being Responsible for recommending wariness using a Micro Service based design for single-department services</t>
  </si>
  <si>
    <t>Desires/EA: Governance: Principles</t>
  </si>
  <si>
    <t>As an EA SME, I Desire being Responsible for developing and Managing Organisation Service Integration Design Principles</t>
  </si>
  <si>
    <t>Desires/EA: Advisement: SPF</t>
  </si>
  <si>
    <t>As an EA SME, I Desire being Responsible for recommending wariness of developing Single Points of Failure in the quest to consolidate systems, maintenance, and expenses</t>
  </si>
  <si>
    <t>EA: Design: Patterns: Billable</t>
  </si>
  <si>
    <t>As an EA SME, I Desire being Responsible for developing Services such that they are Billable Services rather than Cost Centers</t>
  </si>
  <si>
    <t>As a Solution Architecture SME, my Role is to reduce delivery risk by developing plans for services being assembled from different services, implemented, qualified, monitored, maintained, supported by different stakeholder groups</t>
  </si>
  <si>
    <t>As a Solution Architecture SME, my primary Tasks/Deliverables include: the development of a Solution Architecture Description (SAD), presenting it before appropriate governance boards, and providing it to C&amp;A specialists</t>
  </si>
  <si>
    <t>C57.01.01</t>
  </si>
  <si>
    <t>Desires/Solution Architecture: SAD Summary Presentation to DA</t>
  </si>
  <si>
    <t>As  a Solution Architecture SME, I Desire being Responsible for presenting the Solution Design to the Design Authority (DA) for Endorsement prior to procurement and/or development commencing.</t>
  </si>
  <si>
    <t>C57.02.01</t>
  </si>
  <si>
    <t>Desires/Solution Architecture: Principled Design</t>
  </si>
  <si>
    <t>As  a Solution Architecture SME, I Desire being Responsible for developing Solution Principles</t>
  </si>
  <si>
    <t>C57.02.02</t>
  </si>
  <si>
    <t>Desires/Solution Architecture: Use Organisation Principles</t>
  </si>
  <si>
    <t>As  a Solution Architecture SME, I Desire being Responsible for developing a Solution that adheres to Organisation Service Design Principles</t>
  </si>
  <si>
    <t>C57.02.03</t>
  </si>
  <si>
    <t>Desires/Solution Architecture: Reuse Organisation Services</t>
  </si>
  <si>
    <t>As  a Solution Architecture SME, I Desire being Responsible for developing a Solution that reuses Enterprise Services</t>
  </si>
  <si>
    <t>C57.03.01</t>
  </si>
  <si>
    <t>Desires/Solution Architecture: SAD</t>
  </si>
  <si>
    <t>As  a Solution Architecture SME, I Desire being Responsible for developing a Solution Architecture Description (SAD) Document</t>
  </si>
  <si>
    <t>C57.03.02</t>
  </si>
  <si>
    <t>Desires/Solution Architecture: SAD: Views</t>
  </si>
  <si>
    <t>As  a Solution Architecture SME, I Desire being Responsible for developing a SAD with the following Sections: Context View, Information View, System Functional View, Business Functional View, Operations [Functionality] View, Support [Functionality] View, Qualities View, Privacy View, Security View, Monitoring View, Maintainance View, Support Dev View, Quality Assurance View, Appendices</t>
  </si>
  <si>
    <t>C57.03.03</t>
  </si>
  <si>
    <t>Desires/Solution Architecture: SAD: ISO</t>
  </si>
  <si>
    <t>As  a Solution Architecture SME, I Desire being Responsible for developing a SAD using ISO standards for Sections and Diagrams</t>
  </si>
  <si>
    <t>C57.04.01</t>
  </si>
  <si>
    <t>Desires/Solution Archtiecture: Options Analysis</t>
  </si>
  <si>
    <t>As  a Solution Architecture SME, I Desire being Responsible for developing Options Analysis papers -- on Functionality, Technology, Implementation -- as required</t>
  </si>
  <si>
    <t>C57.04.02</t>
  </si>
  <si>
    <t>Desires/Solution Architecture: Business Functionality Traceability</t>
  </si>
  <si>
    <t>As  a Solution Architecture SME, I Desire being Responsible for developing Traceability on Business Functionality, if required</t>
  </si>
  <si>
    <t>C57.05.01</t>
  </si>
  <si>
    <t>Desires/Solution Architecture: C&amp;A: Data Classification</t>
  </si>
  <si>
    <t>As  a Solution Architecture SME, I Desire being Responsible for providing information to expedite the C&amp;A Process: Data Classification, PTA/PIA, etc.</t>
  </si>
  <si>
    <t>C57.05.02</t>
  </si>
  <si>
    <t>Desires/Solution Architecture: C&amp;A: PTA/PIA</t>
  </si>
  <si>
    <t>As  a Solution Architecture SME, I Desire being Responsible for recommending to the PM that C&amp;A Services be enlisted as early as possible</t>
  </si>
  <si>
    <t>As a Solution Architecture SME, I Desire being Responsbile for first understanding the Information required to manage the Service, before concentrating on how to Automate it using Technology (ie, I.T. -- concentrating on the 'I' before the 'T')</t>
  </si>
  <si>
    <t>As a Selution Architecture SME, I Desire being Responsible for planning the Delivery of a Service -- therefore first solve for the Automation of Delivery (the pipeline), the automation of Quality checking (the automated QA Testing), before concentratiing on frist solving for the Automation of Infrastructure Functionality (AAA, Storage, etc. Services), before solving for the Automation of Business Functionality that rests ontop of all the previous accomplishments</t>
  </si>
  <si>
    <t>As a Solution Architecture SME, I Desire being Responsible for considering and describing the solution for handling multiple types of Information: Desires, Requirements, Design Planning, Development Documentation, Maintenance Documentation, Operations Documentation, Confidential configuration data, PII Records, Sysetm Records, Media, Backups, Printed Reports</t>
  </si>
  <si>
    <t>As a Solution Architecture SME, I Desire being Responsible for considering and describing the solution for system functionality required of multiple stakeholders, including: Public Unauthenticated Users, Service Consuming Users, Business Service Provider Users, Operations Users, Support Users, and consider others, including Monitoring and Maintenance Users.</t>
  </si>
  <si>
    <t>As a Solution Architecture SME, I Desire being Responsible for considering the processing of user operations immediately or later (queued), as well as the ability to escalate tasks for approval, using workflows services</t>
  </si>
  <si>
    <t>As a Solution Architecture SME, I Desire being Responsbile for describing solutions to Audit every Operation of a Service Client Device Session (including Searches and Views) of public Users -- even prior to their authenticating</t>
  </si>
  <si>
    <t>As a Solution Architecture SME, I Desire being Responsibel for describing solutions for storing confidential and PII information separately to system information (ie, different table &amp; schema) to decrease inadvertent confidential information exposure when analysing, reporting or exporting to clients and or Data Warehouses</t>
  </si>
  <si>
    <t>As a Solution Architecture SME, I Desire being Responsible for describing solutions that permit user to be have different Roles in multiple Groups of Users (internal and external to the Organisation)</t>
  </si>
  <si>
    <t>As a Solution Architecture SME, I Desire being Responsible for describing solutions that use Permissions, assembled as logical Roles -- rather than relying on Roles, which are admittedly easier to develop with, but all too often end up proving too light/PoC scaled for sector use</t>
  </si>
  <si>
    <t>As a Technical Architecture SME, my Role is to develop technical documentation for developers as guidance on how to achieve the design of the solution architect</t>
  </si>
  <si>
    <t>As a Technical Architecture SME, my primary Tasks/Deliverables include: the development of Technical Design Documentations in the project's ALM Wiki and summarised for presentation to the Technical Design Governance board</t>
  </si>
  <si>
    <t>C59.01.01</t>
  </si>
  <si>
    <t>Desires/Technical Architect: Participate in Standups</t>
  </si>
  <si>
    <t>As  a Technical Architecture SME, I Desire being Responsible for participating in Standups in order to hear about technical dependencies, constraints, implementations, failures, and provide documented SME based advice</t>
  </si>
  <si>
    <t>C59.01.02</t>
  </si>
  <si>
    <t>Desires/Technical Architect: Guidance Documentation</t>
  </si>
  <si>
    <t>As  a Technical Architecture SME, I Desire being Responsible for Providing Succinct Design Instruction &amp; Guidance in time to guide Developers</t>
  </si>
  <si>
    <t>C59.02.01</t>
  </si>
  <si>
    <t>Desires/Technical Architect: Deploy to PROD Early</t>
  </si>
  <si>
    <t>As  a Technical Architecture SME, I Desire being Responsible for Instructing &amp; providing Guidance to Deliver to a PROD-DATA early in the project, iteratively adding Functionality &amp; Quality per subsequent deployment</t>
  </si>
  <si>
    <t>C59.02.02</t>
  </si>
  <si>
    <t>Desires/Technical Architect: Infrastructure asCode</t>
  </si>
  <si>
    <t>As  a Technical Architecture SME, I Desire being Responsible for Instructing &amp; providing Guidance to develop Idempotent Infrastructure as Code, deployed by an Automated Delivery Pipeline</t>
  </si>
  <si>
    <t>C59.02.03</t>
  </si>
  <si>
    <t>Desires/Technical Architect: Db Schemas as Code</t>
  </si>
  <si>
    <t>As  a Technical Architecture SME, I Desire being Responsible for Instructing &amp; providing Guidance to develop Idempotent Db Schemas as Code, deployed by an Automated Delivery Pipeline</t>
  </si>
  <si>
    <t>C59.02.04</t>
  </si>
  <si>
    <t>Desires/Technical Architect: Tests As Code</t>
  </si>
  <si>
    <t>As  a Technical Architecture SME, I Desire being Responsible for Instructing &amp; providing Guidance to develop Static and Dynamics Tests as Code, executed in BT by the Automated Deployment Pipeline</t>
  </si>
  <si>
    <t>C59.03.01</t>
  </si>
  <si>
    <t>Desires/Technical Architect: Patterns: API First</t>
  </si>
  <si>
    <t>As  a Technical Architecture SME, I Desire being Responsible for Avoiding common Causes for IT failure: Not focusing on delivering Service APIs First, for consumption by a separate Service Client</t>
  </si>
  <si>
    <t>C59.03.02</t>
  </si>
  <si>
    <t>Desires/Technical Architect: Patterns: Security First</t>
  </si>
  <si>
    <t>As  a Technical Architecture SME, I Desire being Responsible for Instructing &amp; providing Guidance to develop Security First, ensuring that Services, always remain secure from the start, and then add Functionality</t>
  </si>
  <si>
    <t>C59.03.03</t>
  </si>
  <si>
    <t xml:space="preserve">Desires/Technical Architect: Patterns: DDD </t>
  </si>
  <si>
    <t>As  a Technical Architecture SME, I Desire being Responsible for Adhering to Domain Driven Design (DDD) System Design patterns for system design</t>
  </si>
  <si>
    <t>C59.03.04</t>
  </si>
  <si>
    <t>Desires/Technical Architect: Patterns: Logical Modules</t>
  </si>
  <si>
    <t>As  a Technical Architecture SME, I Desire being Responsible for Instructing &amp; providing Guidance to develop systems in distinct Logical Modules -- specifically System and Business -- as per DDD design patterns</t>
  </si>
  <si>
    <t>C59.03.05</t>
  </si>
  <si>
    <t>Desires/Technical Architect: Patterns: Centralize Logic</t>
  </si>
  <si>
    <t>As  a Technical Architecture SME, I Desire being Responsible for Adhering to Design Patterns which keep Logic central, as oppossed to outsourcing to the edge (eg: avoid logic in Controllers, Stored Procs, Rules Engines)</t>
  </si>
  <si>
    <t>C59.04.01</t>
  </si>
  <si>
    <t>Desires/Technical Architect: Patterns: GRASP OO</t>
  </si>
  <si>
    <t>As  a Technical Architecture SME, I Desire being Responsible for Instructing &amp; providing Guidance on developing according to GRASP OO Development Patterns</t>
  </si>
  <si>
    <t>C59.04.02</t>
  </si>
  <si>
    <t>Desires/Technical Architect: Patterns: SOLID OO</t>
  </si>
  <si>
    <t>As  a Technical Architecture SME, I Desire being Responsible for Instructing &amp; providing Guidance on developing according to SOLID OO Development Patterns</t>
  </si>
  <si>
    <t>C59.04.03</t>
  </si>
  <si>
    <t>Desires/Technical Architect: Patterns: DI &amp; Injection</t>
  </si>
  <si>
    <t>As  a Technical Architecture SME, I Desire being Responsible for Instructing &amp; providing Guidance on developing according to loosely uncoupled Inverse Dependency and  Service Injection development Principles</t>
  </si>
  <si>
    <t>C59.05.01</t>
  </si>
  <si>
    <t>Desires/Technical Architect: Warnings: Avoid Micro-Services</t>
  </si>
  <si>
    <t>As  a Technical Architecture SME, I Desire being Responsible for Advising avoiding common IT Project failure causes, including avoiding Micro-Service based development, unless the Program's services &amp; components are developed by multiple Business Departments</t>
  </si>
  <si>
    <t>C59.05.02</t>
  </si>
  <si>
    <t>Desires/Technical Architect: Warnings: Bet on Automation</t>
  </si>
  <si>
    <t>As  a Technical Architecture SME, I Desire being Responsible for Advising avoiding common IT Project failure causes, by concentrating on sorting out idempotent Automation of Infrastructure, Packaging, Deployment, Configuration, Testing before concentrating on Business Functionality</t>
  </si>
  <si>
    <t>C59.05.03</t>
  </si>
  <si>
    <t>Desires/Technical Architect: Warnings: Security-First</t>
  </si>
  <si>
    <t>As  a Technical Architecture SME, I Desire being Responsible for Advising avoiding common IT Project failure causes, by adivising sorting out Security from the start, and iteratively deploy added functionality later.</t>
  </si>
  <si>
    <t>Desires/Technical Architect: Warnings: Team Lead</t>
  </si>
  <si>
    <t>As  a Technical Architecture SME, I Desire being Responsible for Advising against The Technical Architecture being defined by the Development Team Lead -- even if the Team Lead may have more current technical experience -- due to the existence of a natural conflict of interest between objectives and expediency.</t>
  </si>
  <si>
    <t>As a Service Client Development SME, my Role is to develop a separate system that is a client of the information/calc server system</t>
  </si>
  <si>
    <t>As a Service Client Development SME, my primary Tasks/Deliverables include: the development of an secure and easy to use client device browser based HTML, SASS/CSS,Typescript/Javascript PWA SPA</t>
  </si>
  <si>
    <t>IMPORTANT: Unless non-negligibly impacting on functionality, prefer developing a separate Client to consume and present Services to Users, rather than combining/confusing Presentation and Service -- ie, not adhering to SoC best practices -- as is the case with server side Web [Page] Server development</t>
  </si>
  <si>
    <t>C51.01.01</t>
  </si>
  <si>
    <t>As a Service Client Development SME, I Desire being Responsible for Interface Views Flows follow Recursive B.R.E.A.D. Design best practices</t>
  </si>
  <si>
    <t>As a Service Client Development SME, I Desire being provisioned with a long-term, organisation endorsed, subscription to a current UX development service in which to develop wire diagrams</t>
  </si>
  <si>
    <t>C51.01.02</t>
  </si>
  <si>
    <t>As a Service Client Development SME, I Desire being provisioned with a long-term, organisation endorsed, subscription to a current UX development service which can be used to develop user interface styling</t>
  </si>
  <si>
    <t>As a Service Client Development SME, I Desire being Provisioned with the Organisation's Style Guide if one exists</t>
  </si>
  <si>
    <t>As a Service Client Development SME, I Desire being Provisioned with the Organisation Department's Style Guide variations, additions, if one exists</t>
  </si>
  <si>
    <t>As a Service Client Development SME, I Desire being Provisioned with a list of commonly used Organisation wide Urls (eg: default multilingual About Us, Contact Us, Privacy, Tracing, Data Use, Data Correction, Data Sharing, Behavour disclosures and terms and conditions)</t>
  </si>
  <si>
    <t>C51.22.05</t>
  </si>
  <si>
    <t>Desires/UI: Capabilities: SPA</t>
  </si>
  <si>
    <t>As a Service Client Development SME, I Desire being Responsible for having up to date capability in current SPA frameworks</t>
  </si>
  <si>
    <t>C51.22.06</t>
  </si>
  <si>
    <t>Desires/UI: Capabilities: SPA+SEO</t>
  </si>
  <si>
    <t>As a Service Client Development SME, I Desire being Responsible for having up to date capability in developing Server Side pre-compilation to address SEO needs</t>
  </si>
  <si>
    <t>C51.23.01</t>
  </si>
  <si>
    <t>Desires/UI: Capabilities: Dynamic Testing</t>
  </si>
  <si>
    <t>As a Service Client Development SME, I Desire being Responsible for advising on the development of Dynamic Tests run in BT by the deployment pipeline</t>
  </si>
  <si>
    <t>C51.24.01</t>
  </si>
  <si>
    <t>Desires/UI: Guidance: SPA</t>
  </si>
  <si>
    <t>As a Service Client Development SME, I Desire being Responsible for advising against combined WebSites, in favour of separate Server/Clients.</t>
  </si>
  <si>
    <t>C51.31.01</t>
  </si>
  <si>
    <t>Desires/UI: Guidance: Consumer Focused</t>
  </si>
  <si>
    <t>As a Service Client Development SME, I Desire being Responsible for designing a Service Client UI primarily for consumers accessing information on their preferred and most used device (eg: mobile first)</t>
  </si>
  <si>
    <t>C51.31.02</t>
  </si>
  <si>
    <t>As a Service Client Development SME, I Desire being Responsible for designing a Service Client UI that is primarily designed for action versus design, even if it runs at odds with organisation styling</t>
  </si>
  <si>
    <t>C51.31.03</t>
  </si>
  <si>
    <t>As a Service Client Development SME, I Desire being Responsible for designing a Service Client UI that is primarily designed for action by improving recognisability, by ensuring the Sponsor org's name is readily viewable in the interface or url</t>
  </si>
  <si>
    <t>C51.31.04</t>
  </si>
  <si>
    <t>As a Service Client Development SME, I Desire being Responsible for designing a Service Client UI that is primarily designed for action by improving recognisability, by ensuring the Application name is viewable in the interface or url, or interface</t>
  </si>
  <si>
    <t>C51.31.05</t>
  </si>
  <si>
    <t>As a Service Client Development SME, I Desire being Responsible for designing a Service Client UI that is primarily designed for action by reducing visual complexity, by reducing the space used by the Application or Organisation names to a minimum</t>
  </si>
  <si>
    <t>C51.31.06</t>
  </si>
  <si>
    <t>As a Service Client Development SME, I Desire being Responsible for designing a Service Client UI that is primarily designed for action by reducing ensuring all views are developed for a single Primary Action (eg: using a HTML Button)</t>
  </si>
  <si>
    <t>C51.31.07</t>
  </si>
  <si>
    <t>As a Service Client Development SME, I Desire being Responsible for designing a Service Client UI that is primarily designed for action by reducing hesitancy, by ensuring all views list secondary actions less prominently (eg: using HTML Links)</t>
  </si>
  <si>
    <t>C51.31.08</t>
  </si>
  <si>
    <t>As a Service Client Development SME, I Desire being Responsible for designing a Service Client UI that is primarily designed for action by reducing hesitancy, by ensuring all views are developed for a single Primary Action (eg: using a HTML Button)</t>
  </si>
  <si>
    <t>C51.31.09</t>
  </si>
  <si>
    <t>As a Service Client Development SME, I Desire being Responsible for designing a Service Client UI that is designed primarily for single hand action on mobile (eg: Actions are placed in reach of the left thumb for right handed users, and vice versa)</t>
  </si>
  <si>
    <t>C51.31.11</t>
  </si>
  <si>
    <t>As a Service Client Development SME, I Desire being Responsible for designing a Service Client UI that is designed primarily for action by removing the need to scroll interfaces to see the whole record (eg: especially on mobiles, don't waste precious space on headers and whitespace, consider breaking forms into smaller swipable Views)</t>
  </si>
  <si>
    <t>C51.41.01</t>
  </si>
  <si>
    <t>As a Service Client Development SME, I Desire being Responsible for designing a Service Client UI following best maintainability practices by designing views as one of 3 type: Inputs, Outputs, Containers for nested Containers or the other two -- but never combining them into one</t>
  </si>
  <si>
    <t>C51.41.02</t>
  </si>
  <si>
    <t>As a Service Client Development SME, I Desire being Responsible for designing a Service Client UI that avoids presenting searched for information in [difficult to view on mobile] tables</t>
  </si>
  <si>
    <t>C51.42.01</t>
  </si>
  <si>
    <t>As a Service Client Development SME, I Desire being Responsible for designing a Service Client UI that surpasses WCAG expectations for visually impaired users from the very start (eg: semantic HTML containers and elements, images descriptiosn , download link display metadata, described skippable zones, scalable vector black on background colour graphics)</t>
  </si>
  <si>
    <t>C51.42.02</t>
  </si>
  <si>
    <t>As a Service Client Development SME, I Desire being Responsible for designing a Service Client UI that surpasses WCAG expectations for colour impaired users from the very start (eg: Yellow/Blue combinations versus Red/Green, black on transparency vector icons)</t>
  </si>
  <si>
    <t>C51.42.03</t>
  </si>
  <si>
    <t>C51.42.04</t>
  </si>
  <si>
    <t>C51.51.01</t>
  </si>
  <si>
    <t xml:space="preserve">As a Service Client Development SME, I Desire being Responsible for designing a Service Client UI composed of distinct base Zones: Context, Search, Navigation, User, Status, Resources </t>
  </si>
  <si>
    <t>C51.51.02</t>
  </si>
  <si>
    <t>As a Service Client Development SME, I Desire being Responsible for designing a Service Client UI that uses interface Context zone for Context information (eg: System Name, Sponsor/Service Provider, Tenancy Info, Organisation Info, Group Info)</t>
  </si>
  <si>
    <t>C51.51.03</t>
  </si>
  <si>
    <t>As a Service Client Development SME, I Desire being Responsible for designing a Service Client UI that uses interface Search zone for universal Search functionality(eg: search terms, search metadata fields to search within, record types to search through)</t>
  </si>
  <si>
    <t>C51.51.04</t>
  </si>
  <si>
    <t>As a Service Client Development SME, I Desire being Responsible for designing a Service Client UI that uses interface Navigation for Navigation information (eg: Navigation Links, Navigation History, Navigation Context (eg: 'breadcrumbs") )</t>
  </si>
  <si>
    <t>C51.51.05</t>
  </si>
  <si>
    <t>As a Service Client Development SME, I Desire being Responsible for designing a Service Client UI that uses interface User zone for System User Information and Group Membership Roles , User Alerts, User Messages)</t>
  </si>
  <si>
    <t>C51.51.06</t>
  </si>
  <si>
    <t>As a Service Client Development SME, I Desire being Responsible for designing a Service Client UI that uses interface Resource zone for accessing [searched for] Records in general (via BREAD based flows)</t>
  </si>
  <si>
    <t>C51.51.07</t>
  </si>
  <si>
    <t>As a Service Client Development SME, I Desire being Responsible for designing a Service Client UI that uses interface Status zone for Status (eg: Online, Last Command Success/Failure, etc.)</t>
  </si>
  <si>
    <t>C51.52.01</t>
  </si>
  <si>
    <t>C51.52.02</t>
  </si>
  <si>
    <t>C51.61.01</t>
  </si>
  <si>
    <t>C51.62.02</t>
  </si>
  <si>
    <t>C51.71.01</t>
  </si>
  <si>
    <t>Desires/UI: Views: Contact: Us</t>
  </si>
  <si>
    <t>As a Service Client Development SME, I Desire being Reponsible for designing a Service Client UI displays a Contact View</t>
  </si>
  <si>
    <t>C51.71.02</t>
  </si>
  <si>
    <t>Desires/UI: Views: About: Us</t>
  </si>
  <si>
    <t>As a Service Client Development SME, I Desire being Reponsible for designing a Service Client UI displays an About Us (the Sponsor) View</t>
  </si>
  <si>
    <t>C51.71.03</t>
  </si>
  <si>
    <t>Desires/UI: Views: About: Service</t>
  </si>
  <si>
    <t>As a Service Client Development SME, I Desire being Reponsible for designing a Service Client UI displays an About this Service View</t>
  </si>
  <si>
    <t>C51.71.04</t>
  </si>
  <si>
    <t>Desires/UI: Views: Copyrights</t>
  </si>
  <si>
    <t>As a Service Client Development SME, I Desire being Reponsible for designing a Service Client UI displays a Content Copyright &amp; Cultural Access View</t>
  </si>
  <si>
    <t>C51.71.05</t>
  </si>
  <si>
    <t>Desires/UI: Server: Cookies: HTTP</t>
  </si>
  <si>
    <t>C51.71.06</t>
  </si>
  <si>
    <t>Desires/UI: Server: Cookies: Secure</t>
  </si>
  <si>
    <t>C51.72.01</t>
  </si>
  <si>
    <t>Desires/UI: Views: Home</t>
  </si>
  <si>
    <t>As a Service Client Development SME, I Desire being Responsible for designing a Service Client UI that has a default Home Page accessible by UnAuthenticated Users</t>
  </si>
  <si>
    <t>C51.72.02</t>
  </si>
  <si>
    <t>Desires/UI: Views: Dashboard: Public</t>
  </si>
  <si>
    <t>As a Service Client Development SME, I Desire being Responsible for designing a Service Client UI that has a default unconfigurable Dashboard accessible by UnAuthenticated Users</t>
  </si>
  <si>
    <t>C51.72.03</t>
  </si>
  <si>
    <t>Desires/UI: Views: Dashboard: Private</t>
  </si>
  <si>
    <t>As a Service Client Development SME, I Desire being Responsible for designing a Service Client UI that has a configurable Dashboard accessible by Authenticated Users</t>
  </si>
  <si>
    <t>C51.72.04</t>
  </si>
  <si>
    <t>Desires/UI: Views: Configuaration</t>
  </si>
  <si>
    <t>As a Service Client Development SME, I Desire being Responsible for designing a Service Client UI that has a Settings View accessible by Authenticated Users, which presents various Preferences and Configuration Settings depending on Role and Context</t>
  </si>
  <si>
    <t>C51.72.05</t>
  </si>
  <si>
    <t>Desires/UI: Views: Configuration: User</t>
  </si>
  <si>
    <t>As a Service Client Development SME, I Desire being Responsible for designing a Service Client UI that has a User Profile View accessible by Authenticated Users, which presents the current User's Profile Settings</t>
  </si>
  <si>
    <t>C51.72.06</t>
  </si>
  <si>
    <t>Desires/UI: Views: Configuration: Group</t>
  </si>
  <si>
    <t>As a Service Client Development SME, I Desire being Responsible for designing a Service Client UI that has a Group Settings View accessible by Authenticated Users, which presents the Current Group's Configuration Settings</t>
  </si>
  <si>
    <t>C51.72.07</t>
  </si>
  <si>
    <t>Desires/UI: Views: Configuration: Org</t>
  </si>
  <si>
    <t>As a Service Client Development SME, I Desire being Responsible for designing a Service Client UI that has a Organisation Settings View accessible by Authenticated Users, which presents the Current Organisation's (ie, it's a Group View, with an Additional View of Organisation Specific Settings, such as Business Number, Legal Name, etc.) Configuration Settings</t>
  </si>
  <si>
    <t>C51.72.08</t>
  </si>
  <si>
    <t>Desires/UI: Views: Configuration: Tenancy</t>
  </si>
  <si>
    <t>As a Service Client Development SME, I Desire being Responsible for designing a Service Client UI that has a Tenancy Settings View accessible by Authenticated Users, which presents the Current Tenancy's Configuration Settings</t>
  </si>
  <si>
    <t>C51.72.09</t>
  </si>
  <si>
    <t>Desires/UI: Views: Modules</t>
  </si>
  <si>
    <t>As a Service Client Development SME, I Desire being Responsible for designing a Service Client UI that has Modules BREAD Views to list the server's registered Modules, as well as View a single one, from which one can navigate to its Module defined Permissions</t>
  </si>
  <si>
    <t>C51.72.10</t>
  </si>
  <si>
    <t>Desires/UI: Views: Module Permissions</t>
  </si>
  <si>
    <t>As a Service Client Development SME, I Desire being Responsible for designing a Service Client UI that has a Permissions List View to list the server's collection of Permissions imported from each Module</t>
  </si>
  <si>
    <t>C51.72.11</t>
  </si>
  <si>
    <t>Desires/UI: Views: Group Roles</t>
  </si>
  <si>
    <t>As a Service Client Development SME, I Desire being Responsible for designing a Service Client UI that has Group Role BREAD Views to list, view or edit the Roles of Groups, as well as drill down to the Module Permissions the Roles are composed of</t>
  </si>
  <si>
    <t>C51.72.12</t>
  </si>
  <si>
    <t>Desires/UI: Views: Groups</t>
  </si>
  <si>
    <t>As a Service Client Development SME, I Desire being Responsible for designing a Service Client UI that has Group BREAD Views to list Groups a User is a Member of, as well as View or Edit a single Group, as well as drill down to either the Goroup's Settings, or the Group's defined Roles</t>
  </si>
  <si>
    <t>C51.72.13</t>
  </si>
  <si>
    <t>Desires/UI: Views: Group Members</t>
  </si>
  <si>
    <t>As a Service Client Development SME, I Desire being Responsible for designing a Service Client UI that has Group Members BREAD Views, listing Users that are Members of a Group, and what Role they have, as well as a View to View individual Members, and invite others to a Group Role</t>
  </si>
  <si>
    <t>C51.72.14</t>
  </si>
  <si>
    <t>Desires/UI: Views: Group Invitations</t>
  </si>
  <si>
    <t>As a Service Client Development SME, I Desire being Responsible for designing a Service Client UI that has Group Invitations BREAD Views, to list Users invited to a Group, in what Role, and their State (ie, whether they have been Accepted). In addition to Views to View existing Invitiations, A View permits the invitation of additional Users to specific Roles in the Group</t>
  </si>
  <si>
    <t>C51.72.15</t>
  </si>
  <si>
    <t>Desires/UI: Views: Group Member Names</t>
  </si>
  <si>
    <t>As a Service Client Development SME, I Desire being Responsible for designing a Service Client UI that has Group Member Names BREAD Views under an individual Group Member's View, as Members are permitted to have multiple Names, depending on Context (eg: Chinese Name, Latinized Name, Preferred Name -- non of which is Preferred)</t>
  </si>
  <si>
    <t>C51.72.16</t>
  </si>
  <si>
    <t>Desires/UI: Views: Search</t>
  </si>
  <si>
    <t>As a Service Client Development SME, I Desire being Responsible for designing a Service Client UI that has an  Extended Search Page that permits specifying Search Record Type, Search Metadata to search through, whether the Term is specific, or is acceptable to be phonetic, and what Phonetic system to use (English, Māori, Other)</t>
  </si>
  <si>
    <t>C51.72.17</t>
  </si>
  <si>
    <t>Desires/UI: Views: Disclosures</t>
  </si>
  <si>
    <t>As a Service Client Development SME, I Desire being Responsible for designing a Service Client UI that has Terms &amp; Contract BREAD Views to List and View a Member's Accepted Terms and Conditions (Privacy, Data Purpose, Data Use, Data Sharing, Data Correction, Opt-Out, Right to be Forgotten, Copyrights, Behaviour, Responsibilities, Rights)</t>
  </si>
  <si>
    <t>C51.72.18</t>
  </si>
  <si>
    <t>Desires/UI: Views: Notifications</t>
  </si>
  <si>
    <t>As a Service Client Development SME, I Desire being Responsible for designing a Service Client UI that has Notifications BREAD Views, listing a User's Notifications, allowing each to be Viewed, or new ones to be Created</t>
  </si>
  <si>
    <t>C51.72.19</t>
  </si>
  <si>
    <t>Desires/UI: Views: Licenses</t>
  </si>
  <si>
    <t>As a Service Client Development SME, I Desire being Responsible for designing a Service Client UI that has BREAD Licenses Views to list and individuall view applicable Component Licenses</t>
  </si>
  <si>
    <t>C51.72.20</t>
  </si>
  <si>
    <t>Desires/UI: Views: Media</t>
  </si>
  <si>
    <t>As a Service Client Development SME, I Desire being Responsible for designing a Service Client UI that has Media BREAD Views, listing a Media, allowing each to be Viewed, or new ones to be Uploaded, triggering Usage Terms Acceptance, as applicable</t>
  </si>
  <si>
    <t>C51.72.21</t>
  </si>
  <si>
    <t>Desires/UI: Views: Media Use Terms</t>
  </si>
  <si>
    <t>As a Service Client Development SME, I Desire being Responsible for designing a Service Client UI that has Media Usage Terms BREAD Views, to list, individually view or create new Media Acceptance Terms required to be accepted in some cases in return for the use of provided Media</t>
  </si>
  <si>
    <t>C51.73.01</t>
  </si>
  <si>
    <t>Desires/UI: Views: Banner Msgs</t>
  </si>
  <si>
    <t>As a Service Client Development SME, I Desire being Reponsible for ensuring the system can display a number of System Wide banner messages until disposed of (eg: as to when the service will next be taken off-line, COVID-19 changes to business practices, etc.)</t>
  </si>
  <si>
    <t>As a Service Client Development SME, I Desire being Responsible for designing a Service Cleint UI whose View interfaces are developed as smaller swipable views (eg: carousel wizard) rather than requiring scrolling</t>
  </si>
  <si>
    <t>As a Service Client Development SME, I Desire being Responsible for designing a Service Client UI that minimises the need to move the mouse on Desktop devices (eg: applying Tab Order, contextually processing Enter key presses, etc.)</t>
  </si>
  <si>
    <t>As a Service Client Development SME, I Desire being Responsible for designing a Service Client UI that accepts Keyboard shortcuts for Navigation, Primary and Secondary actions on Desktop devices</t>
  </si>
  <si>
    <t>As a Service Client Development SME, I Desire being Responsible for designing a Service Client UI that displays links to ensuring Privacy, Data Correction, Use and Sharing, and Membership/Opt-Out terms are made available and accepted by users</t>
  </si>
  <si>
    <t>As a Service Cleint Development SME, I Desire being Responsible for designing a Service Client UI that avoids the use of Paging Controls. Requests are still Paged, but the interface renders them as an Infinity Scrolling experience</t>
  </si>
  <si>
    <t>As a Service Client Development SME, I Desire being Responsible for designing a Service Client UI that always indicate what Step of a Multi-Step process a user is on</t>
  </si>
  <si>
    <t>As a Service Client Development SME, I Desire being Responsible for designing a Service Client UI that always indicates the MIME Type and File Size within the link text for any media to be downloaded</t>
  </si>
  <si>
    <t>As a Service Client Development SME, I Desire being Responsible for designing a Service Client UI with all zones intended for layout of non-information (padding, decoration, etc.) be marked as such, for visually impaired readers to skip</t>
  </si>
  <si>
    <t>As a Service Client Development SME, I Desire being Responsible for designing a Service Client UI with all zones intended for layout of mavigation tools being semantically marked for visually impaired readers</t>
  </si>
  <si>
    <t>As a Design Review Board member, my Role is to review the design submitted by project Solution, Technical and Data Architects for conformance to integration, maintainability norms and obligations of the organisation</t>
  </si>
  <si>
    <t>As a Design Review Board member, my primary Tasks/Deliverables include: reviewing project SADs or summaries presentations thereof, which summarise the key objectives, functionality, technology, integrations, monitoring, qualities of the system</t>
  </si>
  <si>
    <t>WARNING: Technical Design Governance relies on earlier Data Design Governance, and earlier still, System Design Governance</t>
  </si>
  <si>
    <t>Desiers/TWG: Promote: Media Management</t>
  </si>
  <si>
    <t>As a Technical Design Governance SME, I desire being Responsible for guiding projects away from poor design or development choices, including: custom services may be missing a means to safely upload and manage media (which is almost always required at some point to manage anything from avatars, media based evidence evidence, shared documents, porfolios, etc.)</t>
  </si>
  <si>
    <t>Desiers/TWG: Warnings: Emterprise solutions</t>
  </si>
  <si>
    <t>As a Technical Design Governance SME, I desire being Responsible for guiding projects away from poor design or development choices, including: being highly cautious of using systems primarily/originally designed for Enterprises (with an internal focus) for providing Consumer/Customer services (outward facing). Enterprises software is often more easily integrateable -- but Customers don't care.</t>
  </si>
  <si>
    <t>Desires/TWG: Promote: Code Craftmanship</t>
  </si>
  <si>
    <t>As a Technical Design Governance SME, I desire being Responsible for guiding projects away from poor design or development choices, including: cautioning custom development is not using Secure-First, Automated TTD, GRASP/SOLID OO, DDD Service based development patterns</t>
  </si>
  <si>
    <t>Desires/TWG: Promote: Content Moderation</t>
  </si>
  <si>
    <t>As a Technical Design Governance SME, I desire being Responsible for guiding projects away from poor design or development choices, including: custom design that may be missing a content moderation service to moderate user feedback comments to protect the organisation's reputation</t>
  </si>
  <si>
    <t>Desires/TWG: Promote: DDD</t>
  </si>
  <si>
    <t>As a Technical Design Governance SME, I desire being Responsible for guiding projects away from poor design or development choices, including: custom design that does not follow DDD component organisation principles (specifically showing a logical and optional physical separation between System Domain, Busines Domain and technology integration, the use of common internal Models and external DTOs, the reliance on single stateless singleton Services</t>
  </si>
  <si>
    <t>Desires/TWG: Promote: Delivery First</t>
  </si>
  <si>
    <t>As a Technical Design Governance SME, I desire being Responsible for guiding projects away from poor design or development choices, including: development projects that focuses on the development and hosting of a business service -- rather than understanding that one should focus FIRST on the development of a automated pipeline to manage the automated creation of infrastructure, the compilation, packaging, deployment, configuration and automated QA testing  of the desired business service</t>
  </si>
  <si>
    <t>Desires/TWG: Promote: Feedback Collection</t>
  </si>
  <si>
    <t>As a Technical Design Governance SME, I desire being Responsible for guiding projects away from poor design or development choices, including: services that do not include a means to collect user feedback to guide subsequent improvement</t>
  </si>
  <si>
    <t>Desires/TWG: Promote: Malware Detection</t>
  </si>
  <si>
    <t>As a Technical Design Governance SME, I desire being Responsible for guiding projects away from poor design or development choices, including: custom design that does not use an external malware detection service to validate uploaded media</t>
  </si>
  <si>
    <t>Desires/TWG: Promote: PII Kept Separately</t>
  </si>
  <si>
    <t>As a Technical Design Governance SME, I desire being Responsible for guiding projects away from poor design or development choices, including: not endorsing custom development where User tables contain PII within them, rather than keeping the PII in a separate table (preferably a different Schema), to enable safer reporting, and export to Data Warehouses (without providing the PII table)</t>
  </si>
  <si>
    <t>Desires/TWG: Promote: Users and Multiple Groups</t>
  </si>
  <si>
    <t>As a Technical Design Governance SME, I desire being Responsible for guiding projects away from poor design or development choices, including: services that only permit Users having a Single Role in an organisation system -- the primary design approach in SMB/Enterprise solutions -- as opposed to Users having multiple Roles, depending on Group, the primary condition in the public sector, where users belong to homes, families, curriculums, schools, courses, classes, sports clubs, interest groups -- all at the same time, in different capacities (as informed whanau, as consulted parents, as responsible teachers, as member students, who in turn can be informed on life partners, responsible for groups of peers, etc.)</t>
  </si>
  <si>
    <t>Desires/TWG: Warnings: Business Functionality Focused</t>
  </si>
  <si>
    <t>As a Technical Design Governance SME, I desire being Responsible for guiding projects away from poor design or development choices, including: services that focus unevenly on delivering the functionality required by business stakeholders, at the expense of providing poor or no functionality to other stakeholders, including those tasked with providing Monitoring, Maintenance, Operating, Support Development, Client Support, Business customer Support, Reporting, Data warehousing, Archiving, OIA requests</t>
  </si>
  <si>
    <t>Desires/TWG: Warnings: ETL</t>
  </si>
  <si>
    <t>As a Technical Design Governance SME, I desire being Responsible for guiding projects away from poor design or development choices, including: the use of ETL tasks on unaudited Databases when audited, validated APIs are available to perform the equivalent operation</t>
  </si>
  <si>
    <t>Desires/TWG: Warnings: IdP Usage</t>
  </si>
  <si>
    <t>As a Technical Design Governance SME, I desire being Responsible for guiding projects away from poor design or development choices, including: the use of Authentication IdP Services as the basis of anything else than Identity validation -- such as Authorisation (which should be wholy within the Service, potentially reliant on making inquiries to other available services, such as HR Role, etc.)</t>
  </si>
  <si>
    <t>Desires/TWG: Warnings: Legal Obligations</t>
  </si>
  <si>
    <t>As a Technical Design Governance SME, I desire being Responsible for guiding projects away from poor design or development choices, including: services that evidently do not meet their legal obligations in regards to the Public Records Act (ie: OIA and Archiving obligations), Open Data obligations (Datawarehouse integration, appropriaet audited access to APIs that do not reveal PII information), Security obligations, etc.</t>
  </si>
  <si>
    <t>Desires/TWG: Warnings: Micro-Services</t>
  </si>
  <si>
    <t>As a Technical Design Governance SME, I desire being Responsible for guiding projects away from poor design or development choices, including: cautioning against the use of Micro-Services within single-department Services. Micro Services is a pattern developed to get around cross-departmental dependencies and drag in large organisations, and to be used only when it is really worth the complexity of increased complexity of deployment, infrastructure, and repetition of code (Authentication, Authorisation, Diagnostics, Error Tracking) in each service.</t>
  </si>
  <si>
    <t>Desires/TWG: Warnings: Non-Cloud Infrastructure</t>
  </si>
  <si>
    <t>As a Technical Design Governance SME, I desire being Responsible for guiding projects away from poor design or development choices, including: the use of on-premise hosting versus Cloud-First approach for current software installations (it is too expensive to the system is expected to be deployed using old-school VMs)</t>
  </si>
  <si>
    <t>Desires/TWG: Warnings: Prod Data</t>
  </si>
  <si>
    <t>As a Technical Design Governance SME, I desire being Responsible for guiding projects away from poor design or development choices, including: not endorsing Production Data -- whether current or legacy, cleartext or obfuscated -- being used outside of a PROD-DATA, audited, environment, for definition, design, development, or QA purposes</t>
  </si>
  <si>
    <t>C63.01.01</t>
  </si>
  <si>
    <t>Desires/TWG: Warnings: Rule Engines</t>
  </si>
  <si>
    <t>As a Technical Design Governance SME, I desire being Responsible for guiding projects away from poor design or development choices, including: cautioning against the use of Rule Engines, which might be simply trying to address a deployment speed and cost issue at the cost of moving core logic from the center to the perimeter, from development by development professionals to non-developers</t>
  </si>
  <si>
    <t>Desires/TWG: Warnings: Users and Groups</t>
  </si>
  <si>
    <t>As a Technical Design Governance SME, I desire being Responsible for guiding projects away from poor design or development choices, including: services that demonstrate Users as Members of a single Group (as is common in SMB/Enterprise solutions) -- rather than an architecture when Users have Roles in *multiple* [nestable] Groups, mirroring the Sectors needs better</t>
  </si>
  <si>
    <t>As a &lt;ROLE&gt; my primary Tasks/Deliverables include: the development of an secure easy to use client device browser based HTML, SASS/CSS,Typescript/Javascript PWA SPA</t>
  </si>
  <si>
    <t>As a Service Provider my Role is to deliver to the organisation an integration of 3rd party existing services and/or new custom developed services to meet at a minimum the contracted expectations of stakeholders</t>
  </si>
  <si>
    <t>As a Service Provider my primary Tasks/Deliverables include: the delivery of automated pipelines to develop infrastructure, compilation, deployment, configuration, integration, QA evidencing, and overall integration of a contractually agreed set of 3rd party and custom development services to meet, at a minium, the contractually agreed expectations of stakeholders</t>
  </si>
  <si>
    <t>C43.01.01</t>
  </si>
  <si>
    <t>As a Service Provider SME, I Desire being Provided instructions  and non-confidential configuration settings required to connect to Organisation provided SMTP Services for outgoing services</t>
  </si>
  <si>
    <t>As a Service Provider SME, I Desire being Provided instructions and non-confidential configuration settings required to connect to Organisation provided MTA Services to receive incoming messages to a project mailing group</t>
  </si>
  <si>
    <t>As a Service Provider SME, I Desire being Provided instructions and non-confidential configuration settings required to connect to Organisation provided IdP Services</t>
  </si>
  <si>
    <t>As a Service Provider SME, I Desire being Provided instructions and non-confidential configuration settings required to connect to Organisation provided Workflow Management Services, if such exists</t>
  </si>
  <si>
    <t>As Automated Pipeline Develoment SME, my Role is to develop Automated, escalatable, pipelines that encode IP covering compilation,  environment building, deployment, configuration, integration, QA so that it is not eroded or lost over the service lifetime</t>
  </si>
  <si>
    <t>As an Automated Pipeline Development SME, my primary Tasks/Deliverables include: the development of the first system, composed of automated, sometimes escalatable, workflows that trigger every time new code is checked into the a development branch of the projects repositories, to validate before it is accepted that it is compilable, is deployable, doesn't break previous tests</t>
  </si>
  <si>
    <t>C45.11.03</t>
  </si>
  <si>
    <t>Desires/Pipeline: Provisioned: ALM</t>
  </si>
  <si>
    <t>As a Deployment Pipeline SME, I Desire being provisioned with an Organisation provided ALM Service to develop a Project Space within</t>
  </si>
  <si>
    <t>C45.61.01</t>
  </si>
  <si>
    <t>Desires/Pipeline: Responsible: ALM Project Space</t>
  </si>
  <si>
    <t>As a Deployment Pipeline SME, I Desire being Responsible for setting up an ALM Project Space</t>
  </si>
  <si>
    <t>C45.63.01</t>
  </si>
  <si>
    <t>Desires/Pipeline: Responsible: Branch Policies</t>
  </si>
  <si>
    <t>As a Deployment Pipeline SME, I Desire being Responsible for implementing Branch Policies to Protect Merging in of Code that does not pass Automated Tests</t>
  </si>
  <si>
    <t>C45.63.02</t>
  </si>
  <si>
    <t>Desires/Pipeline: Responsible: Scan for Secrets</t>
  </si>
  <si>
    <t>As a Deployment Pipeline SME, I Desire being Responsible for implementing Branch Scanning of Confidential Config Settings to protect the dev branch</t>
  </si>
  <si>
    <t>C45.64.01</t>
  </si>
  <si>
    <t>Desires/Pipeline: Responsible: Config Settings</t>
  </si>
  <si>
    <t>As a Deployment Pipeline SME, I Desire being Responsible for configuring the Pipeline to retrieve Confidential Configuration Settings from Secure Storage</t>
  </si>
  <si>
    <t>Desires/Pipeline: Deliverable: Pipeline</t>
  </si>
  <si>
    <t>As a Deployment Pipeline SME, I Desire being Responsible for developing a Deployment Pipeline that pulls code from the Repo, Integrates, Compiles, Static Tests, Packages, Deploys, (optionally) runs data restores, runs Db Migrations, runs Dynamics Tests (in BT), publishes packages, develops Reports, Commits them, Merges branches</t>
  </si>
  <si>
    <t>C45.64.02</t>
  </si>
  <si>
    <t>Desires/Pipeline: Tasks: SA Permissions</t>
  </si>
  <si>
    <t>As a Deployment Pipeline SME, I Desire being Responsible for configuring Permissions to the Secure Storage such that Devs have no access -- only the Deployment Pipeline's Service Account</t>
  </si>
  <si>
    <t>C45.64.03</t>
  </si>
  <si>
    <t>Desires/Pipeline: Tasks: Configuration</t>
  </si>
  <si>
    <t>As a Deployment Pipeline SME, I Desire being Responsible for configuring the Pipeline to Configure the target service one it has been deployed</t>
  </si>
  <si>
    <t>C45.65.01</t>
  </si>
  <si>
    <t>As a Deployment Pipeline SME, I Desire being Responsible for developing the required infrastructure using declarative Infrastructure as Code instructions</t>
  </si>
  <si>
    <t>C45.65.02</t>
  </si>
  <si>
    <t>As a Deployment Pipeline SME, I Desire being Responsible for developing Infrastructure whose components only accept Secure Connections (eg: HTTPS, etc.)</t>
  </si>
  <si>
    <t>C45.65.03</t>
  </si>
  <si>
    <t>As a Deployment Pipeline SME, I Desire being Responsible for developing Infrastructure which only accepts connections from expected components (eg: SQL Server accepting calls only from the Web Server's IP)</t>
  </si>
  <si>
    <t>C45.65.04</t>
  </si>
  <si>
    <t>As a Deployment Pipeline SME, I Desire being Responsible for developing Infrastructure Storage that is encrypted</t>
  </si>
  <si>
    <t>C45.65.05</t>
  </si>
  <si>
    <t>As a Deployment Pipeline SME, I Desire being Responsible for developing infrastructure using the lowest Standard pricing tiers (eg: S0/S1) unless exempted</t>
  </si>
  <si>
    <t>C45.65.06</t>
  </si>
  <si>
    <t>As a Deployment Pipeline SME, I Desire being Responsible for developing temporary BT Environments per User</t>
  </si>
  <si>
    <t>C45.65.07</t>
  </si>
  <si>
    <t>As a Deployment Pipeline SME, I Desire being Responsible for developing infrastructure that dynamically temporarily scales horizontally as needed to handle peak demand</t>
  </si>
  <si>
    <t>C45.66.01</t>
  </si>
  <si>
    <t>As a Deployment Pipeline SME, I Desire being Responsible for developing the required Data Storage's schema using Db Schema as Code instructions</t>
  </si>
  <si>
    <t>C45.67.01</t>
  </si>
  <si>
    <t>As a Deployment Pipeline SME, I Desire being Responsible for developing periodic backups of Dbs, Media, Diagnostics</t>
  </si>
  <si>
    <t>C45.67.02</t>
  </si>
  <si>
    <t>As a Deployment Pipeline SME, I Desire being Responsible for developing a pipeline that restores backups</t>
  </si>
  <si>
    <t>C45.67.03</t>
  </si>
  <si>
    <t>As a Deployment Pipeline SME, I Desire being Responsible for developing infrastructure that backups to a separate instance locked against deletion and access by users (only the pipeline's service account)</t>
  </si>
  <si>
    <t>C45.68.01</t>
  </si>
  <si>
    <t>As a Deployment Pipeline SME, I Desire being Responsible for developing a DNS record for the service</t>
  </si>
  <si>
    <t>C45.68.02</t>
  </si>
  <si>
    <t>As a Deployment Pipeline SME, I Desire being Responsible for developing short lived (90 days) Certs dynamically for the service</t>
  </si>
  <si>
    <t>C45.69.01</t>
  </si>
  <si>
    <t>As a Deployment Pipeline SME, I Desire being Responsible for developing firewall rules as required to integrate with IdPs</t>
  </si>
  <si>
    <t>C45.71.01</t>
  </si>
  <si>
    <t>As a Deployment Pipeline SME, I Desire being Responsible recommending against designs that call for issuing long-life Client Side Certs to establish confidential channels</t>
  </si>
  <si>
    <t>C45.71.02</t>
  </si>
  <si>
    <t>As a Deployment Pipeline SME, I Desire being Responsible recommending against using external Rule Engines</t>
  </si>
  <si>
    <t>C45.71.03</t>
  </si>
  <si>
    <t>As a Deployment Pipeline SME, I Desire being Responsible recommending against using stored Procs</t>
  </si>
  <si>
    <t>C45.71.04</t>
  </si>
  <si>
    <t>As a Deployment Pipeline SME, I Desire being Responsible for developing records for for the service's notification via MTAs/Email</t>
  </si>
  <si>
    <t>As a Infrastructure Development SME my Role is to develop the idempotent code instructions for developing Infrastructure required, to be run by an early step of deployment pipelines</t>
  </si>
  <si>
    <t>As an Infrastructure Development SME my primary Tasks/Deliverables include: the delivery of idempotent Declarative code to develop environments as required to host services in deletable environments</t>
  </si>
  <si>
    <t>Deliverables/Infrastructure: Idempotent</t>
  </si>
  <si>
    <t>As an Infrastructure Development SME, I Desire being Responsible for developing Idempotent instructions such that if rerun, no errors are raised -- only missing services are installed and/or configured</t>
  </si>
  <si>
    <t>As an Infrastructure Development SME, I Desire being Responsible for developing Declarative instructions, so that the code can be run as WhatIf statements, as well as execute faster, performing several operations in parrallel, rather than sequentially</t>
  </si>
  <si>
    <t>As an Infrastructure Development SME, I Desire being Responisble for developing Infrastructure with the least need for Confidential Credentials (eg, rely on Service Accounts and Azure/MSI or equivalent where possible)</t>
  </si>
  <si>
    <t>As an Infrastructure Development SME, I Desire being Responsible for ensuring ConnectionStrings are marked 'secure' when connecting to Sql Server instances</t>
  </si>
  <si>
    <t>As an Infrastructure Development SME, I Desire being Responsible for configuring Database Servers to only accept conections from the IP of information/calculation servers (DB Servers are NOT API servers!)</t>
  </si>
  <si>
    <t>As an Infrastructure Development SME, I Desire being Responsible for configuring Database and associated information/calc servers to be installed within virtual network environments to protect them from public web access</t>
  </si>
  <si>
    <t>As an Infrastructure Development SME, I Desire being Responsible for designing the infrastructure code to be able to configurable, in order to develop multiple environments (BT, DT, ST, UT, PP, P, for each Branch if required)</t>
  </si>
  <si>
    <t>As an Infrastructure Development SME, I Desire being Responisble for developing environments that can be deleted and quickly recreated from scratch via configured automation</t>
  </si>
  <si>
    <t xml:space="preserve">As an Infrastructure Development SME, I Desire being Responisble for developing environments which persist configuration and </t>
  </si>
  <si>
    <t>As a Service Development SME, my Role is to develop an Information or Calcuation Service (preferably "headless") whose functionality is available to  other appropriaetly authorised internal and external services to utilise</t>
  </si>
  <si>
    <t>As a Service Development SME, my primary Tasks/Deliverables include: the development of a secured Information or Calculation Service appropriately open to Service Clients -- the firs to fwhic is a default, separate Service Client -- via RESTful HTTPS based APIs.</t>
  </si>
  <si>
    <t>C47.01.04</t>
  </si>
  <si>
    <t>Desires/Service Developer: Secrets</t>
  </si>
  <si>
    <t>As a Service Development SME, I Desire the Repository have Branch Policies to protect Merging until scanned for confidential account information</t>
  </si>
  <si>
    <t>C47.11.01</t>
  </si>
  <si>
    <t>Desires/Service Developer: ALM Access</t>
  </si>
  <si>
    <t>As a Service Development SME , I Desire being a member of a publicly accessible Application Lifecycle (ALM) Suite</t>
  </si>
  <si>
    <t>C47.11.02</t>
  </si>
  <si>
    <t>Desires/Service Developer: Tools</t>
  </si>
  <si>
    <t>As a Service Development SME , I Desire a subscription to required Development Tools</t>
  </si>
  <si>
    <t>C47.11.03</t>
  </si>
  <si>
    <t>Desires/Service Developer: Branch Policies</t>
  </si>
  <si>
    <t>As a Service Development SME, I Desire the Repository have Branch Policies to protect Merging until BT tests have been successful</t>
  </si>
  <si>
    <t>C47.51.01</t>
  </si>
  <si>
    <t>Desires/Service Developer: Documentation: Dev: API Versioning</t>
  </si>
  <si>
    <t>As a Service Development SME, I Desire being Responsible for ensuring the Production Documentation contain instructions to keep older versions for a specified time</t>
  </si>
  <si>
    <t>C47.51.02</t>
  </si>
  <si>
    <t>Desires/Service Developer: Documentation: Ops: API Depracation</t>
  </si>
  <si>
    <t>As a Service Development SME, I Desire being Responsible for ensuring Operations Documentation includes processes to alert API clients to the expiration of older versions</t>
  </si>
  <si>
    <t>C47.81.01</t>
  </si>
  <si>
    <t>Desires/Service Developer: DDD</t>
  </si>
  <si>
    <t>As a Service Development SME, I Desire development follow DDD component design patterns to minimise maintenance complexity</t>
  </si>
  <si>
    <t>C47.82.01</t>
  </si>
  <si>
    <t>Desires/Service Developer: SOLID</t>
  </si>
  <si>
    <t>As a Service Development SME, I Desire development follow GRASP and SOLID OO coding practices</t>
  </si>
  <si>
    <t>C47.82.02</t>
  </si>
  <si>
    <t>Desires/Service Developer: Dependency Injection</t>
  </si>
  <si>
    <t>As a Service Development SME, I Desire coupling be loose, with Services being dynamically injected, as per Dependency Injection development patterns</t>
  </si>
  <si>
    <t>C47.82.04</t>
  </si>
  <si>
    <t>Desires/Service/Developer: APIs: Headers: Expiration</t>
  </si>
  <si>
    <t>As a Service Development SME, I Desire the Service's APIs transmit header information describing when an API is expected to no longer be available</t>
  </si>
  <si>
    <t>C47.85.01</t>
  </si>
  <si>
    <t>Desires/Service Developer: APIs: Odata</t>
  </si>
  <si>
    <t>As a Service Development SME, I Desire being Responsible for developing Service APIs with Odata capabilities in order to be Queryable by API Clients -- therefore flexible at low cost, and Standards based</t>
  </si>
  <si>
    <t>C47.85.02</t>
  </si>
  <si>
    <t>Desires/Service Developer: APIs: GraphQL</t>
  </si>
  <si>
    <t>As a Service Development SME, I Desire being Responsible for developing Service APIs with GraphQL capabilities (in addition to Odata) to be Queryable by API Clients -- therefore flexible at low cost -- even if not not Standards based</t>
  </si>
  <si>
    <t>C47.85.03</t>
  </si>
  <si>
    <t>Desires/Service Developer: APIs: Versioning</t>
  </si>
  <si>
    <t>As a Service Development SME, I Desire the Service's APIs and Operations be Versioned in accordance to Semantic versioning patterns, in order to not break Clients when API changes are introduced</t>
  </si>
  <si>
    <t>C47.85.04</t>
  </si>
  <si>
    <t>Desires/Service Developer: APIs: Versioning Metadata</t>
  </si>
  <si>
    <t>As a Service Development SME, I Desire the Service API Version is encoded as part of the Url -- not a Header</t>
  </si>
  <si>
    <t>C47.85.05</t>
  </si>
  <si>
    <t>Desires/Service Developer: APIs: URL: Version</t>
  </si>
  <si>
    <t>As a Service Development SME, I Desire the Service not offer Current, undated, API versions to reduce service client breakage</t>
  </si>
  <si>
    <t>C47.01.01</t>
  </si>
  <si>
    <t>Desires/APIs: Role: Summary</t>
  </si>
  <si>
    <t>As a Service API SME, my role is to ensure the bought or custom service's infomation and/or calculator functionalities are available to other authorised internal and external services -- the first of which is a default, seperate Service Client system</t>
  </si>
  <si>
    <t>C47.01.02</t>
  </si>
  <si>
    <t>Desires/APIs: Primary Tasks</t>
  </si>
  <si>
    <t>As a Service API SME, my primary tasks are the development -- via secure proccesses --  of a (preferably headless) APIs to manage information and/or calculator functionalities are available to Authorised service clients via REST-ful Queryable APIs over secure channels, while ensuring the data -- especially PII information -- is safe in transit and at rest, and meets obligations due to laws, regulations, policy and agreements</t>
  </si>
  <si>
    <t>Desires/APIs: Secure Redirection</t>
  </si>
  <si>
    <t>As a Service API SEM, I Desire being Provisioned with a Service which redirects HTTP requests to secure HTTPS equivalent urls</t>
  </si>
  <si>
    <t>As a Quality Analysis Automation SME, my Role is to convert the Desires of Quality Analysts into code that can be automated within the Delivery Pipeline when it delivers to the BT environment</t>
  </si>
  <si>
    <t>As a Quality Analysis Automation SME,  my primary Tasks/Deliverables include: converting Tests definitions (generally as AAA/GWT statements in Task WorkItems) developed by a Quality Analysis SME, into code automation</t>
  </si>
  <si>
    <t>C75.02.01</t>
  </si>
  <si>
    <t>As a Quality Analysis Automation SME, I Desire being Provisioned with Physical and Network Access, a Device, subscribed/licensed development IDE and tools</t>
  </si>
  <si>
    <t>C75.02.02</t>
  </si>
  <si>
    <t>As a Quality Analysis Automation SME, I Desire being Provisioned with access to the Server's API SDK in order to develop tests based on it</t>
  </si>
  <si>
    <t>C75.02.03</t>
  </si>
  <si>
    <t>As a Quality Analysis Automation SME, I Desire being Provisioned with access to the Project's ALM, Documentation, Code Repository</t>
  </si>
  <si>
    <t>C75.02.04</t>
  </si>
  <si>
    <t xml:space="preserve">As a Quality Analysis Automation SME, I Desire being Provisioned with access to the Project's Documentation in the </t>
  </si>
  <si>
    <t>C75.07.01</t>
  </si>
  <si>
    <t>As a Quality Analysis Automation SME, I Desire being Responsible for developing complete and in-depth coverage of the Server's API endpoints</t>
  </si>
  <si>
    <t>C75.07.02</t>
  </si>
  <si>
    <t>As a Quality Analysis Automation SME, I Desire being Responsible for developing API tests that are Versioned, to concur with Server's versioned APIs</t>
  </si>
  <si>
    <t>C75.07.03</t>
  </si>
  <si>
    <t>As a Quality Analysis Automation SME, I Desire being Responsible for developing API tests to test each for Validation Type, Nullability, Value Range, Format, Logic, and Response Code</t>
  </si>
  <si>
    <t>C75.07.04</t>
  </si>
  <si>
    <t>As a Quality Analysis Automation SME, I Desire being Responsible for only developing Tests for new APIs and new Versions of existing APIs (not copying and modifying the the previous complete set)</t>
  </si>
  <si>
    <t>C75.08.01</t>
  </si>
  <si>
    <t>As a Quality Analysis Automation SME, I Desire being Responsible with Advising towards the use of hand-crafted coded tests, rather than recorded tests  as although easier to develop, tend to produce tests that are significantly more brittle and expensive to maintain</t>
  </si>
  <si>
    <t>C75.07.05</t>
  </si>
  <si>
    <t>As a Quality Analysis Automation SME, I Desire being Responsible with working closely with the Deployment SME to develop together an automatable dynamic QA testing strategy</t>
  </si>
  <si>
    <t>As a Service API Client Development SME, my Role is to develop a separate command line based system that is a client of the information/calc server system, as the basis of automated pipeline testing, and the development of an SDK for service API consumers</t>
  </si>
  <si>
    <t>As a Service API Client Development SME, my primary Tasks/Deliverables include: the development of a command line invokable Client of the Service's APIs, to be useful by QA automation specialists as well as external Service API consumers who would benefit from examples, etc.</t>
  </si>
  <si>
    <t>C49.01.01</t>
  </si>
  <si>
    <t>As a Service API Client Development SME, I Desire being Responsible with Developing an API SDK Demonstrating how to use the API</t>
  </si>
  <si>
    <t>As a Service API Client Development SME, I Desire being Reponsible with Desveloping an API Client, for use in automated Pipeline Dynamic Testing in BT, and reuse in an SDK</t>
  </si>
  <si>
    <t>As a Service API Client Development SME, I Desire being Reponsible with Developing an API Client invocable from a Command Line</t>
  </si>
  <si>
    <t>As a Service API Client Development SME, I Desire being provisioned with Physical &amp; Network Access, A Device, Subscribed and-or Licensed Tools</t>
  </si>
  <si>
    <t>As a Service API Client Development SME, I Desire being provisioned with remote access to the Project's ALM, WorkItem Backlog and Sprints, Development Documentation, Code Repository</t>
  </si>
  <si>
    <t>As a Service API Client Development SME, I Desire being provisioned with remotely accessible Training on Organisation Expectations</t>
  </si>
  <si>
    <t>As a Service API Client Development SME, I Desire being provisioned with remotely accessible Training on Project Expectations</t>
  </si>
  <si>
    <t>As a Service API Client Development SME, I Desire being provisioned with remotely accessible Documentation on Project Design, Development, Data and Implementation</t>
  </si>
  <si>
    <t>As a WebSite Development SME, my Role is to add to a Web API Server an simple interface, styled to the the UI designer's instructions</t>
  </si>
  <si>
    <t>As a WebSite Development SME, my primary Tasks/Deliverables include: reusing the Server's Services to develop a styled Presentation Tier or Layer composed of Controllers, static or dynamic Views, and View and Post Models</t>
  </si>
  <si>
    <t>WARNING: Server Side UI Development is NOT a Recommended Design Approach (prefer instead referring to the next tab). But is unfortunately sometimes unavailable due to unavailable SPA/PWA capability in the market</t>
  </si>
  <si>
    <t>Desires/Website/Validation/Content Moderation</t>
  </si>
  <si>
    <t>As a Website Development SME, I Desire being Responsible for invoking a cloud based text content validation service to check uploaded comments for inappropriate material</t>
  </si>
  <si>
    <t>Desires/Website/Developing/Resources/Avoid Inlining</t>
  </si>
  <si>
    <t>As a Website Development SME, I Desire being Responsible for avoiding inline styling and scripting, and actively reducing this whereever feasible</t>
  </si>
  <si>
    <t>Desires/Website/Developing/Semantic Structure</t>
  </si>
  <si>
    <t>As a Website Develpoment SME, I Desire being Responsible for developing HTML pages using appropriate semantic, skippable, tags, to benefit visually impaired users, and improve maintainability</t>
  </si>
  <si>
    <t>Desires/Website/Developing/Thin Controllers</t>
  </si>
  <si>
    <t>As a Website Development SME, I Desire being Responsible with keeping Controllers "thin", reducing the amount of logic in them to a minimum, prefering to delegate to system Services for validation, mapping, data retrieval and storage, etc. when ever possible</t>
  </si>
  <si>
    <t>Desires/Website/Development/Central Logic</t>
  </si>
  <si>
    <t>As a Website Development SME, I Desire being Responsible for developing 'thin' Controllers, to follow best development practices of keeping Logic central (eg: in Services) as far away as possible from the periphery (Controllers, Stored Procs, Rule Engines)</t>
  </si>
  <si>
    <t>Desires/Website/Malware Detection</t>
  </si>
  <si>
    <t>As a Website Development SME, I Desire being Responsible for invoking a Malware Detection Service before accepting any POSTed Media file</t>
  </si>
  <si>
    <t>Desires/Website/Model Mapping</t>
  </si>
  <si>
    <t>As a Website Development SME, I Desire being Responsible for mapping internal to View Models (more or less the equivalent of DTOs, specific to Views) before developing Views to render them</t>
  </si>
  <si>
    <t>Desires/Website/Model Mapping/Service</t>
  </si>
  <si>
    <t>As a Website Development SME, I Desire being Responsible for using a Mapping Service (as oppossed to doing it manually) to Map internal entities to View Models</t>
  </si>
  <si>
    <t>Desires/Website/Model Responses</t>
  </si>
  <si>
    <t>As a Website Development SME, I Desire being Responsible for developing POST and GET Response Model Objects - rather than just developing methods with multiple arguments</t>
  </si>
  <si>
    <t>Desires/Website/QA Automation/Models</t>
  </si>
  <si>
    <t>As a Website Development SME, I Desire being Responsible for working with the QA Automation SME to develop tests of the View Models, as opossed to focusing on testing the [more often changed] Views themselves</t>
  </si>
  <si>
    <t>Desires/Website/Resource/Bundling</t>
  </si>
  <si>
    <t>As a Website Development SME, I Desire being Responsible for working alongside the deployment automation SME to manage bundling of resources to decrease request page rendering latency</t>
  </si>
  <si>
    <t>Desires/Website/Resources</t>
  </si>
  <si>
    <t>As a Website Development SME, I Desire being Responsible for developing a user interface without any statically embedded Resources - using dynamically injected Media text and images</t>
  </si>
  <si>
    <t>Desires/Website/Resources/Interpreted</t>
  </si>
  <si>
    <t>As a Website Development SME, I Desire being Responsible for developing views that can be rendered in any of the national languages of the regions where the service is delivered</t>
  </si>
  <si>
    <t>Desires/Website/Resources/Space</t>
  </si>
  <si>
    <t>As a Website Development SME, I Desire being Responsible for ensurnig there is enough space for resources in different languages (the default is to provide 180% space required for an equivalent english word or phrase)</t>
  </si>
  <si>
    <t>Desires/Website/SPA First</t>
  </si>
  <si>
    <t>As a Website Development SME ,I Desire being Responsible for resisting accepting the development of a Server Side developed web Interface until the availability of the capaibilities necessary to develop a SPA/PWA Service Client has been ruled out</t>
  </si>
  <si>
    <t>Desires/Website/UX Design Guide</t>
  </si>
  <si>
    <t>As a Website Development SME, I Desire being Responsible for developing Views according to the flows and styling provided by the project's User Interface design guidelines and mockups developed by the Custom UI Design SME</t>
  </si>
  <si>
    <t>Desires/Website/Validation/Client Side</t>
  </si>
  <si>
    <t>As a Website Development SME, I Desire being Responsible for developing Views that validate inputs client side before consuming bandwidth and server side resources sending GET and POST requests for server side validation</t>
  </si>
  <si>
    <t>Desires/Website/Validation/Client Side/Realtime</t>
  </si>
  <si>
    <t>As a Website Development SME, I Desire being Responsible for developing real-time client side validation where ever feasible and appropriate, in order to improve Usability</t>
  </si>
  <si>
    <t>Desires/Website/Validation/Responses</t>
  </si>
  <si>
    <t>As a Website Development SME, I Desire being Responsible for validating all Response Models -- and their arguments -- before accepting a GET or POST request</t>
  </si>
  <si>
    <t>Desires/Websites/Development/Cookies/HTTPOnly</t>
  </si>
  <si>
    <t>As a Website Development SME, I Desire being Responsible for ensuring that token cookies are marked HTTP Only  to ensure they are not manipulatable within clientside browsers</t>
  </si>
  <si>
    <t>As a Website Development SME, I Desire being Responsible for reviewing and applying the most current OWASP Top-10 Recommendations</t>
  </si>
  <si>
    <t>Desires/Websites/Development/Cookies/Secure</t>
  </si>
  <si>
    <t>As a Website Development SME, I Desire being Responsible for ensuring that all Cookies are marked Secure to ensure they are not transmitted over unsecured, enencrypted channels</t>
  </si>
  <si>
    <t>Desires/Websites/Development/Dependency Injection</t>
  </si>
  <si>
    <t>As a Website Development SME, I Desire being Responsible for using Dependency Injection best practices to inject required Services into Controllers, rather than hard-coding their instantiation</t>
  </si>
  <si>
    <t>Desires/Websites/Development/Include Versioning</t>
  </si>
  <si>
    <t>As a Website Development SME, I Desire being Responsible for script and style inclusion statements include the service release version in the URL, in order to bust the library reference out of client-side cache on every release</t>
  </si>
  <si>
    <t>Desires/Websites/Development/OWASP-10</t>
  </si>
  <si>
    <t>As a Website Development SME, I Desire beign Responsible for checking that the User Interfaces styleguides and layouts surpass WCAG expectations</t>
  </si>
  <si>
    <t>Desires/Websites/Development/Safe Queries</t>
  </si>
  <si>
    <t>As a Website Development SME, I Desire being Responsible for ensuring that Database Storage queries are not dynamically built from user input (to mitigate SQL Injection attacks)</t>
  </si>
  <si>
    <t>Desires/Websites/Development/Services</t>
  </si>
  <si>
    <t>As a Website Development SME, I Desire being Responsible for ensuring that Controllers never invoke infrastructure services (eg: DB) directly, but invoke Domain Services, which will in turn invoke Infrastructure Services, which will in turn invoke infrastructure (eg: DBs)</t>
  </si>
  <si>
    <t>Desires/Websites/UX/ Design Guide/Mobile/Single-Handed</t>
  </si>
  <si>
    <t>As a Website Development SME, I Desire being Responsible for checking the User interface style guidelines are designed for single handed operation on mobile devices</t>
  </si>
  <si>
    <t>Desires/Websites/UX/ Design Guide/Mobile-First</t>
  </si>
  <si>
    <t>As a Website Development SME, I Desire being Responsible for checking the User Interface style guidelines and layouts are designed for mobile consumption before consumption at desktops</t>
  </si>
  <si>
    <t>Desires/Websites/UX/ Design Guide/WCAG/ALT</t>
  </si>
  <si>
    <t>As a Website Development SME, I Desire beign Responsible for checking that the User Interfaces style guidelines and layout images are all accompanies by short, clear ALT text descriptions for visually impaired service users</t>
  </si>
  <si>
    <t>Desires/Websites/UX/ Design Guide/WCAG/Colours</t>
  </si>
  <si>
    <t>As a Website Development SME, I Desire being Responsible for checking the User Interface style guidelines and layouts specify contrasting colour schemes use BLUE/YELLOW instead of RED/GREEN, to benefit colour-blind users (which is the case for approximately 10% of men)</t>
  </si>
  <si>
    <t>Desires/Websites/UX/ Design Guide/WCAG/Scalable/Images</t>
  </si>
  <si>
    <t>As a Website Development SME, I Desire beign Responsible for checking that the User Interfaces style guidelines and layouts specify icons are scalable vector based images, on transparent backgrounds, to benefit visually impaired users</t>
  </si>
  <si>
    <t>Desires/Websites/UX/ Design Guide/WCAG/Scalable/Layout</t>
  </si>
  <si>
    <t>As a Website Development SME, I Desire being Responsible for checking the User Interfaces style guidelines and layouts, Text, Icons, Images, Styling of Views are scalable to benefit visually impaired users</t>
  </si>
  <si>
    <t>Desires/Websites/UX/Development/Caching</t>
  </si>
  <si>
    <t>As a Website Development SME, I Desire being Responsible for Caching in the Used Format, as Close to Use as possible (eg: the controller caches renderable text, versus record parts, in various languages)</t>
  </si>
  <si>
    <t>Desires/Website/Development/Exceptions</t>
  </si>
  <si>
    <t>As a Website Development SME, I Desire being Resposible for ensuring that Exceptions are caught by middleware, and stripped before before being recorded</t>
  </si>
  <si>
    <t>Desires/Website/Development/Diagnostics</t>
  </si>
  <si>
    <t>As a Website Development SME, I Desire being Responsible for ensuring that Method Calls are Diagnostically logged in middleware or by Aspect Oriented Programming to ensure no method is left undiagnosed</t>
  </si>
  <si>
    <t>As an ETL SME, my Role is to extract information from legacy systems into the current system</t>
  </si>
  <si>
    <t>As an ETL SME, my primary task/deliverable includes: the development of an ETL service based solution to extract data from other [legacy] services, via their APIs (or DBs if APIs are unavailable), Transform the extracted Data, and Load it into the new System via its audited, validated, APIs (or its unaudited, unvalidated, DB if APIs are unavailable...which should never be the case in modern systems)</t>
  </si>
  <si>
    <t>As a Data Migrations SME, I Desire being Provided a Secure API to extract data from source systems</t>
  </si>
  <si>
    <t>As a Data Migrations SME, I am Responsible for developing Test Source Data with which to develop Unit Tests</t>
  </si>
  <si>
    <t>As a Data Migrations SME, I am Responsible for minimising the use of Stored Procs for Maintainability objectives</t>
  </si>
  <si>
    <t>As a Data Migrations SME, I am Responsible for developing a process that is capable of iteratively importing data, rather than requiring a resource intensive Batch process</t>
  </si>
  <si>
    <t>As a Data Migrations SME, I am Responsible for developing manual and pipeline automated Unit Tests covering all Queries (consider using tSQLt, Sql Server Test, etc.)</t>
  </si>
  <si>
    <t>As a Data Migrations SME, I am Responsible for avoiding design errors such as developing System Logic in a Storage Devices (ie, don't try to do everything inside of an ETL operation)</t>
  </si>
  <si>
    <t>As a Data Migrations SME, I am Responsible for avoiding design errors such as forgetting that the final L in ETL represents the action of Loading transformed data into another Operational Service</t>
  </si>
  <si>
    <t>As a Data Migrations SME, I am Responsible for developing rolling Diagnostics logs of transformation operations</t>
  </si>
  <si>
    <t>As a Data Migrations SME, I am Responsible for developing Permanent Exception Records of transformation operations</t>
  </si>
  <si>
    <t>As a Data Migrations SME, I am Responsible for avoiding providing access to the Database from any other location (it's not an API service -- it is up to the ETL engine to load the data into the target service)</t>
  </si>
  <si>
    <t>As a Data Migrations SME, I am Responsible for avoiding Design errors including calling out to web services (that should be a Logic Service's job)</t>
  </si>
  <si>
    <t>As a Data Migrations SME, I am Responsible for designing the system to use standard S0/S1 Pricing Tiers of the Hosting Environment</t>
  </si>
  <si>
    <t>As a Data Migrations SME, I am Responsible for designing the system to use Cloud infrastructure, in alignment with Cloud First Mandates</t>
  </si>
  <si>
    <t>As a Data Migrations SME, I am Responsible for securing storages by encrypting them - the same as any service database</t>
  </si>
  <si>
    <t>As a Data Migrations SME, I am Responsible for avoiding common design errors of loading data directly into a target service's database, bypassing auditing and validation (requiring impossibly perfect data), rather than providing data via  audited, validated APIs when available</t>
  </si>
  <si>
    <t>As a Data Migrations SME, I am Responsible for ensuring ETL operations are idempotent (using staging db process tracking tables if necessary) to decrease data errors and operations costs</t>
  </si>
  <si>
    <t>As a Data Migrations SME, I am Responsible for avoiding full-dataset operations, rather than operating only on New, Updated, Logically Deleted and Physically Missing records (using staging db tracking tables if necessary)</t>
  </si>
  <si>
    <t>As a Data Migrations SME, I am Responsible for avoiding using ConnectionStrings that embed UserNames and Passwords</t>
  </si>
  <si>
    <t>As a Data Migrations SME, I am Responsible for avoiding using ConnectionStrings that require the embedding of UserName &amp; Passwords, rather than relying on passwordless environments tokens (eg: MSI and Service Accounts)</t>
  </si>
  <si>
    <t>As a Data Migrations SME, I am Responsible for ensuring that ConnectionStrings are marked 'secure' if connecting to Sql Server endpoints</t>
  </si>
  <si>
    <t>As a Service Client Development SME, my Role is to develop a separate system that is a client of the information/calc server system's remotely accessible HTTP based APIs</t>
  </si>
  <si>
    <t>As a Service Client Development SME, my primary Tasks/Deliverables include: the development of an complete, secure, web browser-based service Client, developed using HTML, SASS/CSS,Typescript/Javascript within a PWA SPA</t>
  </si>
  <si>
    <t>C53.21.01</t>
  </si>
  <si>
    <t>Desires/UI Dev: Provision: API Client</t>
  </si>
  <si>
    <t>As a Service Client Development SME, I Desire being provisioned with an API Client SDK &amp; documentation demonstrating expected use and contraints as a starting point for Service Client Development (note that  the API Client has should have already been developed as part of the Automated Dynamic Tests in BT)</t>
  </si>
  <si>
    <t>C53.21.02</t>
  </si>
  <si>
    <t>Desires/UI Dev: API Documentation</t>
  </si>
  <si>
    <t>As a Service Client Development SME, I Desire being provisioned with access to API Documention demonstrating expected use and constraints</t>
  </si>
  <si>
    <t>Desires/UI Dev: Service</t>
  </si>
  <si>
    <t>As a Service Client Development SME, I Desire being provisioned with access to a service instance to invoke from the API Client, that does not contain Production Data of any kind -- only data for testing purposes.</t>
  </si>
  <si>
    <t>C53.22.01</t>
  </si>
  <si>
    <t>Desires/UI Dev: Provision: SCSS and/or LESS</t>
  </si>
  <si>
    <t>As a Service Client Development SME, I Desire being provisioned with the product designer's UI configurable compilable style sheet</t>
  </si>
  <si>
    <t>C53.22.02</t>
  </si>
  <si>
    <t>Desires/UI Dev: Provision: UI Design Service</t>
  </si>
  <si>
    <t>As a Service Client Development SME, I Desire being provisioned with subscribed access to the product designer's UI design suite in order to view Uis and Flows</t>
  </si>
  <si>
    <t>C53.22.03</t>
  </si>
  <si>
    <t>Desires/UI Dev: Provision: Subscribed Tools</t>
  </si>
  <si>
    <t>As a Service Client Development SME, I Desire being provisioned with subscriptions or licenses to required development tools</t>
  </si>
  <si>
    <t>C53.22.04</t>
  </si>
  <si>
    <t>Desires/UI Dev: Provision: Training: Security</t>
  </si>
  <si>
    <t>As a Service Client Development SME, I Desire being provisioned with Training on Organisation expectations on Security</t>
  </si>
  <si>
    <t>C53.22.05</t>
  </si>
  <si>
    <t>Desires/UI Dev: Provision: Training: Privacy</t>
  </si>
  <si>
    <t>As a Service Client Development SME, I Desire being provisioned with Training on Organisation expectations on Privacy</t>
  </si>
  <si>
    <t>C53.23.01</t>
  </si>
  <si>
    <t>Desires/UI Dev: Provision: Training: Processes</t>
  </si>
  <si>
    <t>As a Service Client Development SME, I Desire being provisioned with Training on Organisation available Capabilities and impact on Maintenance, therefore Design and Development options</t>
  </si>
  <si>
    <t>C53.23.02</t>
  </si>
  <si>
    <t>Desires/UI Dev: Provision: Training: Agreements</t>
  </si>
  <si>
    <t>As a Service Client Development SME, I Desire being provisioned with Training on Organisation expectations on Organisation Cross-Department/Role Agreements, Obligations, Expectations, and Processes</t>
  </si>
  <si>
    <t>C53.81.01</t>
  </si>
  <si>
    <t>Desires/UI Dev: Advisement: Client/Server Separation</t>
  </si>
  <si>
    <t>As a Service Client Development SME, I Desire being Responsible with advising a separation of Client and Service, in order to safely be able to redo the interface regularly over the service lifespan -- with little to no impact on Service Security, Privacy, Functionality, Qualities, QA.</t>
  </si>
  <si>
    <t>C53.11.01</t>
  </si>
  <si>
    <t>As a Service Client Development SME, I Desire being provisioned with physical and remote network Access, a Development Device, subscriptions to required development tools, remote access to the Project's ALM space, it's Repo, it's Wiki Documentation</t>
  </si>
  <si>
    <t>C53.24.01</t>
  </si>
  <si>
    <t>Desires/UI: APIs: System Config</t>
  </si>
  <si>
    <t>As a Service Client Development SME, I Desire being provisioned with access to a Service providing APIs for CRUS operations: System Configuration</t>
  </si>
  <si>
    <t>C53.24.02</t>
  </si>
  <si>
    <t>Desires/UI: APIs: Modules</t>
  </si>
  <si>
    <t>As a Service Client Development SME, I Desire being provisioned with access to a Service providing APIs for CRUS operations: Modules</t>
  </si>
  <si>
    <t>C53.24.03</t>
  </si>
  <si>
    <t>Desires/UI: APIs: Module Permissions</t>
  </si>
  <si>
    <t>As a Service Client Development SME, I Desire being provisioned with access to a Service providing APIs for CRUS operations: Modules Permissions</t>
  </si>
  <si>
    <t>C53.24.04</t>
  </si>
  <si>
    <t>Desires/UI: APIs: Search</t>
  </si>
  <si>
    <t>As a Service Client Development SME, I Desire being provisioned with access to a Service providing APIs for CRUS operations: Search</t>
  </si>
  <si>
    <t>C53.24.05</t>
  </si>
  <si>
    <t>Desires/UI: APIs: Sessions</t>
  </si>
  <si>
    <t>As a Service Client Development SME, I Desire being provisioned with access to a Service providing APIs for CRUS operations: Sessions</t>
  </si>
  <si>
    <t>C53.24.06</t>
  </si>
  <si>
    <t>Desires/UI: APIs: Session Operations</t>
  </si>
  <si>
    <t>As a Service Client Development SME, I Desire being provisioned with access to a Service providing APIs for CRUS operations: Sessions Operations</t>
  </si>
  <si>
    <t>C53.24.07</t>
  </si>
  <si>
    <t>Desires/UI: APIs: Users</t>
  </si>
  <si>
    <t>As a Service Client Development SME, I Desire being provisioned with access to a Service providing APIs for CRUS operations: Users</t>
  </si>
  <si>
    <t>C53.24.08</t>
  </si>
  <si>
    <t>Desires/UI: APIs: Member Names</t>
  </si>
  <si>
    <t>As a Service Client Development SME, I Desire being provisioned with access to a Service providing APIs for CRUS operations: Member Names</t>
  </si>
  <si>
    <t>C53.24.09</t>
  </si>
  <si>
    <t>Desires/UI: APIs: User Profile</t>
  </si>
  <si>
    <t>As a Service Client Development SME, I Desire being provisioned with access to a Service providing APIs for CRUS operations: User Profile</t>
  </si>
  <si>
    <t>C53.24.10</t>
  </si>
  <si>
    <t>Desires/UI: APIs: Tenancies</t>
  </si>
  <si>
    <t>As a Service Client Development SME, I Desire being provisioned with access to a Service providing APIs for CRUS operations: Tenancies</t>
  </si>
  <si>
    <t>C53.24.11</t>
  </si>
  <si>
    <t>Desires/UI: APIs: Tenancy Profile</t>
  </si>
  <si>
    <t>As a Service Client Development SME, I Desire being provisioned with access to a Service providing APIs for CRUS operations: Tenancy Profile</t>
  </si>
  <si>
    <t>C53.24.12</t>
  </si>
  <si>
    <t>Desires/UI: APIs: Organisations</t>
  </si>
  <si>
    <t>As a Service Client Development SME, I Desire being provisioned with access to a Service providing APIs for CRUS operations: Organisations</t>
  </si>
  <si>
    <t>C53.24.13</t>
  </si>
  <si>
    <t>Desires/UI: APIs: Organisation Profile</t>
  </si>
  <si>
    <t>As a Service Client Development SME, I Desire being provisioned with access to a Service providing APIs for CRUS operations: Organisation Profile</t>
  </si>
  <si>
    <t>C53.24.14</t>
  </si>
  <si>
    <t>Desires/UI: APIs: Groups</t>
  </si>
  <si>
    <t>As a Service Client Development SME, I Desire being provisioned with access to a Service providing APIs for CRUS operations: Groups</t>
  </si>
  <si>
    <t>C53.24.15</t>
  </si>
  <si>
    <t>Desires/UI: APIs: Group Profile</t>
  </si>
  <si>
    <t>As a Service Client Development SME, I Desire being provisioned with access to a Service providing APIs for CRUS operations: Group Profile</t>
  </si>
  <si>
    <t>C53.24.16</t>
  </si>
  <si>
    <t>Desires/UI: APIs: Group Roles</t>
  </si>
  <si>
    <t>As a Service Client Development SME, I Desire being provisioned with access to a Service providing APIs for CRUS operations: Group Roles</t>
  </si>
  <si>
    <t>C53.24.17</t>
  </si>
  <si>
    <t>Desires/UI: APIs: Role Permissions</t>
  </si>
  <si>
    <t>As a Service Client Development SME, I Desire being provisioned with access to a Service providing APIs for CRUS operations: Role Permissions</t>
  </si>
  <si>
    <t>C53.24.18</t>
  </si>
  <si>
    <t>Desires/UI: APIs: Group Terms</t>
  </si>
  <si>
    <t>As a Service Client Development SME, I Desire being provisioned with access to a Service providing APIs for CRUS operations: Group Terms</t>
  </si>
  <si>
    <t>C53.24.19</t>
  </si>
  <si>
    <t>Desires/UI: APIs: Group Invitations</t>
  </si>
  <si>
    <t>As a Service Client Development SME, I Desire being provisioned with access to a Service providing APIs for CRUS operations: Group Invitations</t>
  </si>
  <si>
    <t>C53.24.20</t>
  </si>
  <si>
    <t>Desires/UI: APIs: Group Memberships</t>
  </si>
  <si>
    <t>As a Service Client Development SME, I Desire being provisioned with access to a Service providing APIs for CRUS operations: Group Memberships</t>
  </si>
  <si>
    <t>C53.24.21</t>
  </si>
  <si>
    <t>Desires/UI: APIs: Media</t>
  </si>
  <si>
    <t>As a Service Client Development SME, I Desire being provisioned with access to a Service providing APIs for CRUS operations: Media</t>
  </si>
  <si>
    <t>C53.24.22</t>
  </si>
  <si>
    <t>Desires/UI: APIs: Media Terms</t>
  </si>
  <si>
    <t>As a Service Client Development SME, I Desire being provisioned with access to a Service providing APIs for CRUS operations: Media Logical Collections</t>
  </si>
  <si>
    <t>C53.24.23</t>
  </si>
  <si>
    <t>Desires/UI: APIs: Notifications</t>
  </si>
  <si>
    <t>As a Service Client Development SME, I Desire being provisioned with access to a Service providing APIs for CRUS operations: Media Usage Terms</t>
  </si>
  <si>
    <t>C53.24.24</t>
  </si>
  <si>
    <t>Desires/UI: APIs: Notifications: Sys</t>
  </si>
  <si>
    <t>As a Service Client Development SME, I Desire being provisioned with access to a Service providing APIs for CRUS operations: Notifications</t>
  </si>
  <si>
    <t>C53.24.25</t>
  </si>
  <si>
    <t>As a Service Client Development SME, I Desire being provisioned with access to a Service providing APIs for CRUS operations: System Notifications</t>
  </si>
  <si>
    <t>C53.51.01</t>
  </si>
  <si>
    <t>As a Service API Client Development SME, I Desire being Responsible with Developing Reusable Client-Side Services in accordance with DRY development techniques, and DDD design patterns</t>
  </si>
  <si>
    <t>C53.25.01</t>
  </si>
  <si>
    <t>As a Service Client Development SME, I Desire the Service redirect all unsecured HTTP calls to HTTPS equivalent endpoints without raising an exception, in order to minimize risk from client-side errors</t>
  </si>
  <si>
    <t>C53.51.02</t>
  </si>
  <si>
    <t>As a Service Client Development SME, I Desire being Responsible for developing a single request Service than can handle 302 Redirection codes (eg: from HTTP to HTTPS) in cases of misconfiguration of miscoding on the client-side</t>
  </si>
  <si>
    <t>C53.51.03</t>
  </si>
  <si>
    <t>As a Service Client Development SME, I Desire being Responsible for developing a single request Service than can correctly process HTML Response codes being raised by the server</t>
  </si>
  <si>
    <t>C53.24.26</t>
  </si>
  <si>
    <t>As a Service Client Development SME, I Desire being Provisioned with A Service which provides a Universal Search API, rather than have to provide multiple Search controls, or worse, a single Search Control backed by loads of brittle client-side code used to determine which Search API to invoke, with different argument constraints</t>
  </si>
  <si>
    <t>C53.25.02</t>
  </si>
  <si>
    <t>As a Service Client Development SME, I Desire being Provisioned with A Service whose token cookies are marked as HTTP so that they are not readable on the Client side, requiring less brittle client-side code to diminish the risk of confidential information being leaked</t>
  </si>
  <si>
    <t>C53.25.03</t>
  </si>
  <si>
    <t>As a Service Client Development SME, I Desire being Provisioned with A Service whose token cookies are marked Secure so that they are not transmissible over HTTP, requiring less brittle client-side code to diminish the chance of confidential information being leaked</t>
  </si>
  <si>
    <t>C53.26.01</t>
  </si>
  <si>
    <t>As a Service Client Development SME, I Desire being provisioned with a Service that permit Undoing Operations, to remove the need for most Flow-Stopping Modal Confirmations boxes, as well as reduce Training and Documentation Requirements</t>
  </si>
  <si>
    <t>C53.52.01</t>
  </si>
  <si>
    <t>As a C&amp;A SME, my Role is to involved with a project from the very start in order to help investigate and define the risks to the Organisation that the new service may pose, and have those risks accepted by both thee business sponsor AND the CDO/CIO</t>
  </si>
  <si>
    <t>As a C&amp;A SME, my primary Tasks/Deliverables include: leading the project to obtaining an information classification, a light (PTA) or full (PIA) privacy assessment, a technical assessment (STA), and a procedural assessment (Monitoring, Maintenance, Operations, Authorisation,  Support, DR and BC documentation are produced) in order to endorse the service at CAB</t>
  </si>
  <si>
    <t>C65.01.01</t>
  </si>
  <si>
    <t>Desires/C&amp;A: Early Engagement</t>
  </si>
  <si>
    <t>As a C&amp;A Specialist, I Desire the PM invoke our services from the start of a project to have sufficient time to develop necessary C&amp;A artefacts for the project</t>
  </si>
  <si>
    <t>C65.02.01</t>
  </si>
  <si>
    <t>Desires/C&amp;A: Information Classification</t>
  </si>
  <si>
    <t>As a C&amp;A Specialist, I Desire the Service have its Information Classification endorsed by the Information Officer as a precondition for C&amp;A Endorsement</t>
  </si>
  <si>
    <t>C65.03.01</t>
  </si>
  <si>
    <t>Desires/C&amp;A: Privacy</t>
  </si>
  <si>
    <t>As a C&amp;A Specialist, I Desire the Service be endorsed by Privacy Services as a precondition for C&amp;A Endorsement</t>
  </si>
  <si>
    <t>C65.03.02</t>
  </si>
  <si>
    <t>Desires/C&amp;A: PTA</t>
  </si>
  <si>
    <t>As a C&amp;A Specialist, I Desire a Privacy Threshold Asssessment (PTA) be undertaken to determine whether a PIA is required (generally is)</t>
  </si>
  <si>
    <t>C65.03.03</t>
  </si>
  <si>
    <t>Desires/C&amp;A: Roles Matrix</t>
  </si>
  <si>
    <t>As a C&amp;A Specialist, I Desire a Role-Permissions Matrix to use within a PIA, as well as be provided to an independent security specialist</t>
  </si>
  <si>
    <t>C65.03.04</t>
  </si>
  <si>
    <t>Desires/C&amp;A: PIA</t>
  </si>
  <si>
    <t>As a C&amp;A Specialist, I Desire a Privacy Impact Assessment (PIA) exercise be undertaken as required by a PTA (check: required for Privacy Officer Endorsement)</t>
  </si>
  <si>
    <t>C65.04.01</t>
  </si>
  <si>
    <t>Desires/C&amp;A: Security</t>
  </si>
  <si>
    <t>As a C&amp;A Specialist, I Desire the Service be endorsed by Security Services as a precondition for C&amp;A Endorsement</t>
  </si>
  <si>
    <t>C65.04.03</t>
  </si>
  <si>
    <t>Desires/C&amp;A: STA</t>
  </si>
  <si>
    <t>As a C&amp;A Specialist, I Desire a Security Threat Assessment (STA) be undertaken by an independent security specialist</t>
  </si>
  <si>
    <t>C65.04.04</t>
  </si>
  <si>
    <t>Desires/C&amp;A: PenTest</t>
  </si>
  <si>
    <t xml:space="preserve">As a C&amp;A Specialist, I Desire an independent security specialist be provisioned with an Organisation Account, Access Card, Laptop Device, an Environment to test </t>
  </si>
  <si>
    <t>As a Change Control SME, my Role is to work alongside the project from the start to ensure services have not purely focused on development of the business functionality, but also prepared for roll-out (communication on other existing organisation channels with the sector as to trials, pilots, results, schedules, availability, rollout, feedback and media, advertising, etc.) as well as the subsequent maintenance, operations, support and iterative ongoing improvement until decomissioning</t>
  </si>
  <si>
    <t>As a Change Control SME, my primary Tasks/Deliverables include: providing guidance to the project as to how to obtain the necessary endorsements at CAB, in order to obtain an ATO required to deploy to a PROD-DATA environment</t>
  </si>
  <si>
    <t>NOTES</t>
  </si>
  <si>
    <t>C67.01.01</t>
  </si>
  <si>
    <t>Desires/Chance Control: Info Classification</t>
  </si>
  <si>
    <t>As a Change Control SME, I Desire the Service have its Information Classification endorsed by the Information Officer as a precondition for C&amp;A Endorsement</t>
  </si>
  <si>
    <t>Desires/Change Control: Privacy: Endorsement</t>
  </si>
  <si>
    <t>As a Change Control SME, I Desire the Service be endorsed by Privacy Services as a precondition for C&amp;A Endorsement</t>
  </si>
  <si>
    <t>Desires/Change Control: Security: Endorsement</t>
  </si>
  <si>
    <t>As a Change Control SME, I Desire the Service be endorsed by Security Services as a precondition for C&amp;A Endorsement</t>
  </si>
  <si>
    <t>Desires/Change Control: C&amp;A: Endorsement</t>
  </si>
  <si>
    <t>As a Change Control SME, I Desire the Service be endorsed by C&amp;A Services as a precondition for CAB endorsement</t>
  </si>
  <si>
    <t>Desires/Change Control: Monitoring: Endorsement</t>
  </si>
  <si>
    <t>As a Change Control SME, I Desire the Service be endorsed by Monitoring Services as a precondition for CAB endorsement</t>
  </si>
  <si>
    <t>Desires/Change Control: Maintenance: Endorsement</t>
  </si>
  <si>
    <t>As a Change Control SME, I Desire the Service be endorsed by Maintenance Services as a precondition for CAB endorsement</t>
  </si>
  <si>
    <t>Desires/Change Control: Operations: Endorsement</t>
  </si>
  <si>
    <t>As a Change Control SME, I Desire the Service be endorsed by Operations Services as a precondition for CAB endorsement</t>
  </si>
  <si>
    <t>Desires/Change Control: Support Dev: Endorsement</t>
  </si>
  <si>
    <t>As a Change Control SME, I Desire the Service be endorsed by Development Support Services as a precondition for CAB endorsement</t>
  </si>
  <si>
    <t>Desires/Change Control: Support: Endorsement</t>
  </si>
  <si>
    <t>As a Change Control SME, I Desire the Service be endorsed by Customer Support Services as a precondition for CAB endorsement</t>
  </si>
  <si>
    <t>Desires/Change Control: BizSupport: Endorsement</t>
  </si>
  <si>
    <t>As a Change Control SME, I Desire the Service be endorsed by Business Customer Services as a precondition for CAB endorsement</t>
  </si>
  <si>
    <t>Desires/Change Control: BizUsers: Endorsement</t>
  </si>
  <si>
    <t>As a Change Control SME, I Desire the Service be endorsed by an SME representing Business Users as a precondition for CAB endorsement</t>
  </si>
  <si>
    <t>Desires/Change Control: Sponsor: Endorsement</t>
  </si>
  <si>
    <t>As a Change Control SME, I Desire the Service be endorsed by the PM, representing the Sponsor as a precondition for CAB endorsement</t>
  </si>
  <si>
    <t>Desires/Change Control: CAB: Endorsement</t>
  </si>
  <si>
    <t>As a Change Control SME, I Desire the Service to be endorsed by CAB as a precondition for obtaining an ATO</t>
  </si>
  <si>
    <t>Desires/Change Control: Prereq: ATO</t>
  </si>
  <si>
    <t>As a Change Control SME, I Desire the Service to obtain an ATO prior to accepting to process a Change Request for deployment to a PROD-DATA environment</t>
  </si>
  <si>
    <t>Desires/Change Control: Change Order</t>
  </si>
  <si>
    <t>As a Change Control SME, I Desire the PM raise a Change Order to deploy a Service to a PROD-DATA environment</t>
  </si>
  <si>
    <t>Desires/Change Control: Impact Checks: Partners Administrators</t>
  </si>
  <si>
    <t>As a Change Control SME, I Desire the service's functionality to not be a risk of causing partner staff leaving in frustration, in turn impacting delivery of other services</t>
  </si>
  <si>
    <t>See Novopay impacts on 1%-2% Administrators leaving, losing 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</si>
</sst>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name val="Arial"/>
    </font>
    <font>
      <b/>
      <sz val="11"/>
      <color theme="0"/>
      <name val="Calibri"/>
      <family val="2"/>
      <scheme val="minor"/>
    </font>
    <font>
      <sz val="11"/>
      <color rgb="FF000000"/>
      <name val="Calibri"/>
      <family val="2"/>
      <charset val="1"/>
    </font>
    <font>
      <u/>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theme="1"/>
      <name val="Calibri"/>
      <family val="2"/>
      <scheme val="minor"/>
    </font>
    <font>
      <sz val="9"/>
      <color rgb="FF0C0C0C"/>
      <name val="Inherit"/>
    </font>
    <font>
      <sz val="11"/>
      <color rgb="FF9C0006"/>
      <name val="Calibri"/>
      <family val="2"/>
      <scheme val="minor"/>
    </font>
    <font>
      <sz val="8"/>
      <name val="Calibri"/>
      <family val="2"/>
      <scheme val="minor"/>
    </font>
    <font>
      <sz val="11"/>
      <color rgb="FF006100"/>
      <name val="Calibri"/>
      <family val="2"/>
      <scheme val="minor"/>
    </font>
    <font>
      <u/>
      <sz val="11"/>
      <color theme="10"/>
      <name val="Calibri"/>
      <family val="2"/>
      <scheme val="minor"/>
    </font>
    <font>
      <i/>
      <sz val="11"/>
      <color theme="1"/>
      <name val="Calibri"/>
      <family val="2"/>
      <scheme val="minor"/>
    </font>
  </fonts>
  <fills count="15">
    <fill>
      <patternFill patternType="none"/>
    </fill>
    <fill>
      <patternFill patternType="gray125"/>
    </fill>
    <fill>
      <patternFill patternType="solid">
        <fgColor theme="4"/>
        <bgColor theme="4"/>
      </patternFill>
    </fill>
    <fill>
      <patternFill patternType="solid">
        <fgColor theme="4"/>
      </patternFill>
    </fill>
    <fill>
      <patternFill patternType="solid">
        <fgColor theme="6"/>
      </patternFill>
    </fill>
    <fill>
      <patternFill patternType="solid">
        <fgColor theme="7" tint="0.39997558519241921"/>
        <bgColor indexed="65"/>
      </patternFill>
    </fill>
    <fill>
      <patternFill patternType="solid">
        <fgColor theme="7" tint="0.39997558519241921"/>
        <bgColor indexed="64"/>
      </patternFill>
    </fill>
    <fill>
      <patternFill patternType="solid">
        <fgColor theme="5"/>
      </patternFill>
    </fill>
    <fill>
      <patternFill patternType="solid">
        <fgColor rgb="FFFFC7CE"/>
      </patternFill>
    </fill>
    <fill>
      <patternFill patternType="solid">
        <fgColor theme="4" tint="0.79998168889431442"/>
        <bgColor indexed="65"/>
      </patternFill>
    </fill>
    <fill>
      <patternFill patternType="solid">
        <fgColor theme="8" tint="0.39997558519241921"/>
        <bgColor indexed="65"/>
      </patternFill>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4" tint="0.79998168889431442"/>
        <bgColor theme="4" tint="0.79998168889431442"/>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s>
  <cellStyleXfs count="10">
    <xf numFmtId="0" fontId="0" fillId="0" borderId="0"/>
    <xf numFmtId="0" fontId="6"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6" fillId="7" borderId="0" applyNumberFormat="0" applyBorder="0" applyAlignment="0" applyProtection="0"/>
    <xf numFmtId="0" fontId="10"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12" fillId="11" borderId="0" applyNumberFormat="0" applyBorder="0" applyAlignment="0" applyProtection="0"/>
    <xf numFmtId="0" fontId="13" fillId="0" borderId="0" applyNumberFormat="0" applyFill="0" applyBorder="0" applyAlignment="0" applyProtection="0"/>
  </cellStyleXfs>
  <cellXfs count="58">
    <xf numFmtId="0" fontId="0" fillId="0" borderId="0" xfId="0"/>
    <xf numFmtId="0" fontId="1" fillId="0" borderId="0" xfId="0" applyFont="1"/>
    <xf numFmtId="14" fontId="1" fillId="0" borderId="0" xfId="0" applyNumberFormat="1" applyFont="1"/>
    <xf numFmtId="0" fontId="1" fillId="0" borderId="0" xfId="0" applyFont="1" applyAlignment="1">
      <alignment wrapText="1"/>
    </xf>
    <xf numFmtId="0" fontId="2" fillId="2" borderId="0" xfId="0" applyFont="1" applyFill="1"/>
    <xf numFmtId="0" fontId="3" fillId="0" borderId="0" xfId="0" applyFont="1"/>
    <xf numFmtId="49" fontId="2" fillId="2" borderId="0" xfId="0" applyNumberFormat="1" applyFont="1" applyFill="1"/>
    <xf numFmtId="49" fontId="0" fillId="0" borderId="0" xfId="0" applyNumberFormat="1"/>
    <xf numFmtId="2" fontId="2" fillId="2" borderId="0" xfId="0" applyNumberFormat="1" applyFont="1" applyFill="1"/>
    <xf numFmtId="2" fontId="0" fillId="0" borderId="0" xfId="0" applyNumberFormat="1"/>
    <xf numFmtId="1" fontId="0" fillId="0" borderId="0" xfId="0" applyNumberFormat="1"/>
    <xf numFmtId="0" fontId="4" fillId="0" borderId="0" xfId="0" applyFont="1"/>
    <xf numFmtId="0" fontId="2" fillId="2" borderId="0" xfId="0" applyFont="1" applyFill="1" applyAlignment="1">
      <alignment horizontal="left"/>
    </xf>
    <xf numFmtId="0" fontId="0" fillId="0" borderId="0" xfId="0" applyAlignment="1">
      <alignment horizontal="left"/>
    </xf>
    <xf numFmtId="0" fontId="5" fillId="0" borderId="0" xfId="0" applyFont="1"/>
    <xf numFmtId="0" fontId="7" fillId="0" borderId="0" xfId="0" applyFont="1"/>
    <xf numFmtId="0" fontId="6" fillId="3" borderId="0" xfId="1"/>
    <xf numFmtId="0" fontId="0" fillId="0" borderId="1" xfId="0" applyBorder="1"/>
    <xf numFmtId="0" fontId="5" fillId="0" borderId="0" xfId="0" applyFont="1" applyAlignment="1">
      <alignment horizontal="left"/>
    </xf>
    <xf numFmtId="0" fontId="8" fillId="5" borderId="0" xfId="3"/>
    <xf numFmtId="0" fontId="0" fillId="5" borderId="0" xfId="3" applyFont="1"/>
    <xf numFmtId="0" fontId="8" fillId="6" borderId="0" xfId="2" applyNumberFormat="1" applyFont="1" applyFill="1" applyBorder="1" applyAlignment="1" applyProtection="1"/>
    <xf numFmtId="0" fontId="0" fillId="6" borderId="0" xfId="2" applyNumberFormat="1" applyFont="1" applyFill="1" applyBorder="1" applyAlignment="1" applyProtection="1"/>
    <xf numFmtId="0" fontId="9" fillId="0" borderId="0" xfId="0" applyFont="1" applyAlignment="1">
      <alignment horizontal="left" vertical="center" indent="1"/>
    </xf>
    <xf numFmtId="0" fontId="6" fillId="7" borderId="0" xfId="4"/>
    <xf numFmtId="0" fontId="10" fillId="8" borderId="0" xfId="5"/>
    <xf numFmtId="0" fontId="8" fillId="10" borderId="0" xfId="7" applyNumberFormat="1" applyBorder="1" applyAlignment="1" applyProtection="1"/>
    <xf numFmtId="0" fontId="8" fillId="10" borderId="0" xfId="7"/>
    <xf numFmtId="0" fontId="8" fillId="10" borderId="0" xfId="7" applyNumberFormat="1" applyAlignment="1">
      <alignment horizontal="left"/>
    </xf>
    <xf numFmtId="2" fontId="8" fillId="10" borderId="0" xfId="7" applyNumberFormat="1"/>
    <xf numFmtId="1" fontId="8" fillId="10" borderId="0" xfId="7" applyNumberFormat="1"/>
    <xf numFmtId="0" fontId="8" fillId="10" borderId="0" xfId="7" applyNumberFormat="1"/>
    <xf numFmtId="0" fontId="8" fillId="9" borderId="0" xfId="6"/>
    <xf numFmtId="1" fontId="8" fillId="9" borderId="0" xfId="6" applyNumberFormat="1"/>
    <xf numFmtId="0" fontId="8" fillId="9" borderId="0" xfId="6" applyNumberFormat="1" applyAlignment="1">
      <alignment horizontal="left"/>
    </xf>
    <xf numFmtId="0" fontId="8" fillId="9" borderId="0" xfId="6" applyNumberFormat="1"/>
    <xf numFmtId="0" fontId="8" fillId="9" borderId="0" xfId="6" applyBorder="1"/>
    <xf numFmtId="49" fontId="0" fillId="0" borderId="0" xfId="0" applyNumberFormat="1" applyAlignment="1">
      <alignment vertical="top" wrapText="1"/>
    </xf>
    <xf numFmtId="49" fontId="0" fillId="6" borderId="0" xfId="0" applyNumberFormat="1" applyFill="1" applyAlignment="1">
      <alignment vertical="top" wrapText="1"/>
    </xf>
    <xf numFmtId="49" fontId="0" fillId="6" borderId="0" xfId="0" quotePrefix="1" applyNumberFormat="1" applyFill="1" applyAlignment="1">
      <alignment vertical="top" wrapText="1"/>
    </xf>
    <xf numFmtId="49" fontId="5" fillId="6" borderId="0" xfId="0" applyNumberFormat="1" applyFont="1" applyFill="1" applyAlignment="1">
      <alignment vertical="top" wrapText="1"/>
    </xf>
    <xf numFmtId="49" fontId="5" fillId="6" borderId="0" xfId="0" quotePrefix="1" applyNumberFormat="1" applyFont="1" applyFill="1" applyAlignment="1">
      <alignment vertical="top" wrapText="1"/>
    </xf>
    <xf numFmtId="0" fontId="12" fillId="11" borderId="0" xfId="8"/>
    <xf numFmtId="0" fontId="12" fillId="11" borderId="0" xfId="8" applyNumberFormat="1"/>
    <xf numFmtId="0" fontId="13" fillId="0" borderId="0" xfId="9"/>
    <xf numFmtId="0" fontId="13" fillId="0" borderId="0" xfId="9" quotePrefix="1"/>
    <xf numFmtId="0" fontId="5" fillId="9" borderId="0" xfId="6" applyFont="1"/>
    <xf numFmtId="0" fontId="2" fillId="3" borderId="0" xfId="1" applyFont="1"/>
    <xf numFmtId="49" fontId="2" fillId="3" borderId="0" xfId="1" applyNumberFormat="1" applyFont="1" applyAlignment="1">
      <alignment vertical="top" wrapText="1"/>
    </xf>
    <xf numFmtId="0" fontId="0" fillId="14" borderId="2" xfId="0" applyFill="1" applyBorder="1"/>
    <xf numFmtId="0" fontId="0" fillId="0" borderId="2" xfId="0" applyBorder="1"/>
    <xf numFmtId="0" fontId="6" fillId="7" borderId="0" xfId="4" applyAlignment="1"/>
    <xf numFmtId="0" fontId="2" fillId="13" borderId="0" xfId="4" applyFont="1" applyFill="1" applyAlignment="1"/>
    <xf numFmtId="0" fontId="2" fillId="12" borderId="0" xfId="4" applyFont="1" applyFill="1" applyBorder="1" applyAlignment="1"/>
    <xf numFmtId="0" fontId="2" fillId="12" borderId="0" xfId="4" applyFont="1" applyFill="1" applyAlignment="1"/>
    <xf numFmtId="0" fontId="0" fillId="0" borderId="0" xfId="0" applyAlignment="1"/>
    <xf numFmtId="0" fontId="0" fillId="12" borderId="0" xfId="0" applyFill="1" applyAlignment="1"/>
    <xf numFmtId="0" fontId="5" fillId="12" borderId="0" xfId="0" applyFont="1" applyFill="1" applyAlignment="1"/>
  </cellXfs>
  <cellStyles count="10">
    <cellStyle name="20% - Accent1" xfId="6" builtinId="30"/>
    <cellStyle name="60% - Accent4" xfId="3" builtinId="44"/>
    <cellStyle name="60% - Accent5" xfId="7" builtinId="48"/>
    <cellStyle name="Accent1" xfId="1" builtinId="29"/>
    <cellStyle name="Accent2" xfId="4" builtinId="33"/>
    <cellStyle name="Accent3" xfId="2" builtinId="37"/>
    <cellStyle name="Bad" xfId="5" builtinId="27"/>
    <cellStyle name="Good" xfId="8" builtinId="26"/>
    <cellStyle name="Hyperlink" xfId="9" builtinId="8"/>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7" tint="0.39997558519241921"/>
        </patternFill>
      </fill>
      <alignment horizontal="general" vertical="bottom" textRotation="0" wrapText="0" indent="0" justifyLastLine="0" shrinkToFit="0" readingOrder="0"/>
      <protection locked="1"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font>
        <b/>
      </font>
      <numFmt numFmtId="0" formatCode="General"/>
      <alignment horizontal="left" vertical="bottom" textRotation="0" wrapText="0" indent="0" justifyLastLine="0" shrinkToFit="0" readingOrder="0"/>
    </dxf>
    <dxf>
      <numFmt numFmtId="1" formatCode="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colors>
    <mruColors>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TestView" id="{832600DA-C1DE-4DC9-870E-4083E486B98A}">
    <nsvFilter filterId="{7CCCECA5-75CC-4CDA-8A68-F8A5CF4F0B3B}" ref="A1:A539" tableId="7">
      <sortRules>
        <sortRule colId="0" id="{A895ABA2-FD36-466A-BF4A-71DB6B0A0B7D}">
          <sortCondition ref="A1:A539"/>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CCECA5-75CC-4CDA-8A68-F8A5CF4F0B3B}" name="DATA_Concern" displayName="DATA_Concern" ref="A1:A539" totalsRowShown="0" headerRowCellStyle="Bad">
  <autoFilter ref="A1:A539" xr:uid="{7CCCECA5-75CC-4CDA-8A68-F8A5CF4F0B3B}"/>
  <sortState xmlns:xlrd2="http://schemas.microsoft.com/office/spreadsheetml/2017/richdata2" ref="A2:A538">
    <sortCondition ref="A1:A539"/>
  </sortState>
  <tableColumns count="1">
    <tableColumn id="1" xr3:uid="{A895ABA2-FD36-466A-BF4A-71DB6B0A0B7D}" name="Concer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8D15DC1-E591-49E7-9A36-C804F4A96675}" name="Table9" displayName="Table9" ref="E1:E234" totalsRowShown="0" headerRowCellStyle="Accent1">
  <autoFilter ref="E1:E234" xr:uid="{63D15E1E-8C37-4228-B2CC-0CFFDC901E33}"/>
  <sortState xmlns:xlrd2="http://schemas.microsoft.com/office/spreadsheetml/2017/richdata2" ref="E2:E233">
    <sortCondition ref="E1:E233"/>
  </sortState>
  <tableColumns count="1">
    <tableColumn id="1" xr3:uid="{84B61792-E9C7-4F2A-8905-038B067E36A5}" name="MINOR(DELIVERABL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1300F36-B955-441B-8EA4-4718773FC475}" name="Table10" displayName="Table10" ref="D1:D20" totalsRowShown="0" headerRowCellStyle="Accent1">
  <autoFilter ref="D1:D20" xr:uid="{DA54EFB1-918E-4C09-90C5-ECB1003A8534}"/>
  <sortState xmlns:xlrd2="http://schemas.microsoft.com/office/spreadsheetml/2017/richdata2" ref="D2:D20">
    <sortCondition ref="D1:D20"/>
  </sortState>
  <tableColumns count="1">
    <tableColumn id="1" xr3:uid="{9F408294-6838-46D8-999A-E2902F0949B2}" name="MAJOR (PHAS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C493ABC-93F7-4DB0-807E-0090BC1A5C98}" name="Table11" displayName="Table11" ref="G1:G84" totalsRowShown="0" headerRowCellStyle="Accent1">
  <autoFilter ref="G1:G84" xr:uid="{14AEAD04-3583-4244-A1BD-7CBEEF5EC733}"/>
  <sortState xmlns:xlrd2="http://schemas.microsoft.com/office/spreadsheetml/2017/richdata2" ref="G2:G84">
    <sortCondition ref="G1:G84"/>
  </sortState>
  <tableColumns count="1">
    <tableColumn id="1" xr3:uid="{00D06C48-8331-498A-933F-00D50605EF22}" name="STAKEHOLDER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9BC2D87-C812-491D-967B-3F8B7747A53D}" name="Table12" displayName="Table12" ref="H1:H11" totalsRowShown="0" headerRowCellStyle="Accent1">
  <autoFilter ref="H1:H11" xr:uid="{27FEE92F-D190-429D-83C3-8F984A715B49}"/>
  <sortState xmlns:xlrd2="http://schemas.microsoft.com/office/spreadsheetml/2017/richdata2" ref="H2:H11">
    <sortCondition ref="H1:H11"/>
  </sortState>
  <tableColumns count="1">
    <tableColumn id="1" xr3:uid="{3885C817-B6D5-422D-8889-432ADD693B79}" name="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5B78-5DBD-40F3-A20F-DB3F0E3508BA}" name="DATA_State" displayName="DATA_State" ref="A1:A8" totalsRowShown="0">
  <autoFilter ref="A1:A8" xr:uid="{2B385B78-5DBD-40F3-A20F-DB3F0E3508BA}"/>
  <tableColumns count="1">
    <tableColumn id="1" xr3:uid="{97FF9D39-FD37-4756-B630-4D0A3CED33E1}" name="Statu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214BB7-CCD2-40B7-8AEB-67F376DDA727}" name="DATA_Environment" displayName="DATA_Environment" ref="B1:B8" totalsRowShown="0">
  <autoFilter ref="B1:B8" xr:uid="{9E214BB7-CCD2-40B7-8AEB-67F376DDA727}"/>
  <tableColumns count="1">
    <tableColumn id="1" xr3:uid="{1D1AF3DE-646D-49DB-B42C-2F80C8DD3628}" name="Environme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AB4134-37DC-4294-98C2-456BE42BA7FD}" name="DATA_Type" displayName="DATA_Type" ref="C1:C7" totalsRowShown="0">
  <autoFilter ref="C1:C7" xr:uid="{AFAB4134-37DC-4294-98C2-456BE42BA7FD}"/>
  <tableColumns count="1">
    <tableColumn id="1" xr3:uid="{1973FA30-BF2E-4AD4-BFB9-D20CA8CB52C2}" name="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E51F48-2D8B-4766-B001-C762F5B54F65}" name="Table26" displayName="Table26" ref="J1:J10" totalsRowShown="0" headerRowCellStyle="Accent1">
  <autoFilter ref="J1:J10" xr:uid="{3597D77B-D853-4148-BA98-75B03A77D4E6}"/>
  <sortState xmlns:xlrd2="http://schemas.microsoft.com/office/spreadsheetml/2017/richdata2" ref="J2:J10">
    <sortCondition ref="J1:J10"/>
  </sortState>
  <tableColumns count="1">
    <tableColumn id="1" xr3:uid="{D3164C87-BBE8-4A2F-A9B3-B0B5692AC168}" name="DESIRE 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9DEEC0-645B-48E5-A161-56552137AFBA}" name="DATA_Requirements" displayName="DATA_Requirements" ref="A1:O803" totalsRowShown="0" headerRowDxfId="31" tableBorderDxfId="30">
  <autoFilter ref="A1:O803" xr:uid="{683FD0CC-6093-48A7-93B9-33402270A9EC}"/>
  <sortState xmlns:xlrd2="http://schemas.microsoft.com/office/spreadsheetml/2017/richdata2" ref="A2:O803">
    <sortCondition ref="A1:A803"/>
  </sortState>
  <tableColumns count="15">
    <tableColumn id="4" xr3:uid="{373CAFA8-1E99-48C7-920F-08FBFBB8A32E}" name="Phase"/>
    <tableColumn id="11" xr3:uid="{FC1ADB77-DD82-44BF-B1EE-3152E449B840}" name="Deliverables"/>
    <tableColumn id="16" xr3:uid="{33B4E104-33B2-40A4-878B-8EAD8875C840}" name="CONCERN" dataDxfId="29"/>
    <tableColumn id="17" xr3:uid="{6AF65A67-F3F5-49FA-BF7E-5C0D67E060A3}" name="STATEMENT"/>
    <tableColumn id="12" xr3:uid="{20EF90EE-6B47-4D4C-B4BA-0013235CA961}" name="Responsible"/>
    <tableColumn id="5" xr3:uid="{3D442409-E64E-456A-912D-8CC2838B2829}" name="Sponsor"/>
    <tableColumn id="6" xr3:uid="{06DB1872-25F4-4F74-A2D2-32228AF1F4EB}" name="Type"/>
    <tableColumn id="14" xr3:uid="{CBEAD2C8-A917-476E-9DB6-32D0875D018B}" name="Order" dataDxfId="28"/>
    <tableColumn id="13" xr3:uid="{05ACFA8C-36A8-4212-A803-D7DD37AEFC92}" name="ID" dataDxfId="27">
      <calculatedColumnFormula array="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calculatedColumnFormula>
    </tableColumn>
    <tableColumn id="1" xr3:uid="{ECCDB088-B847-4704-8650-E387707DB0C8}" name="Path"/>
    <tableColumn id="3" xr3:uid="{7E059B7F-A812-4270-955E-7D9AB976C575}" name="ID4" dataDxfId="26">
      <calculatedColumnFormula>TRIM(SUBSTITUTE( LEFT(DATA_Requirements[[#This Row],[Path]], FIND("/", SUBSTITUTE( DATA_Requirements[[#This Row],[Path]]," ","/"),1)-1), ".",""))</calculatedColumnFormula>
    </tableColumn>
    <tableColumn id="7" xr3:uid="{75C95633-CE12-495E-B015-1ADCC7F64090}" name="DiagramTitle" dataDxfId="25">
      <calculatedColumnFormula>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calculatedColumnFormula>
    </tableColumn>
    <tableColumn id="8" xr3:uid="{02866CF3-2AEC-4053-B1D1-205BEBAF3DDB}" name="Statement2" dataDxfId="24">
      <calculatedColumnFormula>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calculatedColumnFormula>
    </tableColumn>
    <tableColumn id="9" xr3:uid="{A08AA264-26C6-4632-AA17-F07247E19255}" name="Rationale" dataDxfId="23"/>
    <tableColumn id="10" xr3:uid="{9D6D895A-AFD9-46F5-94F2-839352B46A74}" name="Notes" dataDxfId="2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E351546-C1AE-43FD-918A-FEF8627258F6}" name="Table1518" displayName="Table1518" ref="A8:J9" totalsRowShown="0">
  <autoFilter ref="A8:J9" xr:uid="{88B10613-DE75-48D8-9E9B-7EC4537393E7}"/>
  <tableColumns count="10">
    <tableColumn id="1" xr3:uid="{AB4B1A5F-B07F-4E88-A699-5F780F859760}" name="PHASE"/>
    <tableColumn id="2" xr3:uid="{DF6857E1-5A3C-48B0-B445-30EFF823C7B7}" name="DELIVERABLE"/>
    <tableColumn id="3" xr3:uid="{1BBA8660-0F92-4BE0-AA5B-93BC38C10A9F}" name="CONCERN.ID"/>
    <tableColumn id="9" xr3:uid="{C1583DC7-68F6-42DD-83B7-0A1B24920D7B}" name="CONCERN.UNIQUEPATH"/>
    <tableColumn id="10" xr3:uid="{88295528-3DF9-45B2-B5A2-43F1CE92736C}" name="UID">
      <calculatedColumnFormula xml:space="preserve"> CONCATENATE( MID(Table1518[[#This Row],[PHASE]],2,3), MID(Table1518[[#This Row],[DELIVERABLE]],2,4), TRIM(SUBSTITUTE(MID(Table1518[[#This Row],[CONCERN.ID]],2,20),"X","") )  )</calculatedColumnFormula>
    </tableColumn>
    <tableColumn id="8" xr3:uid="{C4D4DC85-3091-47A3-B229-B4D49B9E875E}" name="TITLE">
      <calculatedColumnFormula>TRIM(MID(Table1518[[#This Row],[CONCERN.UNIQUEPATH]], IF( ISNUMBER( SEARCH("/",Table1518[[#This Row],[CONCERN.UNIQUEPATH]])),SEARCH("/",Table1518[[#This Row],[CONCERN.UNIQUEPATH]])+1,1),255))</calculatedColumnFormula>
    </tableColumn>
    <tableColumn id="4" xr3:uid="{8D2E43BB-2D04-4031-95A1-2DCE37184E50}" name="STATEMENT"/>
    <tableColumn id="5" xr3:uid="{D423BA1C-CED4-4159-B1B3-A225D9FFCB5F}" name="RESPONSIBLE"/>
    <tableColumn id="6" xr3:uid="{E146E1B8-D840-4D85-8B03-385DA26AAF6A}" name="BENEFITING"/>
    <tableColumn id="7" xr3:uid="{3A359D65-D179-4322-866E-2E28D648F5F9}" name="TYP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EAA3ED6-9300-47BD-8D2B-1E43495E6F67}" name="Table151863" displayName="Table151863" ref="A8:J21" totalsRowShown="0">
  <autoFilter ref="A8:J21" xr:uid="{88B10613-DE75-48D8-9E9B-7EC4537393E7}"/>
  <tableColumns count="10">
    <tableColumn id="1" xr3:uid="{9CD40596-5D2F-4A38-8A09-32B53F939FFB}" name="PHASE"/>
    <tableColumn id="2" xr3:uid="{02546F1A-8426-4C57-A044-9502BB01AD86}" name="DELIVERABLE"/>
    <tableColumn id="3" xr3:uid="{888F3560-0477-413D-95F4-F2F763AC25F8}" name="CONCERN.ID"/>
    <tableColumn id="9" xr3:uid="{69EB6335-F9D3-4DFA-B579-FBFEC4D01435}" name="CONCERN.UNIQUEPATH"/>
    <tableColumn id="10" xr3:uid="{E18CD82B-035D-40DE-A959-E7036DB076E1}" name="UID">
      <calculatedColumnFormula xml:space="preserve"> CONCATENATE( MID(Table151863[[#This Row],[PHASE]],2,3), MID(Table151863[[#This Row],[DELIVERABLE]],2,4), TRIM(SUBSTITUTE(MID(Table151863[[#This Row],[CONCERN.ID]],2,20),"X","") )  )</calculatedColumnFormula>
    </tableColumn>
    <tableColumn id="8" xr3:uid="{0F960D55-91BF-4BC2-8B3C-DE62CE1F82DA}" name="TITLE">
      <calculatedColumnFormula>TRIM(MID(Table151863[[#This Row],[CONCERN.UNIQUEPATH]], IF( ISNUMBER( SEARCH("/",Table151863[[#This Row],[CONCERN.UNIQUEPATH]])),SEARCH("/",Table151863[[#This Row],[CONCERN.UNIQUEPATH]])+1,1),255))</calculatedColumnFormula>
    </tableColumn>
    <tableColumn id="4" xr3:uid="{D6C73FBC-C7CC-4F29-95A9-B7DD3F14E9F3}" name="STATEMENT"/>
    <tableColumn id="5" xr3:uid="{3367B605-8789-4A8C-94D4-7055FD944FCA}" name="RESPONSIBLE"/>
    <tableColumn id="6" xr3:uid="{1CF56BBD-6655-48F6-9FDE-74413036C75E}" name="BENEFITING"/>
    <tableColumn id="7" xr3:uid="{80E086D9-0788-44B9-9E3D-CA4338EFCE12}" name="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E139D0D2-9D5B-4A1B-8864-EB025BDBC4AB}" name="Table151847" displayName="Table151847" ref="A8:K64" totalsRowShown="0">
  <autoFilter ref="A8:K64" xr:uid="{88B10613-DE75-48D8-9E9B-7EC4537393E7}"/>
  <sortState xmlns:xlrd2="http://schemas.microsoft.com/office/spreadsheetml/2017/richdata2" ref="A9:K64">
    <sortCondition ref="C8:C64"/>
  </sortState>
  <tableColumns count="11">
    <tableColumn id="1" xr3:uid="{6D585E84-CCB3-44F1-8016-F25252304C5B}" name="PHASE"/>
    <tableColumn id="2" xr3:uid="{D56D8DD1-46AE-4B5C-8E88-A1FEC96866AE}" name="DELIVERABLE"/>
    <tableColumn id="3" xr3:uid="{3B894D86-0091-4090-9189-93E313DB6D3E}" name="CONCERN.ID"/>
    <tableColumn id="9" xr3:uid="{178DFB34-5670-42DA-873B-885AC783C92A}" name="CONCERN.UNIQUEPATH"/>
    <tableColumn id="10" xr3:uid="{0937EA73-8131-4DC0-A036-543296867566}" name="UID">
      <calculatedColumnFormula xml:space="preserve"> CONCATENATE( MID(Table151847[[#This Row],[PHASE]],2,3), MID(Table151847[[#This Row],[DELIVERABLE]],2,4), TRIM(SUBSTITUTE(MID(Table151847[[#This Row],[CONCERN.ID]],2,20),"X","") )  )</calculatedColumnFormula>
    </tableColumn>
    <tableColumn id="8" xr3:uid="{849F71A6-4C77-4F2D-9B2E-54A8340A506D}" name="TITLE" dataDxfId="21">
      <calculatedColumnFormula>TRIM(MID(Table151847[[#This Row],[CONCERN.UNIQUEPATH]], IF( ISNUMBER( SEARCH("/",Table151847[[#This Row],[CONCERN.UNIQUEPATH]])),SEARCH("/",Table151847[[#This Row],[CONCERN.UNIQUEPATH]])+1,1),255))</calculatedColumnFormula>
    </tableColumn>
    <tableColumn id="4" xr3:uid="{414ED37E-D5CC-45F5-BD90-A3B0E5782517}" name="STATEMENT"/>
    <tableColumn id="11" xr3:uid="{952AD32C-2743-488F-A47E-6C3DD4C6791F}" name="RATIONALE"/>
    <tableColumn id="5" xr3:uid="{85452EB2-6762-4224-A06C-3D64BB11D6EB}" name="RESPONSIBLE"/>
    <tableColumn id="6" xr3:uid="{8789D917-BE5A-4FAC-A0A2-36129BB83D92}" name="BENEFITING"/>
    <tableColumn id="7" xr3:uid="{360201C8-2B23-487E-901F-952D0995918F}" name="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1E5B374E-72AB-46C2-B3FB-6F22D4111A19}" name="Table151846" displayName="Table151846" ref="A8:J35" totalsRowShown="0">
  <autoFilter ref="A8:J35" xr:uid="{88B10613-DE75-48D8-9E9B-7EC4537393E7}"/>
  <sortState xmlns:xlrd2="http://schemas.microsoft.com/office/spreadsheetml/2017/richdata2" ref="A9:J33">
    <sortCondition ref="C8:C33"/>
  </sortState>
  <tableColumns count="10">
    <tableColumn id="1" xr3:uid="{FE35A63D-821F-4F30-8D83-EE54A142A5F0}" name="PHASE"/>
    <tableColumn id="2" xr3:uid="{762161C1-F99F-4E5E-A303-68592419D1F2}" name="DELIVERABLE"/>
    <tableColumn id="3" xr3:uid="{27B39424-3FCA-4C12-8239-74CFCAD52D77}" name="CONCERN.ID"/>
    <tableColumn id="9" xr3:uid="{78F3B130-F78A-4A99-AB7A-EF4B7F7E9FEB}" name="CONCERN.UNIQUEPATH"/>
    <tableColumn id="10" xr3:uid="{6B2E92C1-D3BD-4BAD-A625-740DDD8FB022}" name="UID">
      <calculatedColumnFormula xml:space="preserve"> CONCATENATE( MID(Table151846[[#This Row],[PHASE]],2,3), MID(Table151846[[#This Row],[DELIVERABLE]],2,4), TRIM(SUBSTITUTE(MID(Table151846[[#This Row],[CONCERN.ID]],2,20),"X","") )  )</calculatedColumnFormula>
    </tableColumn>
    <tableColumn id="8" xr3:uid="{3BF1FCB0-95DF-4AED-93EF-C57DECDAAC29}" name="TITLE" dataDxfId="20">
      <calculatedColumnFormula>TRIM(MID(Table151846[[#This Row],[CONCERN.UNIQUEPATH]], IF( ISNUMBER( SEARCH("/",Table151846[[#This Row],[CONCERN.UNIQUEPATH]])),SEARCH("/",Table151846[[#This Row],[CONCERN.UNIQUEPATH]])+1,1),255))</calculatedColumnFormula>
    </tableColumn>
    <tableColumn id="4" xr3:uid="{45DB1485-7155-4654-BE0A-AA056C24808A}" name="STATEMENT"/>
    <tableColumn id="5" xr3:uid="{68CD791F-05D2-4CE6-8772-7D1D197BB6FD}" name="RESPONSIBLE"/>
    <tableColumn id="6" xr3:uid="{67E2F06F-F314-4A5D-9E4B-99E170C68603}" name="BENEFITING"/>
    <tableColumn id="7" xr3:uid="{75045578-C98A-418D-BD1B-871EA66813AA}" name="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6B84751-C8F3-4A24-BE62-0CD68A338C90}" name="Table151851" displayName="Table151851" ref="A8:J36" totalsRowShown="0">
  <autoFilter ref="A8:J36" xr:uid="{88B10613-DE75-48D8-9E9B-7EC4537393E7}"/>
  <sortState xmlns:xlrd2="http://schemas.microsoft.com/office/spreadsheetml/2017/richdata2" ref="A9:J36">
    <sortCondition ref="C8:C36"/>
  </sortState>
  <tableColumns count="10">
    <tableColumn id="1" xr3:uid="{07895A7F-FF0F-4D03-9F8B-7D7735D6C923}" name="PHASE"/>
    <tableColumn id="2" xr3:uid="{7E57F88E-2F23-429B-BAF1-28BA7DA7BE71}" name="DELIVERABLE"/>
    <tableColumn id="3" xr3:uid="{0114E845-23FF-4B5A-BE6F-126E80E4AF78}" name="CONCERN.ID"/>
    <tableColumn id="9" xr3:uid="{82FD501C-50BA-41A2-9F89-C38FC8561160}" name="CONCERN.UNIQUEPATH"/>
    <tableColumn id="10" xr3:uid="{1A7D7198-E826-4F97-850B-80173108964D}" name="UID">
      <calculatedColumnFormula xml:space="preserve"> CONCATENATE( MID(Table151851[[#This Row],[PHASE]],2,3), MID(Table151851[[#This Row],[DELIVERABLE]],2,4), TRIM(SUBSTITUTE(MID(Table151851[[#This Row],[CONCERN.ID]],2,20),"X","") )  )</calculatedColumnFormula>
    </tableColumn>
    <tableColumn id="8" xr3:uid="{470C0EBA-2943-4258-98EF-9F4AAB5525E4}" name="TITLE" dataDxfId="19">
      <calculatedColumnFormula>TRIM(MID(Table151851[[#This Row],[CONCERN.UNIQUEPATH]], IF( ISNUMBER( SEARCH("/",Table151851[[#This Row],[CONCERN.UNIQUEPATH]])),SEARCH("/",Table151851[[#This Row],[CONCERN.UNIQUEPATH]])+1,1),255))</calculatedColumnFormula>
    </tableColumn>
    <tableColumn id="4" xr3:uid="{049886CB-20E2-4A3F-94A0-8EEE97696A30}" name="STATEMENT"/>
    <tableColumn id="5" xr3:uid="{A94659D9-22D3-4707-A4E9-2254CE8C4A0E}" name="RESPONSIBLE"/>
    <tableColumn id="6" xr3:uid="{24284686-74FA-4E80-84E2-5F50FC5302C4}" name="BENEFITING"/>
    <tableColumn id="7" xr3:uid="{DF45C8DC-5330-444F-964B-5A6FFF61015C}" name="TYP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BE9493F2-558B-4733-AE3B-A88E74AE5D1A}" name="Table151837" displayName="Table151837" ref="A8:J44" totalsRowShown="0">
  <autoFilter ref="A8:J44" xr:uid="{88B10613-DE75-48D8-9E9B-7EC4537393E7}"/>
  <sortState xmlns:xlrd2="http://schemas.microsoft.com/office/spreadsheetml/2017/richdata2" ref="A9:J44">
    <sortCondition ref="C8:C44"/>
  </sortState>
  <tableColumns count="10">
    <tableColumn id="1" xr3:uid="{ECF9FE77-CB78-4681-BA49-BAC8DCEB3441}" name="PHASE"/>
    <tableColumn id="2" xr3:uid="{6F6A3DA2-BAC3-44A4-88F7-C0152DA3DE7B}" name="DELIVERABLE"/>
    <tableColumn id="3" xr3:uid="{C5239928-E1B1-479D-B9DA-BD53F300EBF2}" name="CONCERN.ID"/>
    <tableColumn id="9" xr3:uid="{D7C9B9C4-BAE5-4011-9B0D-F64C2EB8B1CE}" name="CONCERN.UNIQUEPATH"/>
    <tableColumn id="10" xr3:uid="{22F1FBDA-EA9B-4E59-802E-5F29A2A2E997}" name="UID">
      <calculatedColumnFormula xml:space="preserve"> CONCATENATE( MID(Table151837[[#This Row],[PHASE]],2,3), MID(Table151837[[#This Row],[DELIVERABLE]],2,4), TRIM(SUBSTITUTE(MID(Table151837[[#This Row],[CONCERN.ID]],2,20),"X","") )  )</calculatedColumnFormula>
    </tableColumn>
    <tableColumn id="8" xr3:uid="{1426A948-96A3-4264-8A42-CF980E10A9E1}" name="TITLE" dataDxfId="18">
      <calculatedColumnFormula>TRIM(MID(Table151837[[#This Row],[CONCERN.UNIQUEPATH]], IF( ISNUMBER( SEARCH("/",Table151837[[#This Row],[CONCERN.UNIQUEPATH]])),SEARCH("/",Table151837[[#This Row],[CONCERN.UNIQUEPATH]])+1,1),255))</calculatedColumnFormula>
    </tableColumn>
    <tableColumn id="4" xr3:uid="{99A74539-12A6-4698-A3E3-FCA19DBF27EB}" name="STATEMENT"/>
    <tableColumn id="5" xr3:uid="{C080C7E5-92F7-465D-8F41-EC4CBFAC5B26}" name="RESPONSIBLE"/>
    <tableColumn id="6" xr3:uid="{52124454-490D-4150-9C6F-243B37E0CC66}" name="BENEFITING"/>
    <tableColumn id="7" xr3:uid="{78887F08-DED9-44CC-9B25-A8BF80EADBC3}" name="TYP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FA5009C-EFDA-494F-941F-4A76FE61D4CE}" name="Table151832" displayName="Table151832" ref="A8:J15" totalsRowShown="0">
  <autoFilter ref="A8:J15" xr:uid="{88B10613-DE75-48D8-9E9B-7EC4537393E7}"/>
  <sortState xmlns:xlrd2="http://schemas.microsoft.com/office/spreadsheetml/2017/richdata2" ref="A9:J15">
    <sortCondition ref="C8:C15"/>
  </sortState>
  <tableColumns count="10">
    <tableColumn id="1" xr3:uid="{03F80A29-9EAF-47B2-9024-99442EEE9EF1}" name="PHASE"/>
    <tableColumn id="2" xr3:uid="{0855CF44-E2D1-44DF-845D-6067F2928B79}" name="DELIVERABLE"/>
    <tableColumn id="3" xr3:uid="{A53D8B00-B01F-45E8-BAF8-015D98972954}" name="CONCERN.ID"/>
    <tableColumn id="9" xr3:uid="{FFFF77FF-CA22-4DF2-911D-180BF4A392F6}" name="CONCERN.UNIQUEPATH"/>
    <tableColumn id="10" xr3:uid="{3F715198-C640-45D9-8561-BF4C8ABC3BA8}" name="UID">
      <calculatedColumnFormula xml:space="preserve"> CONCATENATE( MID(Table151832[[#This Row],[PHASE]],2,3), MID(Table151832[[#This Row],[DELIVERABLE]],2,4), TRIM(SUBSTITUTE(MID(Table151832[[#This Row],[CONCERN.ID]],2,20),"X","") )  )</calculatedColumnFormula>
    </tableColumn>
    <tableColumn id="8" xr3:uid="{139DD057-BB55-4021-B3D0-BFB584A849C1}" name="TITLE" dataDxfId="17">
      <calculatedColumnFormula>TRIM(MID(Table151832[[#This Row],[CONCERN.UNIQUEPATH]], IF( ISNUMBER( SEARCH("/",Table151832[[#This Row],[CONCERN.UNIQUEPATH]])),SEARCH("/",Table151832[[#This Row],[CONCERN.UNIQUEPATH]])+1,1),255))</calculatedColumnFormula>
    </tableColumn>
    <tableColumn id="4" xr3:uid="{648F828D-7F77-4C34-8DA1-5D670BD41D35}" name="STATEMENT"/>
    <tableColumn id="5" xr3:uid="{CD6F8327-B2E3-4BE2-9B61-FD2F1AC3A281}" name="RESPONSIBLE"/>
    <tableColumn id="6" xr3:uid="{5069495E-BA8F-4431-9CEC-177A662AFD5D}" name="BENEFITING"/>
    <tableColumn id="7" xr3:uid="{A1DF215C-F96A-43AD-98F6-BDD51F11FC1D}" name="TYP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1BE5ED8-630E-43BF-877C-52C5CC8DB70B}" name="Table151825" displayName="Table151825" ref="A8:J9" totalsRowShown="0">
  <autoFilter ref="A8:J9" xr:uid="{88B10613-DE75-48D8-9E9B-7EC4537393E7}"/>
  <tableColumns count="10">
    <tableColumn id="1" xr3:uid="{8679634F-7BB8-49D4-85B3-690913CCB774}" name="PHASE"/>
    <tableColumn id="2" xr3:uid="{0BBAE093-378A-419F-86E4-B6FBC7359786}" name="DELIVERABLE"/>
    <tableColumn id="3" xr3:uid="{37BBE267-1446-4F36-AF3C-E0D7B0F3DD14}" name="CONCERN.ID"/>
    <tableColumn id="9" xr3:uid="{CF748CF9-3006-431D-A7D1-2D8BE8BD24E1}" name="CONCERN.UNIQUEPATH"/>
    <tableColumn id="10" xr3:uid="{8120E136-6E77-41E0-A31E-C1FA573A40B7}" name="UID">
      <calculatedColumnFormula xml:space="preserve"> CONCATENATE( MID(Table151825[[#This Row],[PHASE]],2,3), MID(Table151825[[#This Row],[DELIVERABLE]],2,4), TRIM(SUBSTITUTE(MID(Table151825[[#This Row],[CONCERN.ID]],2,20),"X","") )  )</calculatedColumnFormula>
    </tableColumn>
    <tableColumn id="8" xr3:uid="{EFA5DEDE-DA55-43A5-9CD1-66DD5E5714F5}" name="TITLE">
      <calculatedColumnFormula>TRIM(MID(Table151825[[#This Row],[CONCERN.UNIQUEPATH]], IF( ISNUMBER( SEARCH("/",Table151825[[#This Row],[CONCERN.UNIQUEPATH]])),SEARCH("/",Table151825[[#This Row],[CONCERN.UNIQUEPATH]])+1,1),255))</calculatedColumnFormula>
    </tableColumn>
    <tableColumn id="4" xr3:uid="{81EE8BC7-12DF-4FDF-A4E0-F78E65CF69DE}" name="STATEMENT"/>
    <tableColumn id="5" xr3:uid="{BA07E250-3C81-4CE9-B0EB-DCF1518C971E}" name="RESPONSIBLE"/>
    <tableColumn id="6" xr3:uid="{A86FEA68-5FB2-441F-990B-D92417FDBDF5}" name="BENEFITING"/>
    <tableColumn id="7" xr3:uid="{29F30389-0FD3-4F45-BAEF-9339A3CEC605}" name="TYP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5A95B2D5-A3E0-46D1-B807-B32E44FE4A4C}" name="Table151835" displayName="Table151835" ref="A8:J19" totalsRowShown="0">
  <autoFilter ref="A8:J19" xr:uid="{88B10613-DE75-48D8-9E9B-7EC4537393E7}"/>
  <tableColumns count="10">
    <tableColumn id="1" xr3:uid="{E285739D-579B-4BE6-9943-8E7E2297E5BE}" name="PHASE"/>
    <tableColumn id="2" xr3:uid="{FBD2A3D3-6B59-47D3-AC56-722F364CF59D}" name="DELIVERABLE"/>
    <tableColumn id="3" xr3:uid="{8E83B427-7BAC-4049-8E00-9D18B0B62ACE}" name="CONCERN.ID"/>
    <tableColumn id="9" xr3:uid="{1457AD8D-5817-4CBB-9B79-76DDED18343A}" name="CONCERN.UNIQUEPATH"/>
    <tableColumn id="10" xr3:uid="{E7ACC13A-68D3-4214-B899-D3CF20B27C2A}" name="UID">
      <calculatedColumnFormula xml:space="preserve"> CONCATENATE( MID(Table151835[[#This Row],[PHASE]],2,3), MID(Table151835[[#This Row],[DELIVERABLE]],2,4), TRIM(SUBSTITUTE(MID(Table151835[[#This Row],[CONCERN.ID]],2,20),"X","") )  )</calculatedColumnFormula>
    </tableColumn>
    <tableColumn id="8" xr3:uid="{189AB6C4-0AD4-4F56-8F28-F28288834E15}" name="TITLE" dataDxfId="16">
      <calculatedColumnFormula>TRIM(MID(Table151835[[#This Row],[CONCERN.UNIQUEPATH]], IF( ISNUMBER( SEARCH("/",Table151835[[#This Row],[CONCERN.UNIQUEPATH]])),SEARCH("/",Table151835[[#This Row],[CONCERN.UNIQUEPATH]])+1,1),255))</calculatedColumnFormula>
    </tableColumn>
    <tableColumn id="4" xr3:uid="{C110639C-D14E-4FF5-96E1-915EDAE84204}" name="STATEMENT"/>
    <tableColumn id="5" xr3:uid="{C7E9698B-971A-4053-B2D3-A8F9012CF100}" name="RESPONSIBLE"/>
    <tableColumn id="6" xr3:uid="{8FD1991D-3F8E-425E-8A21-85CBA627C0D2}" name="BENEFITING"/>
    <tableColumn id="7" xr3:uid="{A4616637-D1D2-4941-935E-0EB35B53D2A6}" name="TYP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35620BD-6C94-4855-BF6B-443B3F196196}" name="Table151826" displayName="Table151826" ref="A10:K47" totalsRowShown="0">
  <autoFilter ref="A10:K47" xr:uid="{88B10613-DE75-48D8-9E9B-7EC4537393E7}"/>
  <tableColumns count="11">
    <tableColumn id="1" xr3:uid="{6E088CE2-C2B4-490B-93FE-5207A5E7CF9E}" name="PHASE" dataDxfId="15" dataCellStyle="Accent3"/>
    <tableColumn id="2" xr3:uid="{9AF3618D-15B9-423F-ABF2-181EAE147729}" name="DELIVERABLE" dataDxfId="14"/>
    <tableColumn id="3" xr3:uid="{81BFA09B-3674-4263-B32C-76EDA2529D8E}" name="CONCERN.ID"/>
    <tableColumn id="9" xr3:uid="{91AEEDEE-E31E-4B8F-8BF2-9B35CEB4E3A8}" name="CONCERN.UNIQUEPATH"/>
    <tableColumn id="11" xr3:uid="{77A695C5-4CF8-4471-8836-788B2F86E7AB}" name="UID" dataDxfId="13">
      <calculatedColumnFormula xml:space="preserve"> CONCATENATE( MID(Table151826[[#This Row],[PHASE]],2,3), MID(Table151826[[#This Row],[DELIVERABLE]],2,4), TRIM(SUBSTITUTE(MID(Table151826[[#This Row],[CONCERN.ID]],2,20),"X","") )  )</calculatedColumnFormula>
    </tableColumn>
    <tableColumn id="8" xr3:uid="{F2A4CF31-2033-4B44-A9C6-440D2010541B}" name="TITLE"/>
    <tableColumn id="4" xr3:uid="{2CFDE3AA-B31F-48A3-80FF-616217FC81C8}" name="STATEMENT"/>
    <tableColumn id="5" xr3:uid="{AA7A1B20-DDA9-4F7D-A41D-96F94111FD84}" name="RESPONSIBLE"/>
    <tableColumn id="6" xr3:uid="{28AAFFB1-3B5B-427B-8BA4-3B8744D10821}" name="BENEFITING"/>
    <tableColumn id="7" xr3:uid="{8DD2EE33-841C-4D14-B09D-52CD2C2D3C00}" name="TYPE"/>
    <tableColumn id="10" xr3:uid="{CAA04C0B-71E6-4151-BBF5-672365CB70A4}" name="Column1" dataCellStyle="Bad"/>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020236B-C2FA-46CC-8B3C-EDA0F4FF7143}" name="Table151836" displayName="Table151836" ref="A10:J29" totalsRowShown="0">
  <autoFilter ref="A10:J29" xr:uid="{88B10613-DE75-48D8-9E9B-7EC4537393E7}"/>
  <tableColumns count="10">
    <tableColumn id="1" xr3:uid="{0AB464DB-89F2-4DA4-9989-07FA24A97CAD}" name="PHASE"/>
    <tableColumn id="2" xr3:uid="{862D6343-67FD-4D6D-A4B2-367E78DCF311}" name="DELIVERABLE"/>
    <tableColumn id="3" xr3:uid="{12FD5706-C4A6-4C5B-ADFD-C61BA16C10C2}" name="CONCERN.ID"/>
    <tableColumn id="9" xr3:uid="{EDC6A61E-8EEF-49B8-9A52-CE46DCC8B5A4}" name="CONCERN.UNIQUEPATH"/>
    <tableColumn id="10" xr3:uid="{411DEB68-DF31-4BF2-9F4B-1EEF4810DE0D}" name="UID">
      <calculatedColumnFormula xml:space="preserve"> CONCATENATE( MID(Table151836[[#This Row],[PHASE]],2,3), MID(Table151836[[#This Row],[DELIVERABLE]],2,4), TRIM(SUBSTITUTE(MID(Table151836[[#This Row],[CONCERN.ID]],2,20),"X","") )  )</calculatedColumnFormula>
    </tableColumn>
    <tableColumn id="8" xr3:uid="{FE8A47A2-1556-43F7-9271-C1D80639C380}" name="TITLE" dataDxfId="12">
      <calculatedColumnFormula>TRIM(MID(Table151836[[#This Row],[CONCERN.UNIQUEPATH]], IF( ISNUMBER( SEARCH("/",Table151836[[#This Row],[CONCERN.UNIQUEPATH]])),SEARCH("/",Table151836[[#This Row],[CONCERN.UNIQUEPATH]])+1,1),255))</calculatedColumnFormula>
    </tableColumn>
    <tableColumn id="4" xr3:uid="{FAD34BB1-095F-4E85-8812-B68D2916959F}" name="STATEMENT"/>
    <tableColumn id="5" xr3:uid="{3D6CBF00-F91D-44C6-A76E-950BFEFCD40A}" name="RESPONSIBLE"/>
    <tableColumn id="6" xr3:uid="{BFA8FEBB-51B6-407B-A098-205B9A3B60A2}" name="BENEFITING"/>
    <tableColumn id="7" xr3:uid="{A611D33C-3D2F-4047-AAE1-3F7D116F77C5}" name="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93C5EF6-2FB4-4A46-A974-38DE54338D79}" name="Table151833" displayName="Table151833" ref="A10:J21" totalsRowShown="0">
  <autoFilter ref="A10:J21" xr:uid="{88B10613-DE75-48D8-9E9B-7EC4537393E7}"/>
  <tableColumns count="10">
    <tableColumn id="1" xr3:uid="{80CD0E5C-5F4A-4C47-B4D0-C15444878C51}" name="PHASE"/>
    <tableColumn id="2" xr3:uid="{8F0D9C50-E8AE-49CE-A09F-00D2DEDABE35}" name="DELIVERABLE"/>
    <tableColumn id="3" xr3:uid="{86B337FE-A3C2-4991-B4F9-8263A602F2E2}" name="CONCERN.ID"/>
    <tableColumn id="9" xr3:uid="{30B0E4F6-4C2A-4CEE-9D94-0DBA02324B1B}" name="CONCERN.UNIQUEPATH"/>
    <tableColumn id="10" xr3:uid="{AB0C949F-2791-4617-B4B8-2D0A495FDCB3}" name="UID">
      <calculatedColumnFormula xml:space="preserve"> CONCATENATE( MID(Table151833[[#This Row],[PHASE]],2,3), MID(Table151833[[#This Row],[DELIVERABLE]],2,4), TRIM(SUBSTITUTE(MID(Table151833[[#This Row],[CONCERN.ID]],2,20),"X","") )  )</calculatedColumnFormula>
    </tableColumn>
    <tableColumn id="8" xr3:uid="{E88C31FB-C313-4C8F-9322-067300519EAA}" name="TITLE" dataDxfId="11">
      <calculatedColumnFormula>TRIM(MID(Table151833[[#This Row],[CONCERN.UNIQUEPATH]], IF( ISNUMBER( SEARCH("/",Table151833[[#This Row],[CONCERN.UNIQUEPATH]])),SEARCH("/",Table151833[[#This Row],[CONCERN.UNIQUEPATH]])+1,1),255))</calculatedColumnFormula>
    </tableColumn>
    <tableColumn id="4" xr3:uid="{F42C50AC-3A9E-442D-B73F-2BF664E3DC46}" name="STATEMENT"/>
    <tableColumn id="5" xr3:uid="{061ABF9A-E3DE-4339-AC29-F06962FBEA66}" name="RESPONSIBLE"/>
    <tableColumn id="6" xr3:uid="{21E3328E-266C-4380-ACE5-635360D6EFAC}" name="BENEFITING"/>
    <tableColumn id="7" xr3:uid="{5DDAE813-EC37-4E18-A4AE-649C3D23AECC}" name="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98F1EBF-9865-4320-A340-CAD70F0DDBB2}" name="Table151840" displayName="Table151840" ref="A10:J18" totalsRowShown="0">
  <autoFilter ref="A10:J18" xr:uid="{88B10613-DE75-48D8-9E9B-7EC4537393E7}"/>
  <tableColumns count="10">
    <tableColumn id="1" xr3:uid="{7B4F9085-C096-4574-9C71-331E2C8D4CFD}" name="PHASE"/>
    <tableColumn id="2" xr3:uid="{E1F02494-229F-4A3A-81E4-81DAB6121C4F}" name="DELIVERABLE"/>
    <tableColumn id="3" xr3:uid="{D50EAFB3-40E8-4D8B-A52A-B79CA3108048}" name="CONCERN.ID"/>
    <tableColumn id="9" xr3:uid="{ADDD89DA-7CF9-4AF7-B8E6-356353FF751E}" name="CONCERN.UNIQUEPATH"/>
    <tableColumn id="10" xr3:uid="{C270FBBC-A59A-455F-BB57-38E9CABA75E9}" name="UID">
      <calculatedColumnFormula xml:space="preserve"> CONCATENATE( MID(Table151840[[#This Row],[PHASE]],2,3), MID(Table151840[[#This Row],[DELIVERABLE]],2,4), TRIM(SUBSTITUTE(MID(Table151840[[#This Row],[CONCERN.ID]],2,20),"X","") )  )</calculatedColumnFormula>
    </tableColumn>
    <tableColumn id="8" xr3:uid="{34FC6707-15DB-4B00-A574-C3EFFAA99088}" name="TITLE" dataDxfId="10">
      <calculatedColumnFormula>TRIM(MID(Table151840[[#This Row],[CONCERN.UNIQUEPATH]], IF( ISNUMBER( SEARCH("/",Table151840[[#This Row],[CONCERN.UNIQUEPATH]])),SEARCH("/",Table151840[[#This Row],[CONCERN.UNIQUEPATH]])+1,1),255))</calculatedColumnFormula>
    </tableColumn>
    <tableColumn id="4" xr3:uid="{603CD205-0411-4096-BC13-E69DB1422E65}" name="STATEMENT"/>
    <tableColumn id="5" xr3:uid="{894506CD-5E57-41AD-9E43-F9138F078720}" name="RESPONSIBLE"/>
    <tableColumn id="6" xr3:uid="{FFD20EEA-DCB1-4B3F-9445-20563B498B1F}" name="BENEFITING"/>
    <tableColumn id="7" xr3:uid="{368320E8-B748-4B0A-81AF-01D3322AE752}" name="TYP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B5E51732-7177-418A-BF45-1D179910BEBD}" name="Table151841" displayName="Table151841" ref="A8:J23" totalsRowShown="0">
  <autoFilter ref="A8:J23" xr:uid="{88B10613-DE75-48D8-9E9B-7EC4537393E7}"/>
  <tableColumns count="10">
    <tableColumn id="1" xr3:uid="{48C53663-3A01-49E5-91E3-CD4957AB82F8}" name="PHASE"/>
    <tableColumn id="2" xr3:uid="{3CB43405-6B13-4977-A28A-7DF8B4A7C8B8}" name="DELIVERABLE"/>
    <tableColumn id="3" xr3:uid="{D1CF6919-9190-41A8-92E2-546F7EAC87F4}" name="CONCERN.ID"/>
    <tableColumn id="9" xr3:uid="{CFF356A2-BAEF-485B-B746-62CF68792E8C}" name="CONCERN.UNIQUEPATH"/>
    <tableColumn id="10" xr3:uid="{2F10E21C-1ADD-46E0-9A03-8585AA25C10F}" name="UID">
      <calculatedColumnFormula xml:space="preserve"> CONCATENATE( MID(Table151841[[#This Row],[PHASE]],2,3), MID(Table151841[[#This Row],[DELIVERABLE]],2,4), TRIM(SUBSTITUTE(MID(Table151841[[#This Row],[CONCERN.ID]],2,20),"X","") )  )</calculatedColumnFormula>
    </tableColumn>
    <tableColumn id="8" xr3:uid="{58C930EC-7E07-434D-BBA9-0484B0A370BB}" name="TITLE" dataDxfId="9">
      <calculatedColumnFormula>TRIM(MID(Table151841[[#This Row],[CONCERN.UNIQUEPATH]], IF( ISNUMBER( SEARCH("/",Table151841[[#This Row],[CONCERN.UNIQUEPATH]])),SEARCH("/",Table151841[[#This Row],[CONCERN.UNIQUEPATH]])+1,1),255))</calculatedColumnFormula>
    </tableColumn>
    <tableColumn id="4" xr3:uid="{2574AC95-8AF8-4FE8-B68A-CE932C73E8D8}" name="STATEMENT"/>
    <tableColumn id="5" xr3:uid="{369FE963-F550-44A3-93B5-3383931EACDC}" name="RESPONSIBLE"/>
    <tableColumn id="6" xr3:uid="{465CE2A6-5827-4645-BC9B-C8FA2C0476AD}" name="BENEFITING"/>
    <tableColumn id="7" xr3:uid="{FAA64F2F-4A4B-414F-9EA0-E6E6C7988B10}" name="TYP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485AFA5-DEFF-42F3-8558-BB9761777323}" name="Table151834" displayName="Table151834" ref="A8:J56" totalsRowShown="0">
  <autoFilter ref="A8:J56" xr:uid="{88B10613-DE75-48D8-9E9B-7EC4537393E7}"/>
  <sortState xmlns:xlrd2="http://schemas.microsoft.com/office/spreadsheetml/2017/richdata2" ref="A9:J54">
    <sortCondition ref="E8:E54"/>
  </sortState>
  <tableColumns count="10">
    <tableColumn id="1" xr3:uid="{431D3A8E-6B05-4A58-B5EF-C2CC69002B91}" name="PHASE"/>
    <tableColumn id="2" xr3:uid="{397ADA77-50BD-4A6D-9422-F541F83299E7}" name="DELIVERABLE"/>
    <tableColumn id="3" xr3:uid="{923C8FFC-B3DF-4D8F-BBD4-BEF868C3517A}" name="CONCERN.ID"/>
    <tableColumn id="9" xr3:uid="{034B5004-C3F0-4D01-B429-827CB229C284}" name="CONCERN.UNIQUEPATH"/>
    <tableColumn id="10" xr3:uid="{8F3AB6E1-A173-4320-9513-03B5E7BA5E4C}" name="UID">
      <calculatedColumnFormula xml:space="preserve"> CONCATENATE( MID(Table151834[[#This Row],[PHASE]],2,3), MID(Table151834[[#This Row],[DELIVERABLE]],2,4), TRIM(SUBSTITUTE(MID(Table151834[[#This Row],[CONCERN.ID]],2,20),"X","") )  )</calculatedColumnFormula>
    </tableColumn>
    <tableColumn id="8" xr3:uid="{A5B43DEB-7F3A-48D0-99F8-E6DFF3A39B91}" name="TITLE" dataDxfId="8">
      <calculatedColumnFormula>TRIM(MID(Table151834[[#This Row],[CONCERN.UNIQUEPATH]], IF( ISNUMBER( SEARCH("/",Table151834[[#This Row],[CONCERN.UNIQUEPATH]])),SEARCH("/",Table151834[[#This Row],[CONCERN.UNIQUEPATH]])+1,1),255))</calculatedColumnFormula>
    </tableColumn>
    <tableColumn id="4" xr3:uid="{ED44BB7D-9027-4777-A38C-C493E4A95301}" name="STATEMENT"/>
    <tableColumn id="5" xr3:uid="{F7346B03-B2B6-41F5-B164-4BE08B0EF8E9}" name="RESPONSIBLE"/>
    <tableColumn id="6" xr3:uid="{D599837A-42D4-4344-9502-FC886E8C0D69}" name="BENEFITING"/>
    <tableColumn id="7" xr3:uid="{E9C613C2-3D1D-4EC3-B957-A5AECAF2087C}" name="TYPE"/>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6D0CC4A6-11C2-49F2-A02E-255686263E07}" name="Table151842" displayName="Table151842" ref="A8:J32" totalsRowShown="0">
  <autoFilter ref="A8:J32" xr:uid="{88B10613-DE75-48D8-9E9B-7EC4537393E7}"/>
  <tableColumns count="10">
    <tableColumn id="1" xr3:uid="{9F4F96BD-1392-49C8-A0F7-B4B19065C697}" name="PHASE"/>
    <tableColumn id="2" xr3:uid="{4C82D13E-8BFC-4CFE-B06B-7570202D2734}" name="DELIVERABLE"/>
    <tableColumn id="3" xr3:uid="{BC9925B0-48B2-4A21-9CB7-B679C9456E9C}" name="CONCERN.ID"/>
    <tableColumn id="9" xr3:uid="{15D5D20A-B083-43C6-8CA3-853C28BE1CB9}" name="CONCERN.UNIQUEPATH"/>
    <tableColumn id="10" xr3:uid="{166F8553-184F-4E25-A676-5C40FDAC5DC2}" name="UID">
      <calculatedColumnFormula xml:space="preserve"> CONCATENATE( MID(Table151842[[#This Row],[PHASE]],2,3), MID(Table151842[[#This Row],[DELIVERABLE]],2,4), TRIM(SUBSTITUTE(MID(Table151842[[#This Row],[CONCERN.ID]],2,20),"X","") )  )</calculatedColumnFormula>
    </tableColumn>
    <tableColumn id="8" xr3:uid="{EBDD4CBE-FCBA-4D65-B5A6-82CB10073091}" name="TITLE" dataDxfId="7">
      <calculatedColumnFormula>TRIM(MID(Table151842[[#This Row],[CONCERN.UNIQUEPATH]], IF( ISNUMBER( SEARCH("/",Table151842[[#This Row],[CONCERN.UNIQUEPATH]])),SEARCH("/",Table151842[[#This Row],[CONCERN.UNIQUEPATH]])+1,1),255))</calculatedColumnFormula>
    </tableColumn>
    <tableColumn id="4" xr3:uid="{668CD28B-B685-4DDB-961A-B404EA466974}" name="STATEMENT"/>
    <tableColumn id="5" xr3:uid="{5E90104D-D6E3-41B0-A7B7-1D9DF4F1F94C}" name="RESPONSIBLE"/>
    <tableColumn id="6" xr3:uid="{F688B115-077D-41BF-9947-DD3C82D91730}" name="BENEFITING"/>
    <tableColumn id="7" xr3:uid="{B78BE5C2-C600-4BC5-8B49-66B72E44043D}" name="TYPE"/>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3C4FE2B8-6262-4068-9442-06A764C02C2C}" name="Table151844" displayName="Table151844" ref="A8:J9" totalsRowShown="0">
  <autoFilter ref="A8:J9" xr:uid="{88B10613-DE75-48D8-9E9B-7EC4537393E7}"/>
  <tableColumns count="10">
    <tableColumn id="1" xr3:uid="{010BB91C-D784-4977-AF7F-AB52B9FB4462}" name="PHASE"/>
    <tableColumn id="2" xr3:uid="{B5F8B1FE-3DD2-4BC2-B067-61324F5BF82B}" name="DELIVERABLE"/>
    <tableColumn id="3" xr3:uid="{63A3097A-9BA4-4A3A-AD88-8632E65D2511}" name="CONCERN.ID"/>
    <tableColumn id="9" xr3:uid="{C4C3F82A-0686-4720-A94C-07CCD31DBFFD}" name="CONCERN.UNIQUEPATH"/>
    <tableColumn id="10" xr3:uid="{8787E926-7C76-4862-9626-009F0C2EAFE7}" name="UID">
      <calculatedColumnFormula xml:space="preserve"> CONCATENATE( MID(Table151844[[#This Row],[PHASE]],2,3), MID(Table151844[[#This Row],[DELIVERABLE]],2,4), TRIM(SUBSTITUTE(MID(Table151844[[#This Row],[CONCERN.ID]],2,20),"X","") )  )</calculatedColumnFormula>
    </tableColumn>
    <tableColumn id="8" xr3:uid="{993AAAC4-C811-4AF8-906F-EA7108660AB5}" name="TITLE">
      <calculatedColumnFormula>TRIM(MID(Table151844[[#This Row],[CONCERN.UNIQUEPATH]], IF( ISNUMBER( SEARCH("/",Table151844[[#This Row],[CONCERN.UNIQUEPATH]])),SEARCH("/",Table151844[[#This Row],[CONCERN.UNIQUEPATH]])+1,1),255))</calculatedColumnFormula>
    </tableColumn>
    <tableColumn id="4" xr3:uid="{597772EF-ABD6-47D0-B032-BC4725804B5C}" name="STATEMENT"/>
    <tableColumn id="5" xr3:uid="{1BA34A7F-EA05-4009-B180-66674ECDB088}" name="RESPONSIBLE"/>
    <tableColumn id="6" xr3:uid="{860CFF2F-ECD5-4F14-9619-8CA432B307B9}" name="BENEFITING"/>
    <tableColumn id="7" xr3:uid="{5B6CE135-A46C-4C53-8E50-9A7C5A44626A}" name="TYPE"/>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886A73-3D32-4590-97B2-5482C8F4C85E}" name="Table15189" displayName="Table15189" ref="A8:J32" totalsRowShown="0">
  <autoFilter ref="A8:J32" xr:uid="{88B10613-DE75-48D8-9E9B-7EC4537393E7}"/>
  <tableColumns count="10">
    <tableColumn id="1" xr3:uid="{5FB94FCB-DCBB-4BBF-AFA4-991A570C0311}" name="PHASE"/>
    <tableColumn id="2" xr3:uid="{4B4A0F7A-6A3D-4A04-8483-7D6F1B8F0687}" name="DELIVERABLE"/>
    <tableColumn id="3" xr3:uid="{70DB9597-F642-4621-B033-D05DE5EAAAB4}" name="CONCERN.ID"/>
    <tableColumn id="9" xr3:uid="{7A56E9A3-91F6-41A8-8B01-EC918F4FC314}" name="CONCERN.UNIQUEPATH"/>
    <tableColumn id="10" xr3:uid="{75396135-1BD7-4518-B805-BA979B873B0A}" name="UID">
      <calculatedColumnFormula xml:space="preserve"> CONCATENATE( MID(Table15189[[#This Row],[PHASE]],2,3), MID(Table15189[[#This Row],[DELIVERABLE]],2,4), TRIM(SUBSTITUTE(MID(Table15189[[#This Row],[CONCERN.ID]],2,20),"X","") )  )</calculatedColumnFormula>
    </tableColumn>
    <tableColumn id="8" xr3:uid="{8F7402E4-EE6C-4E46-8646-AF6A30F71AAC}" name="TITLE" dataDxfId="6">
      <calculatedColumnFormula>TRIM(MID(Table15189[[#This Row],[CONCERN.UNIQUEPATH]], IF( ISNUMBER( SEARCH("/",Table15189[[#This Row],[CONCERN.UNIQUEPATH]])),SEARCH("/",Table15189[[#This Row],[CONCERN.UNIQUEPATH]])+1,1),255))</calculatedColumnFormula>
    </tableColumn>
    <tableColumn id="4" xr3:uid="{8072EF53-9427-4083-AB25-7DF017F0B1FC}" name="STATEMENT"/>
    <tableColumn id="5" xr3:uid="{F9DE8C5B-BD25-4FA1-B381-A7204FC32593}" name="RESPONSIBLE"/>
    <tableColumn id="6" xr3:uid="{426D5279-F453-4C7D-A439-6F2924A39BB3}" name="BENEFITING"/>
    <tableColumn id="7" xr3:uid="{A729069C-37B7-4DC6-A07A-2EAF301E04E5}"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D40B8CB-0500-4171-8F19-840B0FF40610}" name="Table15182122" displayName="Table15182122" ref="A10:J32" totalsRowShown="0">
  <autoFilter ref="A10:J32" xr:uid="{88B10613-DE75-48D8-9E9B-7EC4537393E7}"/>
  <tableColumns count="10">
    <tableColumn id="1" xr3:uid="{5E331BB1-C04E-4A89-A6C3-240956C8B3D0}" name="PHASE"/>
    <tableColumn id="2" xr3:uid="{DEFEF5D2-1329-47E8-BA48-A745796FFFAA}" name="DELIVERABLE"/>
    <tableColumn id="3" xr3:uid="{524190BB-87EB-40A3-B0F1-CADA1BC8D095}" name="CONCERN.ID"/>
    <tableColumn id="9" xr3:uid="{8F5DA45C-F6A2-4C5C-8EE3-4BCCB2E0D3A3}" name="CONCERN.UNIQUEPATH"/>
    <tableColumn id="10" xr3:uid="{32B0A8B1-EC9B-47F9-8F3D-5DE4076BF1DD}" name="UID">
      <calculatedColumnFormula xml:space="preserve"> CONCATENATE( MID(Table15182122[[#This Row],[PHASE]],2,3), MID(Table15182122[[#This Row],[DELIVERABLE]],2,4), TRIM(SUBSTITUTE(MID(Table15182122[[#This Row],[CONCERN.ID]],2,20),"X","") )  )</calculatedColumnFormula>
    </tableColumn>
    <tableColumn id="8" xr3:uid="{54E24E9A-48E2-4256-861F-43E888505AAD}" name="TITLE">
      <calculatedColumnFormula>TRIM(MID(Table15182122[[#This Row],[CONCERN.UNIQUEPATH]], IF( ISNUMBER( SEARCH("/",Table15182122[[#This Row],[CONCERN.UNIQUEPATH]])),SEARCH("/",Table15182122[[#This Row],[CONCERN.UNIQUEPATH]])+1,1),255))</calculatedColumnFormula>
    </tableColumn>
    <tableColumn id="4" xr3:uid="{27AE08A9-1EDE-4774-A78F-6265489BEB3B}" name="STATEMENT"/>
    <tableColumn id="5" xr3:uid="{5349C9EF-1C5C-411B-B48A-47DE2DAA5D20}" name="RESPONSIBLE"/>
    <tableColumn id="6" xr3:uid="{7AB270C9-0CB7-4EFD-A70E-3D1989B74BC3}" name="BENEFITING"/>
    <tableColumn id="7" xr3:uid="{F5D10086-D22B-4849-BE47-7B2CA9C10313}" name="TYP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46B0891-3F1F-4F3C-A33D-A23C44B50DFB}" name="Table151821" displayName="Table151821" ref="A10:J18" totalsRowShown="0">
  <autoFilter ref="A10:J18" xr:uid="{88B10613-DE75-48D8-9E9B-7EC4537393E7}"/>
  <sortState xmlns:xlrd2="http://schemas.microsoft.com/office/spreadsheetml/2017/richdata2" ref="A11:J17">
    <sortCondition ref="C10:C17"/>
  </sortState>
  <tableColumns count="10">
    <tableColumn id="1" xr3:uid="{1000A527-9977-4856-98D3-DB709481DF28}" name="PHASE"/>
    <tableColumn id="2" xr3:uid="{DDACDF17-3746-4C3B-917A-0983E1E66D89}" name="DELIVERABLE"/>
    <tableColumn id="3" xr3:uid="{BF5FCB5E-CE78-4EBE-8B97-600D3957C030}" name="CONCERN.ID"/>
    <tableColumn id="9" xr3:uid="{FBF4B841-1280-4DB5-A455-D5C4AFEF20CC}" name="CONCERN.UNIQUEPATH"/>
    <tableColumn id="10" xr3:uid="{DEED74FC-E0B1-4E12-AED6-03888FEFE44F}" name="UID">
      <calculatedColumnFormula xml:space="preserve"> CONCATENATE( MID(Table151821[[#This Row],[PHASE]],2,3), MID(Table151821[[#This Row],[DELIVERABLE]],2,4), TRIM(SUBSTITUTE(MID(Table151821[[#This Row],[CONCERN.ID]],2,20),"X","") )  )</calculatedColumnFormula>
    </tableColumn>
    <tableColumn id="8" xr3:uid="{1D3AE046-85D0-42A0-8B99-E4D50A6C111D}" name="TITLE">
      <calculatedColumnFormula>TRIM(MID(Table151821[[#This Row],[CONCERN.UNIQUEPATH]], IF( ISNUMBER( SEARCH("/",Table151821[[#This Row],[CONCERN.UNIQUEPATH]])),SEARCH("/",Table151821[[#This Row],[CONCERN.UNIQUEPATH]])+1,1),255))</calculatedColumnFormula>
    </tableColumn>
    <tableColumn id="4" xr3:uid="{9EBB2046-73E5-4470-8441-1CC281487F2C}" name="STATEMENT"/>
    <tableColumn id="5" xr3:uid="{D6FB0BF3-A2E8-401F-9D86-896E7B283A43}" name="RESPONSIBLE"/>
    <tableColumn id="6" xr3:uid="{D266EA66-AB6A-4F31-992A-96BCBF6320C5}" name="BENEFITING"/>
    <tableColumn id="7" xr3:uid="{59353090-28EC-411F-91C7-E3FBF858EB12}" name="TYP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9952C6E-A9AC-4002-8277-3A148E9C82BB}" name="Table1518212223" displayName="Table1518212223" ref="A8:J11" totalsRowShown="0">
  <autoFilter ref="A8:J11" xr:uid="{88B10613-DE75-48D8-9E9B-7EC4537393E7}"/>
  <tableColumns count="10">
    <tableColumn id="1" xr3:uid="{5E5F0D82-2106-4EA7-A771-F273E142E732}" name="PHASE"/>
    <tableColumn id="2" xr3:uid="{38859725-8F48-4548-BF0F-5BC8942846DB}" name="DELIVERABLE"/>
    <tableColumn id="3" xr3:uid="{D0C0D426-65D1-4508-86F5-9086116BEE99}" name="CONCERN.ID"/>
    <tableColumn id="9" xr3:uid="{8F1E655D-553D-4DEF-9C6F-ACE880284F52}" name="CONCERN.UNIQUEPATH"/>
    <tableColumn id="10" xr3:uid="{FA793FC6-4FF7-48FB-9121-61F129095473}" name="UID">
      <calculatedColumnFormula xml:space="preserve"> CONCATENATE( MID(Table1518212223[[#This Row],[PHASE]],2,3), MID(Table1518212223[[#This Row],[DELIVERABLE]],2,4), TRIM(SUBSTITUTE(MID(Table1518212223[[#This Row],[CONCERN.ID]],2,20),"X","") )  )</calculatedColumnFormula>
    </tableColumn>
    <tableColumn id="8" xr3:uid="{A4EF1613-DDF7-49AD-9937-17CAD917D12B}" name="TITLE">
      <calculatedColumnFormula>TRIM(MID(Table1518212223[[#This Row],[CONCERN.UNIQUEPATH]], IF( ISNUMBER( SEARCH("/",Table1518212223[[#This Row],[CONCERN.UNIQUEPATH]])),SEARCH("/",Table1518212223[[#This Row],[CONCERN.UNIQUEPATH]])+1,1),255))</calculatedColumnFormula>
    </tableColumn>
    <tableColumn id="4" xr3:uid="{9107053C-3D24-4512-9225-D912FF4A2E71}" name="STATEMENT"/>
    <tableColumn id="5" xr3:uid="{567A67AB-E784-41B7-A656-DA62578E3908}" name="RESPONSIBLE"/>
    <tableColumn id="6" xr3:uid="{D751ABD4-CC63-4779-97A7-424C9EBBCFEA}" name="BENEFITING"/>
    <tableColumn id="7" xr3:uid="{7CA7F4E1-E8B7-41D1-9B69-B198618C7DC1}" name="TYP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8CC0AE2C-B0E0-48B4-B101-32900B4DB2C0}" name="Table15186162" displayName="Table15186162" ref="A8:J9" totalsRowShown="0">
  <autoFilter ref="A8:J9" xr:uid="{88B10613-DE75-48D8-9E9B-7EC4537393E7}"/>
  <tableColumns count="10">
    <tableColumn id="1" xr3:uid="{F924A3CA-9743-4A45-861A-F07372E05E5A}" name="PHASE"/>
    <tableColumn id="2" xr3:uid="{5810C0AE-7A25-4A6B-A40A-F8476796B863}" name="DELIVERABLE"/>
    <tableColumn id="3" xr3:uid="{10E8EB2A-5DC3-4B30-B6E4-86C7ABD122F0}" name="CONCERN.ID"/>
    <tableColumn id="9" xr3:uid="{53DB1C3F-6AAA-485E-9846-3595F87CD8C3}" name="CONCERN.UNIQUEPATH"/>
    <tableColumn id="10" xr3:uid="{5C56DC0E-3C6F-42D5-BF3C-E247C9981594}" name="UID">
      <calculatedColumnFormula xml:space="preserve"> CONCATENATE( MID(Table15186162[[#This Row],[PHASE]],2,3), MID(Table15186162[[#This Row],[DELIVERABLE]],2,4), TRIM(SUBSTITUTE(MID(Table15186162[[#This Row],[CONCERN.ID]],2,20),"X","") )  )</calculatedColumnFormula>
    </tableColumn>
    <tableColumn id="8" xr3:uid="{7FB83B24-5584-44D1-B1B0-5D549D0C50D1}" name="TITLE">
      <calculatedColumnFormula>TRIM(MID(Table15186162[[#This Row],[CONCERN.UNIQUEPATH]], IF( ISNUMBER( SEARCH("/",Table15186162[[#This Row],[CONCERN.UNIQUEPATH]])),SEARCH("/",Table15186162[[#This Row],[CONCERN.UNIQUEPATH]])+1,1),255))</calculatedColumnFormula>
    </tableColumn>
    <tableColumn id="4" xr3:uid="{8915E6E3-5FD6-4D2F-9B82-53E0783BCE2F}" name="STATEMENT"/>
    <tableColumn id="5" xr3:uid="{0044F01A-4E6B-4DE3-A73C-BD68426A1964}" name="RESPONSIBLE"/>
    <tableColumn id="6" xr3:uid="{03499066-4EEF-4D53-B339-85B0C34800EC}" name="BENEFITING"/>
    <tableColumn id="7" xr3:uid="{20D496C5-9967-49C9-BA95-40165B94F005}" name="TYP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87CF0308-37CA-4E7D-8A1F-594BE7497EE2}" name="Table151861" displayName="Table151861" ref="A8:J9" totalsRowShown="0">
  <autoFilter ref="A8:J9" xr:uid="{88B10613-DE75-48D8-9E9B-7EC4537393E7}"/>
  <tableColumns count="10">
    <tableColumn id="1" xr3:uid="{E9F8D241-180F-43D8-98A5-65B404EBEDFE}" name="PHASE"/>
    <tableColumn id="2" xr3:uid="{31FA5610-EF23-4EE0-90A6-E71E2516AC4A}" name="DELIVERABLE"/>
    <tableColumn id="3" xr3:uid="{F4A6E2A5-6C7A-4278-9B3E-F443D15A04BB}" name="CONCERN.ID"/>
    <tableColumn id="9" xr3:uid="{FE156322-B780-4303-81CE-83D62B0C6EC2}" name="CONCERN.UNIQUEPATH"/>
    <tableColumn id="10" xr3:uid="{469A977B-1089-4230-980C-55E6AD903643}" name="UID">
      <calculatedColumnFormula xml:space="preserve"> CONCATENATE( MID(Table151861[[#This Row],[PHASE]],2,3), MID(Table151861[[#This Row],[DELIVERABLE]],2,4), TRIM(SUBSTITUTE(MID(Table151861[[#This Row],[CONCERN.ID]],2,20),"X","") )  )</calculatedColumnFormula>
    </tableColumn>
    <tableColumn id="8" xr3:uid="{1E709928-4C62-4F82-90D5-D70AC68040B3}" name="TITLE">
      <calculatedColumnFormula>TRIM(MID(Table151861[[#This Row],[CONCERN.UNIQUEPATH]], IF( ISNUMBER( SEARCH("/",Table151861[[#This Row],[CONCERN.UNIQUEPATH]])),SEARCH("/",Table151861[[#This Row],[CONCERN.UNIQUEPATH]])+1,1),255))</calculatedColumnFormula>
    </tableColumn>
    <tableColumn id="4" xr3:uid="{F9274B1C-D7BB-4B66-967F-42699C9B41B5}" name="STATEMENT"/>
    <tableColumn id="5" xr3:uid="{6CC1B87A-24C7-4CAC-AD00-AFC249CDAB21}" name="RESPONSIBLE"/>
    <tableColumn id="6" xr3:uid="{67A6393C-9915-447F-AE50-E485A0225F34}" name="BENEFITING"/>
    <tableColumn id="7" xr3:uid="{D796A196-CEF8-413A-AC63-EA09058C84F2}" name="TYP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2E214082-8218-4053-AF55-94E3D37BADF0}" name="Table151853" displayName="Table151853" ref="A8:J89" totalsRowShown="0">
  <autoFilter ref="A8:J89" xr:uid="{88B10613-DE75-48D8-9E9B-7EC4537393E7}"/>
  <tableColumns count="10">
    <tableColumn id="1" xr3:uid="{8F39C225-4DA7-4DFD-B3D8-A905A89CA30E}" name="PHASE"/>
    <tableColumn id="2" xr3:uid="{CC245AE7-A4BB-4475-96E2-D7A7CAF48771}" name="DELIVERABLE"/>
    <tableColumn id="3" xr3:uid="{C9B671AD-ECDD-4EBF-907E-D6CD1999F596}" name="CONCERN.ID"/>
    <tableColumn id="9" xr3:uid="{C60B0324-8AB2-4B07-9A2B-A91DBDBC09A7}" name="CONCERN.UNIQUEPATH"/>
    <tableColumn id="10" xr3:uid="{34FD944F-0EB6-4B58-9BF4-837B4C23AD82}" name="UID">
      <calculatedColumnFormula xml:space="preserve"> CONCATENATE( MID(Table151853[[#This Row],[PHASE]],2,3), MID(Table151853[[#This Row],[DELIVERABLE]],2,4), TRIM(SUBSTITUTE(MID(Table151853[[#This Row],[CONCERN.ID]],2,20),"X","") )  )</calculatedColumnFormula>
    </tableColumn>
    <tableColumn id="8" xr3:uid="{4C3D14B8-86AA-4F54-BAC8-923D52B19EED}" name="TITLE" dataDxfId="5">
      <calculatedColumnFormula>TRIM(MID(Table151853[[#This Row],[CONCERN.UNIQUEPATH]], IF( ISNUMBER( SEARCH("/",Table151853[[#This Row],[CONCERN.UNIQUEPATH]])),SEARCH("/",Table151853[[#This Row],[CONCERN.UNIQUEPATH]])+1,1),255))</calculatedColumnFormula>
    </tableColumn>
    <tableColumn id="4" xr3:uid="{5CCC66F5-70F5-4887-83CB-804E16FDBA6A}" name="STATEMENT"/>
    <tableColumn id="5" xr3:uid="{6D23D403-FFB0-4199-92E6-39DB26E0D73E}" name="RESPONSIBLE"/>
    <tableColumn id="6" xr3:uid="{F1B43BF7-3A20-47EB-98EC-D4D6AF8F2984}" name="BENEFITING"/>
    <tableColumn id="7" xr3:uid="{5A1D8CD4-E4FC-4035-AAB0-BFF085B86533}" name="TYP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4D3D9B4-5866-42F6-8E78-73A53125B926}" name="Table151817" displayName="Table151817" ref="A8:J28" totalsRowShown="0">
  <autoFilter ref="A8:J28" xr:uid="{88B10613-DE75-48D8-9E9B-7EC4537393E7}"/>
  <sortState xmlns:xlrd2="http://schemas.microsoft.com/office/spreadsheetml/2017/richdata2" ref="A9:J19">
    <sortCondition ref="C8:C19"/>
  </sortState>
  <tableColumns count="10">
    <tableColumn id="1" xr3:uid="{0D59A27E-F916-49BF-BCD1-A74CCFE3AD63}" name="PHASE"/>
    <tableColumn id="2" xr3:uid="{FE347120-040F-4F80-ABC6-C7A32B531404}" name="DELIVERABLE"/>
    <tableColumn id="3" xr3:uid="{2A5C0991-BC21-4EF5-B752-193505E8CBA5}" name="CONCERN.ID"/>
    <tableColumn id="9" xr3:uid="{C025AD0F-DDC3-44F8-8A16-C29F1EEE4789}" name="CONCERN.UNIQUEPATH"/>
    <tableColumn id="10" xr3:uid="{BD1ECA65-347D-4682-A0F1-AEC5E1E00D06}" name="UID">
      <calculatedColumnFormula xml:space="preserve"> CONCATENATE( MID(Table151817[[#This Row],[PHASE]],2,3), MID(Table151817[[#This Row],[DELIVERABLE]],2,4), TRIM(SUBSTITUTE(MID(Table151817[[#This Row],[CONCERN.ID]],2,20),"X","") )  )</calculatedColumnFormula>
    </tableColumn>
    <tableColumn id="8" xr3:uid="{9B0530E8-2D67-4941-863F-6355821E5E47}" name="TITLE">
      <calculatedColumnFormula>TRIM(MID(Table151817[[#This Row],[CONCERN.UNIQUEPATH]], IF( ISNUMBER( SEARCH("/",Table151817[[#This Row],[CONCERN.UNIQUEPATH]])),SEARCH("/",Table151817[[#This Row],[CONCERN.UNIQUEPATH]])+1,1),255))</calculatedColumnFormula>
    </tableColumn>
    <tableColumn id="4" xr3:uid="{FF6D89DA-70AA-4999-A3EE-8D6A663028E8}" name="STATEMENT"/>
    <tableColumn id="5" xr3:uid="{0AAD52E9-216C-4F46-9818-3E549A2AC043}" name="RESPONSIBLE"/>
    <tableColumn id="6" xr3:uid="{DE25B7EB-7593-477C-B315-069430613A49}" name="BENEFITING"/>
    <tableColumn id="7" xr3:uid="{C4772AB2-C299-4BA4-A6B3-0E73EBA86E3B}" name="TYP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74937EB-3912-43A5-BB1C-4DE9DC70B52D}" name="Table15181719" displayName="Table15181719" ref="A8:J26" totalsRowShown="0">
  <autoFilter ref="A8:J26" xr:uid="{88B10613-DE75-48D8-9E9B-7EC4537393E7}"/>
  <sortState xmlns:xlrd2="http://schemas.microsoft.com/office/spreadsheetml/2017/richdata2" ref="A9:J22">
    <sortCondition ref="E8:E22"/>
  </sortState>
  <tableColumns count="10">
    <tableColumn id="1" xr3:uid="{8BB90CE1-E100-4B07-B933-AA7D89CD7008}" name="PHASE"/>
    <tableColumn id="2" xr3:uid="{411678A3-203C-495B-9FCC-8571C460B35F}" name="DELIVERABLE"/>
    <tableColumn id="3" xr3:uid="{E3CEAC2C-521F-4750-BA5D-5CD7BCEA0F0D}" name="CONCERN.ID"/>
    <tableColumn id="9" xr3:uid="{54E5C924-EFBA-440C-BBFF-231D621C6D3E}" name="CONCERN.UNIQUEPATH"/>
    <tableColumn id="10" xr3:uid="{E1FE12EE-CCCB-4C9A-8BE9-9FAB05BCE2E9}" name="UID">
      <calculatedColumnFormula xml:space="preserve"> CONCATENATE( MID(Table15181719[[#This Row],[PHASE]],2,3), MID(Table15181719[[#This Row],[DELIVERABLE]],2,4), TRIM(SUBSTITUTE(MID(Table15181719[[#This Row],[CONCERN.ID]],2,20),"X","") )  )</calculatedColumnFormula>
    </tableColumn>
    <tableColumn id="8" xr3:uid="{248DB62B-59FA-4B70-8A4F-455E7475E1E6}" name="TITLE" dataDxfId="4">
      <calculatedColumnFormula>TRIM(MID(Table15181719[[#This Row],[CONCERN.UNIQUEPATH]], IF( ISNUMBER( SEARCH("/",Table15181719[[#This Row],[CONCERN.UNIQUEPATH]])),SEARCH("/",Table15181719[[#This Row],[CONCERN.UNIQUEPATH]])+1,1),255))</calculatedColumnFormula>
    </tableColumn>
    <tableColumn id="4" xr3:uid="{D2239E18-358A-48CF-A762-7FC50A9DEB0A}" name="STATEMENT"/>
    <tableColumn id="5" xr3:uid="{65C99219-D4E1-416D-8443-5D1FC6A65FAE}" name="RESPONSIBLE"/>
    <tableColumn id="6" xr3:uid="{CDC91994-07B4-49D8-8736-C75C8A20A730}" name="BENEFITING"/>
    <tableColumn id="7" xr3:uid="{8C50196B-8A76-48FB-A076-27446DF7CC89}" name="TYP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EC293B-233A-4E0D-AD8D-9CF7C429A75E}" name="Table15184" displayName="Table15184" ref="A10:J85" totalsRowShown="0">
  <autoFilter ref="A10:J85" xr:uid="{88B10613-DE75-48D8-9E9B-7EC4537393E7}"/>
  <sortState xmlns:xlrd2="http://schemas.microsoft.com/office/spreadsheetml/2017/richdata2" ref="A11:J80">
    <sortCondition ref="C10:C80"/>
  </sortState>
  <tableColumns count="10">
    <tableColumn id="1" xr3:uid="{35685F57-0093-40BE-BEBD-F371EBB57571}" name="PHASE"/>
    <tableColumn id="2" xr3:uid="{E7543040-F988-4D2D-9781-D67F39E8C930}" name="DELIVERABLE"/>
    <tableColumn id="3" xr3:uid="{E5E21154-04CE-49E3-B391-9E024EBF9E89}" name="CONCERN.ID"/>
    <tableColumn id="9" xr3:uid="{B9A0AFE8-8068-4FEA-ACDD-BC624C9B6DC4}" name="CONCERN.UNIQUEPATH"/>
    <tableColumn id="10" xr3:uid="{FC56CEEE-9058-4336-A1B9-CA475CE59A71}" name="UID">
      <calculatedColumnFormula xml:space="preserve"> CONCATENATE( MID(Table15184[[#This Row],[PHASE]],2,3), MID(Table15184[[#This Row],[DELIVERABLE]],2,4), TRIM(SUBSTITUTE(MID(Table15184[[#This Row],[CONCERN.ID]],2,20),"X","") )  )</calculatedColumnFormula>
    </tableColumn>
    <tableColumn id="8" xr3:uid="{7D386104-534E-4F0F-A31E-6893E2E030A8}" name="TITLE">
      <calculatedColumnFormula>TRIM(MID(Table15184[[#This Row],[CONCERN.UNIQUEPATH]], IF( ISNUMBER( SEARCH("/",Table15184[[#This Row],[CONCERN.UNIQUEPATH]])),SEARCH("/",Table15184[[#This Row],[CONCERN.UNIQUEPATH]])+1,1),255))</calculatedColumnFormula>
    </tableColumn>
    <tableColumn id="4" xr3:uid="{AF696339-E66C-4666-8AB3-DD9DE633A962}" name="STATEMENT"/>
    <tableColumn id="5" xr3:uid="{E9DBC436-460F-454F-9176-085904F27306}" name="RESPONSIBLE"/>
    <tableColumn id="6" xr3:uid="{CC3B7010-AE53-439C-984B-D59F1F11CBC8}" name="BENEFITING"/>
    <tableColumn id="7" xr3:uid="{4574DF8C-6AAD-441E-885C-85750660B4F0}" name="TYP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918D9230-0B15-4089-B459-C836DB4D7AB4}" name="Table151859" displayName="Table151859" ref="A8:J9" totalsRowShown="0">
  <autoFilter ref="A8:J9" xr:uid="{88B10613-DE75-48D8-9E9B-7EC4537393E7}"/>
  <tableColumns count="10">
    <tableColumn id="1" xr3:uid="{EB0D9B91-F9F0-4D5E-9945-D792B58031BF}" name="PHASE"/>
    <tableColumn id="2" xr3:uid="{39C6228E-8A7C-478B-8F6C-F076AE8A8BA1}" name="DELIVERABLE"/>
    <tableColumn id="3" xr3:uid="{0F57E332-C755-46DB-B1CD-399D41764708}" name="CONCERN.ID"/>
    <tableColumn id="9" xr3:uid="{D5F086BB-BAEA-4689-9547-0EA4F7C9DE4A}" name="CONCERN.UNIQUEPATH"/>
    <tableColumn id="10" xr3:uid="{9678892B-8DAA-46A2-8FCA-9E0696BB6FAE}" name="UID">
      <calculatedColumnFormula xml:space="preserve"> CONCATENATE( MID(Table151859[[#This Row],[PHASE]],2,3), MID(Table151859[[#This Row],[DELIVERABLE]],2,4), TRIM(SUBSTITUTE(MID(Table151859[[#This Row],[CONCERN.ID]],2,20),"X","") )  )</calculatedColumnFormula>
    </tableColumn>
    <tableColumn id="8" xr3:uid="{91C491C4-B6D7-4BB2-991D-7F508389CA8D}" name="TITLE">
      <calculatedColumnFormula>TRIM(MID(Table151859[[#This Row],[CONCERN.UNIQUEPATH]], IF( ISNUMBER( SEARCH("/",Table151859[[#This Row],[CONCERN.UNIQUEPATH]])),SEARCH("/",Table151859[[#This Row],[CONCERN.UNIQUEPATH]])+1,1),255))</calculatedColumnFormula>
    </tableColumn>
    <tableColumn id="4" xr3:uid="{91E48AA7-3F0A-4665-926D-0B5A14FD33CD}" name="STATEMENT"/>
    <tableColumn id="5" xr3:uid="{3D4671D4-9807-44B7-BE83-583FFD1D3508}" name="RESPONSIBLE"/>
    <tableColumn id="6" xr3:uid="{F507529B-1354-43EF-98DB-E21F71A84923}" name="BENEFITING"/>
    <tableColumn id="7" xr3:uid="{5C7F9284-E5B8-423F-9E20-0D07E7133F97}"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76F8BC0-C621-424A-AA93-0C2D0A969331}" name="Table151828" displayName="Table151828" ref="A10:J29" totalsRowShown="0">
  <autoFilter ref="A10:J29" xr:uid="{88B10613-DE75-48D8-9E9B-7EC4537393E7}"/>
  <sortState xmlns:xlrd2="http://schemas.microsoft.com/office/spreadsheetml/2017/richdata2" ref="A11:J29">
    <sortCondition ref="D10:D29"/>
  </sortState>
  <tableColumns count="10">
    <tableColumn id="1" xr3:uid="{4EB2E5A7-7E3F-496B-85C2-0C335CB5B4A1}" name="PHASE"/>
    <tableColumn id="2" xr3:uid="{202C4FD0-F714-4282-804F-A605716AF9D9}" name="DELIVERABLE"/>
    <tableColumn id="3" xr3:uid="{1148E498-F8C7-438E-BDCD-240B408494AC}" name="CONCERN.ID"/>
    <tableColumn id="9" xr3:uid="{ED9CB184-99DD-4293-AEB7-B38584F3F6AA}" name="CONCERN.UNIQUEPATH"/>
    <tableColumn id="10" xr3:uid="{DD16E383-E2D3-4146-BC2D-F558C3C5B502}" name="UID">
      <calculatedColumnFormula xml:space="preserve"> CONCATENATE( MID(Table151828[[#This Row],[PHASE]],2,3), MID(Table151828[[#This Row],[DELIVERABLE]],2,4), TRIM(SUBSTITUTE(MID(Table151828[[#This Row],[CONCERN.ID]],2,20),"X","") )  )</calculatedColumnFormula>
    </tableColumn>
    <tableColumn id="8" xr3:uid="{EB3052D6-3A08-414B-B21E-C305479F6E90}" name="TITLE">
      <calculatedColumnFormula>TRIM(MID(Table151828[[#This Row],[CONCERN.UNIQUEPATH]], IF( ISNUMBER( SEARCH("/",Table151828[[#This Row],[CONCERN.UNIQUEPATH]])),SEARCH("/",Table151828[[#This Row],[CONCERN.UNIQUEPATH]])+1,1),255))</calculatedColumnFormula>
    </tableColumn>
    <tableColumn id="4" xr3:uid="{6E357BF7-66D7-4ACB-8D07-463126BA021D}" name="STATEMENT"/>
    <tableColumn id="5" xr3:uid="{DE9C6A53-8561-4505-B509-5C19B8FA9153}" name="RESPONSIBLE"/>
    <tableColumn id="6" xr3:uid="{3F2B5BF8-CFA0-4D27-A7C1-8E025D836644}" name="BENEFITING"/>
    <tableColumn id="7" xr3:uid="{C5C45F6B-4DE9-4D95-8D69-416A43C02F07}" name="TYP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E6BE23-BB60-4370-B7C8-D5AC7151AEAB}" name="Table15183" displayName="Table15183" ref="A8:J12" totalsRowShown="0">
  <autoFilter ref="A8:J12" xr:uid="{88B10613-DE75-48D8-9E9B-7EC4537393E7}"/>
  <tableColumns count="10">
    <tableColumn id="1" xr3:uid="{D41F31F7-0D35-4E08-A749-0B17C03C9F0D}" name="PHASE"/>
    <tableColumn id="2" xr3:uid="{F76BFF98-D8ED-4DBF-AF4B-4DBA7AE905D3}" name="DELIVERABLE"/>
    <tableColumn id="3" xr3:uid="{7BE89047-4ED6-411F-88D8-453EDBC3DA79}" name="CONCERN.ID"/>
    <tableColumn id="9" xr3:uid="{BBDCB167-2EFF-41BB-9EE4-4E3AE41E8334}" name="CONCERN.UNIQUEPATH"/>
    <tableColumn id="10" xr3:uid="{14587357-86B6-4CEB-8773-7174AD184EC8}" name="UID">
      <calculatedColumnFormula xml:space="preserve"> CONCATENATE( MID(Table15183[[#This Row],[PHASE]],2,3), MID(Table15183[[#This Row],[DELIVERABLE]],2,4), TRIM(SUBSTITUTE(MID(Table15183[[#This Row],[CONCERN.ID]],2,20),"X","") )  )</calculatedColumnFormula>
    </tableColumn>
    <tableColumn id="8" xr3:uid="{ADE28ACE-BB85-47B5-8506-FE9069F49FDC}" name="TITLE">
      <calculatedColumnFormula>TRIM(MID(Table15183[[#This Row],[CONCERN.UNIQUEPATH]], IF( ISNUMBER( SEARCH("/",Table15183[[#This Row],[CONCERN.UNIQUEPATH]])),SEARCH("/",Table15183[[#This Row],[CONCERN.UNIQUEPATH]])+1,1),255))</calculatedColumnFormula>
    </tableColumn>
    <tableColumn id="4" xr3:uid="{1955F21C-823B-4E0E-B6AD-08131410A3B6}" name="STATEMENT"/>
    <tableColumn id="5" xr3:uid="{E771CF1C-9619-4B35-A3C2-568BD100E8BB}" name="RESPONSIBLE"/>
    <tableColumn id="6" xr3:uid="{ED4CF5A6-B2DD-40B7-96C4-EAEF2F6E5130}" name="BENEFITING"/>
    <tableColumn id="7" xr3:uid="{CB2DB3B5-A48B-4B3B-8226-4546C26947F6}" name="TYP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CE9CDC0-8ED0-4854-BC98-56D4B93EBEFB}" name="Table151830" displayName="Table151830" ref="A8:J34" totalsRowShown="0">
  <autoFilter ref="A8:J34" xr:uid="{88B10613-DE75-48D8-9E9B-7EC4537393E7}"/>
  <sortState xmlns:xlrd2="http://schemas.microsoft.com/office/spreadsheetml/2017/richdata2" ref="A9:J34">
    <sortCondition ref="C8:C34"/>
  </sortState>
  <tableColumns count="10">
    <tableColumn id="1" xr3:uid="{EE9D32B9-8F40-4EF6-8DF1-3932E34B23E8}" name="PHASE"/>
    <tableColumn id="2" xr3:uid="{514FA2CE-B89E-4E5D-95A4-0E59AF1827B4}" name="DELIVERABLE"/>
    <tableColumn id="3" xr3:uid="{6767F4C6-28EC-4DFE-999A-26427DD3511D}" name="CONCERN.ID"/>
    <tableColumn id="9" xr3:uid="{03572CE7-1F32-4958-9C91-A88C49C3F339}" name="CONCERN.UNIQUEPATH"/>
    <tableColumn id="10" xr3:uid="{3FFD2A7A-1D23-46CF-8732-EA424409AFF5}" name="UID">
      <calculatedColumnFormula xml:space="preserve"> CONCATENATE( MID(Table151830[[#This Row],[PHASE]],2,3), MID(Table151830[[#This Row],[DELIVERABLE]],2,4), TRIM(SUBSTITUTE(MID(Table151830[[#This Row],[CONCERN.ID]],2,20),"X","") )  )</calculatedColumnFormula>
    </tableColumn>
    <tableColumn id="8" xr3:uid="{C63599D7-1054-4F38-BF11-8F2723487609}" name="TITLE">
      <calculatedColumnFormula>TRIM(MID(Table151830[[#This Row],[CONCERN.UNIQUEPATH]], IF( ISNUMBER( SEARCH("/",Table151830[[#This Row],[CONCERN.UNIQUEPATH]])),SEARCH("/",Table151830[[#This Row],[CONCERN.UNIQUEPATH]])+1,1),255))</calculatedColumnFormula>
    </tableColumn>
    <tableColumn id="4" xr3:uid="{032B4A30-5538-4ABD-8A77-EA784A8BFE88}" name="STATEMENT"/>
    <tableColumn id="5" xr3:uid="{60818CA5-2D65-43BC-9623-5BDB4F30C4A3}" name="RESPONSIBLE"/>
    <tableColumn id="6" xr3:uid="{6D41C705-077F-4504-8DDE-4C1CF4BC2AE6}" name="BENEFITING"/>
    <tableColumn id="7" xr3:uid="{8377ADEA-6272-4CDC-B373-97812960BE6F}" name="TYP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E7EE0DA-1619-40B1-BE42-948E6D590AEB}" name="Table151864" displayName="Table151864" ref="A8:J20" totalsRowShown="0">
  <autoFilter ref="A8:J20" xr:uid="{88B10613-DE75-48D8-9E9B-7EC4537393E7}"/>
  <tableColumns count="10">
    <tableColumn id="1" xr3:uid="{00C2B480-E665-46C7-8ADD-E56522B20AF4}" name="PHASE"/>
    <tableColumn id="2" xr3:uid="{F81EB565-1294-49C2-8E48-B3CE620D992E}" name="DELIVERABLE"/>
    <tableColumn id="3" xr3:uid="{A54407E9-8CA2-42A8-9A7A-78B4F0C449F4}" name="CONCERN.ID"/>
    <tableColumn id="9" xr3:uid="{20921CCA-5FC0-4602-9389-221CC865072E}" name="CONCERN.UNIQUEPATH"/>
    <tableColumn id="10" xr3:uid="{80138C28-7461-4342-ABF8-10D38CBE01EF}" name="UID">
      <calculatedColumnFormula xml:space="preserve"> CONCATENATE( MID(Table151864[[#This Row],[PHASE]],2,3), MID(Table151864[[#This Row],[DELIVERABLE]],2,4), TRIM(SUBSTITUTE(MID(Table151864[[#This Row],[CONCERN.ID]],2,20),"X","") )  )</calculatedColumnFormula>
    </tableColumn>
    <tableColumn id="8" xr3:uid="{140AEA3F-C73F-4DB5-BF64-3EDA4BF95D72}" name="TITLE">
      <calculatedColumnFormula>TRIM(MID(Table151864[[#This Row],[CONCERN.UNIQUEPATH]], IF( ISNUMBER( SEARCH("/",Table151864[[#This Row],[CONCERN.UNIQUEPATH]])),SEARCH("/",Table151864[[#This Row],[CONCERN.UNIQUEPATH]])+1,1),255))</calculatedColumnFormula>
    </tableColumn>
    <tableColumn id="4" xr3:uid="{E596895F-1099-4145-B1C8-D37593FCBE62}" name="STATEMENT"/>
    <tableColumn id="5" xr3:uid="{85B3333D-9AA7-4360-9365-F97E7D8B9786}" name="RESPONSIBLE"/>
    <tableColumn id="6" xr3:uid="{F563218E-3559-41D1-AAC4-3803FE570765}" name="BENEFITING"/>
    <tableColumn id="7" xr3:uid="{C3BFE53C-F8B1-4B52-8A61-0DC43CF3BE61}" name="TYP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69D3AFF9-B401-4224-A014-77141D028CC0}" name="Table151845" displayName="Table151845" ref="A8:J23" totalsRowShown="0">
  <autoFilter ref="A8:J23" xr:uid="{88B10613-DE75-48D8-9E9B-7EC4537393E7}"/>
  <sortState xmlns:xlrd2="http://schemas.microsoft.com/office/spreadsheetml/2017/richdata2" ref="A9:J21">
    <sortCondition ref="C8:C21"/>
  </sortState>
  <tableColumns count="10">
    <tableColumn id="1" xr3:uid="{56EDC371-21CB-4624-83A6-6E6444212766}" name="PHASE"/>
    <tableColumn id="2" xr3:uid="{6BB4684D-AF93-4C93-A6F5-8B9859C5BE99}" name="DELIVERABLE"/>
    <tableColumn id="3" xr3:uid="{06ECFBFC-A6B3-4E1A-BF83-73A6283DBA3F}" name="CONCERN.ID"/>
    <tableColumn id="9" xr3:uid="{CC3BBA2B-8FAE-4791-A4BD-E16AF443D630}" name="CONCERN.UNIQUEPATH"/>
    <tableColumn id="10" xr3:uid="{B3E9F5A7-2445-4C9E-A175-000EE9A91B30}" name="UID">
      <calculatedColumnFormula xml:space="preserve"> CONCATENATE( MID(Table151845[[#This Row],[PHASE]],2,3), MID(Table151845[[#This Row],[DELIVERABLE]],2,4), TRIM(SUBSTITUTE(MID(Table151845[[#This Row],[CONCERN.ID]],2,20),"X","") )  )</calculatedColumnFormula>
    </tableColumn>
    <tableColumn id="8" xr3:uid="{79315F14-D993-43BF-8A06-99E50E9C6F10}" name="TITLE" dataDxfId="3">
      <calculatedColumnFormula>TRIM(MID(Table151845[[#This Row],[CONCERN.UNIQUEPATH]], IF( ISNUMBER( SEARCH("/",Table151845[[#This Row],[CONCERN.UNIQUEPATH]])),SEARCH("/",Table151845[[#This Row],[CONCERN.UNIQUEPATH]])+1,1),255))</calculatedColumnFormula>
    </tableColumn>
    <tableColumn id="4" xr3:uid="{FFD331E2-AB27-4C53-82A0-840C1A1BE072}" name="STATEMENT"/>
    <tableColumn id="5" xr3:uid="{70339DA7-5909-49F3-802E-2CE8112BF7B8}" name="RESPONSIBLE"/>
    <tableColumn id="6" xr3:uid="{76289EAC-F961-4A0E-939F-575C707D7873}" name="BENEFITING"/>
    <tableColumn id="7" xr3:uid="{35473AC0-CAE3-4D01-8F27-0F7CB1C25895}" name="TYP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ECD73D1-765E-4439-AA22-7CE9AFC25EB6}" name="Table151814" displayName="Table151814" ref="A8:J11" totalsRowShown="0">
  <autoFilter ref="A8:J11" xr:uid="{88B10613-DE75-48D8-9E9B-7EC4537393E7}"/>
  <tableColumns count="10">
    <tableColumn id="1" xr3:uid="{D9292F51-4FAE-4A12-B903-F5B53A9A0CC2}" name="PHASE" dataCellStyle="Good"/>
    <tableColumn id="2" xr3:uid="{93934FFD-608A-4E3D-B181-DB031BD6B803}" name="DELIVERABLE" dataCellStyle="Good"/>
    <tableColumn id="3" xr3:uid="{54087B3B-A5FB-4DEF-A091-84A81D162B41}" name="CONCERN.ID" dataCellStyle="Good"/>
    <tableColumn id="9" xr3:uid="{98978354-65A8-48FC-8B28-420BF1F05ED8}" name="CONCERN.UNIQUEPATH" dataCellStyle="Good"/>
    <tableColumn id="10" xr3:uid="{AB87622E-80E9-4A1B-92A0-B54015099785}" name="UID" dataCellStyle="Good">
      <calculatedColumnFormula xml:space="preserve"> CONCATENATE( MID(Table151845[[#This Row],[PHASE]],2,3), MID(Table151845[[#This Row],[DELIVERABLE]],2,4), TRIM(SUBSTITUTE(MID(Table151845[[#This Row],[CONCERN.ID]],2,20),"X","") )  )</calculatedColumnFormula>
    </tableColumn>
    <tableColumn id="8" xr3:uid="{3658E93F-3AE4-46A5-928F-6A9C81B67C72}" name="TITLE" dataDxfId="2" dataCellStyle="Good">
      <calculatedColumnFormula>TRIM(MID(Table151814[[#This Row],[CONCERN.UNIQUEPATH]], IF( ISNUMBER( SEARCH("/",Table151814[[#This Row],[CONCERN.UNIQUEPATH]])),SEARCH("/",Table151814[[#This Row],[CONCERN.UNIQUEPATH]])+1,1),255))</calculatedColumnFormula>
    </tableColumn>
    <tableColumn id="4" xr3:uid="{DB1A4178-97C7-4D64-AF1A-101DDB2565FD}" name="STATEMENT" dataCellStyle="Good"/>
    <tableColumn id="5" xr3:uid="{C6BCFA2C-55AB-4292-9573-082CD07BCD2C}" name="RESPONSIBLE"/>
    <tableColumn id="6" xr3:uid="{3D55709D-5FEF-4C3F-B3D7-D1EC80121E62}" name="BENEFITING"/>
    <tableColumn id="7" xr3:uid="{BA573CDF-E99B-440F-AFD4-E24162DE71D9}" name="TYP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2FA4486-1793-44C4-936B-19AC74BB29B5}" name="Table151821222324" displayName="Table151821222324" ref="A8:J18" totalsRowShown="0">
  <autoFilter ref="A8:J18" xr:uid="{88B10613-DE75-48D8-9E9B-7EC4537393E7}"/>
  <sortState xmlns:xlrd2="http://schemas.microsoft.com/office/spreadsheetml/2017/richdata2" ref="A9:J16">
    <sortCondition ref="C8:C16"/>
  </sortState>
  <tableColumns count="10">
    <tableColumn id="1" xr3:uid="{854671EB-729C-46D6-8DBE-6331F22402C7}" name="PHASE"/>
    <tableColumn id="2" xr3:uid="{57BB14EE-27C8-475D-8DF5-444D1A68A3B2}" name="DELIVERABLE"/>
    <tableColumn id="3" xr3:uid="{E58FDDD3-C024-4346-967A-4A6EBA8D77DB}" name="CONCERN.ID"/>
    <tableColumn id="9" xr3:uid="{C59FACC9-1EC5-48E9-98DA-DB9284BF8DAD}" name="CONCERN.UNIQUEPATH"/>
    <tableColumn id="10" xr3:uid="{6F1E45F9-3E12-4BAE-A5EB-54F0D9A079FC}" name="UID">
      <calculatedColumnFormula xml:space="preserve"> CONCATENATE( MID(Table151821222324[[#This Row],[PHASE]],2,3), MID(Table151821222324[[#This Row],[DELIVERABLE]],2,4), TRIM(SUBSTITUTE(MID(Table151821222324[[#This Row],[CONCERN.ID]],2,20),"X","") )  )</calculatedColumnFormula>
    </tableColumn>
    <tableColumn id="8" xr3:uid="{269EB972-909B-407B-A95E-7C0573C895DD}" name="TITLE">
      <calculatedColumnFormula>TRIM(MID(Table151821222324[[#This Row],[CONCERN.UNIQUEPATH]], IF( ISNUMBER( SEARCH("/",Table151821222324[[#This Row],[CONCERN.UNIQUEPATH]])),SEARCH("/",Table151821222324[[#This Row],[CONCERN.UNIQUEPATH]])+1,1),255))</calculatedColumnFormula>
    </tableColumn>
    <tableColumn id="4" xr3:uid="{AA68E60F-84D6-4CFF-8255-E8AD4B0B9EA3}" name="STATEMENT"/>
    <tableColumn id="5" xr3:uid="{02E57471-CCC8-4746-AB5E-C76FF84886B3}" name="RESPONSIBLE"/>
    <tableColumn id="6" xr3:uid="{C484A5E0-F890-41C8-82C9-070F3277B08D}" name="BENEFITING"/>
    <tableColumn id="7" xr3:uid="{8E4B0416-E313-426C-96B4-DB83AF1ED9DC}" name="TYP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D3E43CB-16E9-4D94-A9F6-0F066FE9B402}" name="Table1518415" displayName="Table1518415" ref="A8:J16" totalsRowShown="0">
  <autoFilter ref="A8:J16" xr:uid="{88B10613-DE75-48D8-9E9B-7EC4537393E7}"/>
  <tableColumns count="10">
    <tableColumn id="1" xr3:uid="{DB412AA8-6D99-4392-A61D-220C7C883596}" name="PHASE"/>
    <tableColumn id="2" xr3:uid="{0ED4A65C-F380-452B-8868-231BFABD0EDF}" name="DELIVERABLE"/>
    <tableColumn id="3" xr3:uid="{B5DD4057-9341-40BB-AE31-9A414A98FAA9}" name="CONCERN.ID"/>
    <tableColumn id="9" xr3:uid="{D5E8BD21-5D44-48D0-98A5-93F871FDA166}" name="CONCERN.UNIQUEPATH"/>
    <tableColumn id="10" xr3:uid="{FAC87D7B-5360-45AA-BCF3-C762716D6E65}" name="UID">
      <calculatedColumnFormula xml:space="preserve"> CONCATENATE( MID(Table1518415[[#This Row],[PHASE]],2,3), MID(Table1518415[[#This Row],[DELIVERABLE]],2,4), TRIM(SUBSTITUTE(MID(Table1518415[[#This Row],[CONCERN.ID]],2,20),"X","") )  )</calculatedColumnFormula>
    </tableColumn>
    <tableColumn id="8" xr3:uid="{A3DEA2CB-5A7E-412D-90C1-DF2116DE8B2D}" name="TITLE">
      <calculatedColumnFormula>TRIM(MID(Table1518415[[#This Row],[CONCERN.UNIQUEPATH]], IF( ISNUMBER( SEARCH("/",Table1518415[[#This Row],[CONCERN.UNIQUEPATH]])),SEARCH("/",Table1518415[[#This Row],[CONCERN.UNIQUEPATH]])+1,1),255))</calculatedColumnFormula>
    </tableColumn>
    <tableColumn id="4" xr3:uid="{C95788F9-E672-4C16-ABD1-267626437974}" name="STATEMENT"/>
    <tableColumn id="5" xr3:uid="{6F17AD39-E53E-4DFC-A67E-B5CD574BB6E0}" name="RESPONSIBLE"/>
    <tableColumn id="6" xr3:uid="{46B9725A-124C-4A4E-96B9-9A517EDBFCF9}" name="BENEFITING"/>
    <tableColumn id="7" xr3:uid="{19FBEA80-DF5D-462E-A08C-14CE517C7BF3}" name="TYP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AC354BDC-FD93-461A-BF53-EBCE55682242}" name="Table151829" displayName="Table151829" ref="A10:J46" totalsRowShown="0">
  <autoFilter ref="A10:J46" xr:uid="{88B10613-DE75-48D8-9E9B-7EC4537393E7}"/>
  <sortState xmlns:xlrd2="http://schemas.microsoft.com/office/spreadsheetml/2017/richdata2" ref="A11:J44">
    <sortCondition ref="D10:D44"/>
  </sortState>
  <tableColumns count="10">
    <tableColumn id="1" xr3:uid="{A464D8B5-8C25-428C-AEBB-43AFA7266FD8}" name="PHASE"/>
    <tableColumn id="2" xr3:uid="{156157C2-B46E-4854-93C8-49D60E4E242B}" name="DELIVERABLE"/>
    <tableColumn id="3" xr3:uid="{23B336B2-E82A-4E07-8EB4-89D69091C38F}" name="CONCERN.ID"/>
    <tableColumn id="9" xr3:uid="{8050266E-10A4-4B47-BCE5-948852D437C5}" name="CONCERN.UNIQUEPATH"/>
    <tableColumn id="10" xr3:uid="{825487A1-27EC-4944-ABFD-05318D20DFA3}" name="UID">
      <calculatedColumnFormula xml:space="preserve"> CONCATENATE( MID(Table151829[[#This Row],[PHASE]],2,3), MID(Table151829[[#This Row],[DELIVERABLE]],2,4), TRIM(SUBSTITUTE(MID(Table151829[[#This Row],[CONCERN.ID]],2,20),"X","") )  )</calculatedColumnFormula>
    </tableColumn>
    <tableColumn id="8" xr3:uid="{5529B5BF-1873-42EE-AEAE-D63703ECDE31}" name="TITLE">
      <calculatedColumnFormula>TRIM(MID(Table151829[[#This Row],[CONCERN.UNIQUEPATH]], IF( ISNUMBER( SEARCH("/",Table151829[[#This Row],[CONCERN.UNIQUEPATH]])),SEARCH("/",Table151829[[#This Row],[CONCERN.UNIQUEPATH]])+1,1),255))</calculatedColumnFormula>
    </tableColumn>
    <tableColumn id="4" xr3:uid="{271FC0E1-9C05-4824-AD3E-DA3A9C0AC8FB}" name="STATEMENT"/>
    <tableColumn id="5" xr3:uid="{60222073-40B8-4815-BDF7-0DA9E916BB46}" name="RESPONSIBLE"/>
    <tableColumn id="6" xr3:uid="{358491EE-AF7F-42E5-8E1D-456B77AD980F}" name="BENEFITING"/>
    <tableColumn id="7" xr3:uid="{2BE148EF-1350-483E-B2A0-12558CD9916C}" name="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2DD5B2-B9A2-4737-86A4-68550E1E4953}" name="Table151816" displayName="Table151816" ref="A8:J28" totalsRowShown="0">
  <autoFilter ref="A8:J28" xr:uid="{88B10613-DE75-48D8-9E9B-7EC4537393E7}"/>
  <tableColumns count="10">
    <tableColumn id="1" xr3:uid="{896EB8C5-80B7-4B34-A26E-F77FDC7A8D7A}" name="PHASE"/>
    <tableColumn id="2" xr3:uid="{9BDA1EF2-6467-4DB7-AB14-3FD8483DDCE6}" name="DELIVERABLE"/>
    <tableColumn id="3" xr3:uid="{A208AEBF-EC4C-46D9-B7AA-7F9C770A2C28}" name="CONCERN.ID"/>
    <tableColumn id="9" xr3:uid="{0C84AEFC-F70C-421A-9CFB-A7B6FC848736}" name="CONCERN.UNIQUEPATH"/>
    <tableColumn id="10" xr3:uid="{2DEF2739-F7B6-48FB-BF87-9EB569C31D08}" name="UID">
      <calculatedColumnFormula xml:space="preserve"> CONCATENATE( MID(Table151816[[#This Row],[PHASE]],2,3), MID(Table151816[[#This Row],[DELIVERABLE]],2,4), TRIM(SUBSTITUTE(MID(Table151816[[#This Row],[CONCERN.ID]],2,20),"X","") )  )</calculatedColumnFormula>
    </tableColumn>
    <tableColumn id="8" xr3:uid="{BC335D78-E817-4215-B6DB-7B36B33CEB37}" name="TITLE">
      <calculatedColumnFormula>TRIM(MID(Table151816[[#This Row],[CONCERN.UNIQUEPATH]], IF( ISNUMBER( SEARCH("/",Table151816[[#This Row],[CONCERN.UNIQUEPATH]])),SEARCH("/",Table151816[[#This Row],[CONCERN.UNIQUEPATH]])+1,1),255))</calculatedColumnFormula>
    </tableColumn>
    <tableColumn id="4" xr3:uid="{0F185D6C-A07F-4CED-8092-55B079CAE5AC}" name="STATEMENT"/>
    <tableColumn id="5" xr3:uid="{66308EF4-E6F3-4823-881E-79E36F42C4D0}" name="RESPONSIBLE"/>
    <tableColumn id="6" xr3:uid="{E03F5784-64D2-4C96-A9A4-C77FD12D520B}" name="BENEFITING"/>
    <tableColumn id="7" xr3:uid="{03AD04AD-53D5-4883-ADC8-E8748D6A5694}" name="TYP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C09FF4F-3157-4D39-A52D-3DF748126716}" name="Table151820" displayName="Table151820" ref="A8:J54" totalsRowShown="0">
  <autoFilter ref="A8:J54" xr:uid="{88B10613-DE75-48D8-9E9B-7EC4537393E7}"/>
  <tableColumns count="10">
    <tableColumn id="1" xr3:uid="{6ED2843A-4217-46C0-9278-338AA9323875}" name="PHASE"/>
    <tableColumn id="2" xr3:uid="{143E36E1-9B62-4708-B2B6-3622605EAD1C}" name="DELIVERABLE"/>
    <tableColumn id="3" xr3:uid="{2DF20AFF-CF50-4E4E-9870-63DBBE3CEB8E}" name="CONCERN.ID"/>
    <tableColumn id="9" xr3:uid="{42E18652-D150-4908-9ECA-4A307F9C4C16}" name="CONCERN.UNIQUEPATH"/>
    <tableColumn id="10" xr3:uid="{584CAC0E-82A2-41B1-8845-3986C8234ED3}" name="UID">
      <calculatedColumnFormula xml:space="preserve"> CONCATENATE( MID(Table151820[[#This Row],[PHASE]],2,3), MID(Table151820[[#This Row],[DELIVERABLE]],2,4), TRIM(SUBSTITUTE(MID(Table151820[[#This Row],[CONCERN.ID]],2,20),"X","") )  )</calculatedColumnFormula>
    </tableColumn>
    <tableColumn id="8" xr3:uid="{E63DD9CD-EE29-4A9C-A939-F34D4A8E4E9D}" name="TITLE">
      <calculatedColumnFormula>TRIM(MID(Table151820[[#This Row],[CONCERN.UNIQUEPATH]], IF( ISNUMBER( SEARCH("/",Table151820[[#This Row],[CONCERN.UNIQUEPATH]])),SEARCH("/",Table151820[[#This Row],[CONCERN.UNIQUEPATH]])+1,1),255))</calculatedColumnFormula>
    </tableColumn>
    <tableColumn id="4" xr3:uid="{B188EA9B-F30F-4840-8550-BF466EBF9754}" name="STATEMENT"/>
    <tableColumn id="5" xr3:uid="{FDCE1BF9-165E-4A4D-BF94-BDCD2E234D26}" name="RESPONSIBLE"/>
    <tableColumn id="6" xr3:uid="{6F413133-5B4A-43BC-8416-D09EC85B5A80}" name="BENEFITING"/>
    <tableColumn id="7" xr3:uid="{37A57135-A5ED-487A-B399-B29785F0CD60}" name="TYP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7364F7A-3A71-4D88-8F1A-AC46D32147F9}" name="Table151843" displayName="Table151843" ref="A8:J17" totalsRowShown="0">
  <autoFilter ref="A8:J17" xr:uid="{88B10613-DE75-48D8-9E9B-7EC4537393E7}"/>
  <sortState xmlns:xlrd2="http://schemas.microsoft.com/office/spreadsheetml/2017/richdata2" ref="A9:J17">
    <sortCondition ref="C8:C17"/>
  </sortState>
  <tableColumns count="10">
    <tableColumn id="1" xr3:uid="{7AA9C717-326A-41ED-ABF2-FA5DF0F3810D}" name="PHASE"/>
    <tableColumn id="2" xr3:uid="{80FBAFE4-B6A1-4A01-94DF-12300F1052E0}" name="DELIVERABLE"/>
    <tableColumn id="3" xr3:uid="{3AD5178D-B0FE-4067-AC2C-6B07C701BCA6}" name="CONCERN.ID"/>
    <tableColumn id="9" xr3:uid="{B09C74E9-9E9C-4102-8F51-4D1A5024434F}" name="CONCERN.UNIQUEPATH"/>
    <tableColumn id="10" xr3:uid="{1F258776-7FD2-45A3-9F65-626C1B09C6AC}" name="UID">
      <calculatedColumnFormula xml:space="preserve"> CONCATENATE( MID(Table151843[[#This Row],[PHASE]],2,3), MID(Table151843[[#This Row],[DELIVERABLE]],2,4), TRIM(SUBSTITUTE(MID(Table151843[[#This Row],[CONCERN.ID]],2,20),"X","") )  )</calculatedColumnFormula>
    </tableColumn>
    <tableColumn id="8" xr3:uid="{C4EA3E1C-EA84-4A87-ADA5-5D793008F484}" name="TITLE" dataDxfId="1">
      <calculatedColumnFormula>TRIM(MID(Table151843[[#This Row],[CONCERN.UNIQUEPATH]], IF( ISNUMBER( SEARCH("/",Table151843[[#This Row],[CONCERN.UNIQUEPATH]])),SEARCH("/",Table151843[[#This Row],[CONCERN.UNIQUEPATH]])+1,1),255))</calculatedColumnFormula>
    </tableColumn>
    <tableColumn id="4" xr3:uid="{58324A27-8C62-411D-ABED-D5D3160AF534}" name="STATEMENT"/>
    <tableColumn id="5" xr3:uid="{84CE61B0-D47D-4C41-9131-665C58E87E2A}" name="RESPONSIBLE"/>
    <tableColumn id="6" xr3:uid="{583953EF-9DF3-4F78-BD66-DD19D3708FB4}" name="BENEFITING"/>
    <tableColumn id="7" xr3:uid="{BFBAC0FA-673D-4CA4-A5AC-F263E17F3B92}" name="TYP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D30EA15-47F9-44D4-A7BF-D3821F33260D}" name="Table151839" displayName="Table151839" ref="A8:K24" totalsRowShown="0">
  <autoFilter ref="A8:K24" xr:uid="{88B10613-DE75-48D8-9E9B-7EC4537393E7}"/>
  <tableColumns count="11">
    <tableColumn id="1" xr3:uid="{54492F72-5E51-4CBA-8244-10E66731F8FF}" name="PHASE"/>
    <tableColumn id="2" xr3:uid="{4BC57625-35CA-44C4-9398-9D06DB73A504}" name="DELIVERABLE"/>
    <tableColumn id="3" xr3:uid="{E6E5C5E8-1A9A-44D4-A3AF-DAC389952346}" name="CONCERN.ID"/>
    <tableColumn id="9" xr3:uid="{597FBE3F-45D9-4A0F-8077-FE7AEBB360E1}" name="CONCERN.UNIQUEPATH"/>
    <tableColumn id="10" xr3:uid="{2705FCC8-1B65-4046-A7DB-0EF8BB16DF8A}" name="UID">
      <calculatedColumnFormula xml:space="preserve"> CONCATENATE( MID(Table151839[[#This Row],[PHASE]],2,3), MID(Table151839[[#This Row],[DELIVERABLE]],2,4), TRIM(SUBSTITUTE(MID(Table151839[[#This Row],[CONCERN.ID]],2,20),"X","") )  )</calculatedColumnFormula>
    </tableColumn>
    <tableColumn id="8" xr3:uid="{57A97B26-218F-4AFD-B647-DA000BEE0580}" name="TITLE" dataDxfId="0">
      <calculatedColumnFormula>TRIM(MID(Table151839[[#This Row],[CONCERN.UNIQUEPATH]], IF( ISNUMBER( SEARCH("/",Table151839[[#This Row],[CONCERN.UNIQUEPATH]])),SEARCH("/",Table151839[[#This Row],[CONCERN.UNIQUEPATH]])+1,1),255))</calculatedColumnFormula>
    </tableColumn>
    <tableColumn id="4" xr3:uid="{16AEBC5E-E8C2-4290-9179-9AF46E0B9AAC}" name="STATEMENT"/>
    <tableColumn id="5" xr3:uid="{4B5FA010-E7C1-44DE-A542-16254FE48902}" name="RESPONSIBLE"/>
    <tableColumn id="6" xr3:uid="{B6A1F856-7DFE-4F91-957F-7AD66FB15B4A}" name="BENEFITING"/>
    <tableColumn id="7" xr3:uid="{DB05795B-662B-4CE2-8C46-1C2571AC0018}" name="TYPE"/>
    <tableColumn id="11" xr3:uid="{6EBFB95D-1FD3-4EFB-AF02-B5828B9BA7EA}" name="NOTES"/>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E92BAB3E-98F9-495E-9B55-8E025D227070}" name="Table151856" displayName="Table151856" ref="A8:J9" totalsRowShown="0">
  <autoFilter ref="A8:J9" xr:uid="{88B10613-DE75-48D8-9E9B-7EC4537393E7}"/>
  <tableColumns count="10">
    <tableColumn id="1" xr3:uid="{698FBE1C-9E3C-4BB2-8C26-BC3F509401DE}" name="PHASE"/>
    <tableColumn id="2" xr3:uid="{9F2D0C5E-D094-4709-BE17-09D776F6173C}" name="DELIVERABLE"/>
    <tableColumn id="3" xr3:uid="{EE169C55-BC83-40D8-A64D-FC88AD9FB5F6}" name="CONCERN.ID"/>
    <tableColumn id="9" xr3:uid="{43A0444F-BD21-4C0D-AE92-B84775199E38}" name="CONCERN.UNIQUEPATH"/>
    <tableColumn id="10" xr3:uid="{1FE809F8-2446-4DFA-BF96-0148F50C7036}" name="UID">
      <calculatedColumnFormula xml:space="preserve"> CONCATENATE( MID(Table151856[[#This Row],[PHASE]],2,3), MID(Table151856[[#This Row],[DELIVERABLE]],2,4), TRIM(SUBSTITUTE(MID(Table151856[[#This Row],[CONCERN.ID]],2,20),"X","") )  )</calculatedColumnFormula>
    </tableColumn>
    <tableColumn id="8" xr3:uid="{A90B4750-4A43-40F8-BBF9-11B293F321D8}" name="TITLE">
      <calculatedColumnFormula>TRIM(MID(Table151856[[#This Row],[CONCERN.UNIQUEPATH]], IF( ISNUMBER( SEARCH("/",Table151856[[#This Row],[CONCERN.UNIQUEPATH]])),SEARCH("/",Table151856[[#This Row],[CONCERN.UNIQUEPATH]])+1,1),255))</calculatedColumnFormula>
    </tableColumn>
    <tableColumn id="4" xr3:uid="{EBCEC9D6-9FA8-4939-B390-FF68CA0F1261}" name="STATEMENT"/>
    <tableColumn id="5" xr3:uid="{22348D06-104B-458C-B4F9-DE2BA5C96BCA}" name="RESPONSIBLE"/>
    <tableColumn id="6" xr3:uid="{696683D2-65DF-42D2-B13B-1892098F0F6D}" name="BENEFITING"/>
    <tableColumn id="7" xr3:uid="{C4095E33-34DD-4B41-A28C-6970D11F5AD5}" name="TYP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D6D88434-423A-4F1D-851D-1F5741A0F37A}" name="Table151857" displayName="Table151857" ref="A8:J9" totalsRowShown="0">
  <autoFilter ref="A8:J9" xr:uid="{88B10613-DE75-48D8-9E9B-7EC4537393E7}"/>
  <tableColumns count="10">
    <tableColumn id="1" xr3:uid="{F502F9A6-624F-478D-9BEA-B0AAA1B8AD00}" name="PHASE"/>
    <tableColumn id="2" xr3:uid="{C5C2E7BF-A79D-40D1-80CE-059CB41F63E8}" name="DELIVERABLE"/>
    <tableColumn id="3" xr3:uid="{52C6715C-B477-45DF-9146-446124BDCB09}" name="CONCERN.ID"/>
    <tableColumn id="9" xr3:uid="{1DF2ED66-6C13-42D1-A446-669861102185}" name="CONCERN.UNIQUEPATH"/>
    <tableColumn id="10" xr3:uid="{732F75A0-0A96-4CD4-95EA-8497A8ABACF4}" name="UID">
      <calculatedColumnFormula xml:space="preserve"> CONCATENATE( MID(Table151857[[#This Row],[PHASE]],2,3), MID(Table151857[[#This Row],[DELIVERABLE]],2,4), TRIM(SUBSTITUTE(MID(Table151857[[#This Row],[CONCERN.ID]],2,20),"X","") )  )</calculatedColumnFormula>
    </tableColumn>
    <tableColumn id="8" xr3:uid="{1B9636BE-9470-4E5F-8887-FCE5AD095B1A}" name="TITLE">
      <calculatedColumnFormula>TRIM(MID(Table151857[[#This Row],[CONCERN.UNIQUEPATH]], IF( ISNUMBER( SEARCH("/",Table151857[[#This Row],[CONCERN.UNIQUEPATH]])),SEARCH("/",Table151857[[#This Row],[CONCERN.UNIQUEPATH]])+1,1),255))</calculatedColumnFormula>
    </tableColumn>
    <tableColumn id="4" xr3:uid="{2BF8DCC3-FD23-4DE7-95DC-80EB43F657D4}" name="STATEMENT"/>
    <tableColumn id="5" xr3:uid="{2446AEAE-4903-47A3-82BA-E0619F7CB193}" name="RESPONSIBLE"/>
    <tableColumn id="6" xr3:uid="{C4A4DF27-5955-4626-ABDB-DC3C10EA0DF1}" name="BENEFITING"/>
    <tableColumn id="7" xr3:uid="{2D116A9F-3035-45B2-B1A7-BE8C84E00CEA}"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hyperlink" Target="mailto:D308.Endorsement/ITC-Training@CAB" TargetMode="External"/><Relationship Id="rId13" Type="http://schemas.openxmlformats.org/officeDocument/2006/relationships/table" Target="../tables/table3.xml"/><Relationship Id="rId18" Type="http://schemas.openxmlformats.org/officeDocument/2006/relationships/table" Target="../tables/table8.xml"/><Relationship Id="rId3" Type="http://schemas.openxmlformats.org/officeDocument/2006/relationships/hyperlink" Target="mailto:052.Endorsement/ITC-Operations@CAB" TargetMode="External"/><Relationship Id="rId7" Type="http://schemas.openxmlformats.org/officeDocument/2006/relationships/hyperlink" Target="mailto:D307.Endorsement/ITC-Support@CAB" TargetMode="External"/><Relationship Id="rId12" Type="http://schemas.openxmlformats.org/officeDocument/2006/relationships/table" Target="../tables/table2.xml"/><Relationship Id="rId17" Type="http://schemas.openxmlformats.org/officeDocument/2006/relationships/table" Target="../tables/table7.xml"/><Relationship Id="rId2" Type="http://schemas.openxmlformats.org/officeDocument/2006/relationships/hyperlink" Target="mailto:051.Endorsement/ITC-Maintenance@CAB" TargetMode="External"/><Relationship Id="rId16" Type="http://schemas.openxmlformats.org/officeDocument/2006/relationships/table" Target="../tables/table6.xml"/><Relationship Id="rId1" Type="http://schemas.openxmlformats.org/officeDocument/2006/relationships/hyperlink" Target="mailto:D050.Endorsement/ITC-Infrastructure@CAB" TargetMode="External"/><Relationship Id="rId6" Type="http://schemas.openxmlformats.org/officeDocument/2006/relationships/hyperlink" Target="mailto:D306.Endorsement/ITC-Deployment@CAB" TargetMode="External"/><Relationship Id="rId11" Type="http://schemas.openxmlformats.org/officeDocument/2006/relationships/printerSettings" Target="../printerSettings/printerSettings3.bin"/><Relationship Id="rId5" Type="http://schemas.openxmlformats.org/officeDocument/2006/relationships/hyperlink" Target="mailto:051.Endorsement/ITC-Maintenance@CAB" TargetMode="External"/><Relationship Id="rId15" Type="http://schemas.openxmlformats.org/officeDocument/2006/relationships/table" Target="../tables/table5.xml"/><Relationship Id="rId10" Type="http://schemas.openxmlformats.org/officeDocument/2006/relationships/hyperlink" Target="mailto:D050.Endorsement/ITC-Infrastructure@CAB" TargetMode="External"/><Relationship Id="rId19" Type="http://schemas.openxmlformats.org/officeDocument/2006/relationships/table" Target="../tables/table9.xml"/><Relationship Id="rId4" Type="http://schemas.openxmlformats.org/officeDocument/2006/relationships/hyperlink" Target="mailto:057.Endorsement/ITC-Legal@CAB" TargetMode="External"/><Relationship Id="rId9" Type="http://schemas.openxmlformats.org/officeDocument/2006/relationships/hyperlink" Target="mailto:056.Endorsement/ITC-Identity@CAB" TargetMode="External"/><Relationship Id="rId1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12.bin"/></Relationships>
</file>

<file path=xl/worksheets/_rels/sheet35.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13.bin"/></Relationships>
</file>

<file path=xl/worksheets/_rels/sheet36.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42.xml"/><Relationship Id="rId1" Type="http://schemas.openxmlformats.org/officeDocument/2006/relationships/printerSettings" Target="../printerSettings/printerSettings14.bin"/></Relationships>
</file>

<file path=xl/worksheets/_rels/sheet39.xml.rels><?xml version="1.0" encoding="UTF-8" standalone="yes"?>
<Relationships xmlns="http://schemas.openxmlformats.org/package/2006/relationships"><Relationship Id="rId2" Type="http://schemas.openxmlformats.org/officeDocument/2006/relationships/table" Target="../tables/table43.xml"/><Relationship Id="rId1" Type="http://schemas.openxmlformats.org/officeDocument/2006/relationships/printerSettings" Target="../printerSettings/printerSettings15.bin"/></Relationships>
</file>

<file path=xl/worksheets/_rels/sheet40.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printerSettings" Target="../printerSettings/printerSettings16.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3.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17.bin"/></Relationships>
</file>

<file path=xl/worksheets/_rels/sheet44.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52.xml"/><Relationship Id="rId1" Type="http://schemas.openxmlformats.org/officeDocument/2006/relationships/printerSettings" Target="../printerSettings/printerSettings18.bin"/></Relationships>
</file>

<file path=xl/worksheets/_rels/sheet49.xml.rels><?xml version="1.0" encoding="UTF-8" standalone="yes"?>
<Relationships xmlns="http://schemas.openxmlformats.org/package/2006/relationships"><Relationship Id="rId2" Type="http://schemas.openxmlformats.org/officeDocument/2006/relationships/table" Target="../tables/table53.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64922-9CCD-4D1B-B8A4-F9FFDBF021E7}">
  <sheetPr>
    <tabColor theme="7" tint="0.39997558519241921"/>
  </sheetPr>
  <dimension ref="A1:A58"/>
  <sheetViews>
    <sheetView topLeftCell="A22" workbookViewId="0">
      <selection activeCell="A26" sqref="A26"/>
    </sheetView>
  </sheetViews>
  <sheetFormatPr defaultRowHeight="14.45"/>
  <cols>
    <col min="1" max="1" width="128.42578125" style="37" customWidth="1"/>
  </cols>
  <sheetData>
    <row r="1" spans="1:1">
      <c r="A1" s="40" t="s">
        <v>0</v>
      </c>
    </row>
    <row r="2" spans="1:1" ht="29.1">
      <c r="A2" s="38" t="s">
        <v>1</v>
      </c>
    </row>
    <row r="3" spans="1:1">
      <c r="A3" s="38"/>
    </row>
    <row r="4" spans="1:1">
      <c r="A4" s="40" t="s">
        <v>2</v>
      </c>
    </row>
    <row r="5" spans="1:1">
      <c r="A5" s="38" t="s">
        <v>3</v>
      </c>
    </row>
    <row r="6" spans="1:1">
      <c r="A6" s="39" t="s">
        <v>4</v>
      </c>
    </row>
    <row r="7" spans="1:1">
      <c r="A7" s="39" t="s">
        <v>5</v>
      </c>
    </row>
    <row r="8" spans="1:1">
      <c r="A8" s="39" t="s">
        <v>6</v>
      </c>
    </row>
    <row r="9" spans="1:1">
      <c r="A9" s="39" t="s">
        <v>7</v>
      </c>
    </row>
    <row r="10" spans="1:1">
      <c r="A10" s="39" t="s">
        <v>8</v>
      </c>
    </row>
    <row r="11" spans="1:1">
      <c r="A11" s="39" t="s">
        <v>9</v>
      </c>
    </row>
    <row r="12" spans="1:1">
      <c r="A12" s="39" t="s">
        <v>10</v>
      </c>
    </row>
    <row r="13" spans="1:1">
      <c r="A13" s="39" t="s">
        <v>11</v>
      </c>
    </row>
    <row r="14" spans="1:1">
      <c r="A14" s="39" t="s">
        <v>12</v>
      </c>
    </row>
    <row r="15" spans="1:1">
      <c r="A15" s="39" t="s">
        <v>13</v>
      </c>
    </row>
    <row r="16" spans="1:1">
      <c r="A16" s="39" t="s">
        <v>14</v>
      </c>
    </row>
    <row r="17" spans="1:1">
      <c r="A17" s="39" t="s">
        <v>15</v>
      </c>
    </row>
    <row r="18" spans="1:1">
      <c r="A18" s="39" t="s">
        <v>16</v>
      </c>
    </row>
    <row r="19" spans="1:1" ht="29.1">
      <c r="A19" s="39" t="s">
        <v>17</v>
      </c>
    </row>
    <row r="20" spans="1:1">
      <c r="A20" s="39"/>
    </row>
    <row r="21" spans="1:1">
      <c r="A21" s="40" t="s">
        <v>18</v>
      </c>
    </row>
    <row r="22" spans="1:1" ht="72.599999999999994">
      <c r="A22" s="38" t="s">
        <v>19</v>
      </c>
    </row>
    <row r="23" spans="1:1">
      <c r="A23" s="38"/>
    </row>
    <row r="24" spans="1:1">
      <c r="A24" s="40" t="s">
        <v>20</v>
      </c>
    </row>
    <row r="25" spans="1:1" ht="29.1">
      <c r="A25" s="38" t="s">
        <v>21</v>
      </c>
    </row>
    <row r="26" spans="1:1">
      <c r="A26" s="38" t="s">
        <v>22</v>
      </c>
    </row>
    <row r="27" spans="1:1">
      <c r="A27" s="38"/>
    </row>
    <row r="28" spans="1:1">
      <c r="A28" s="40" t="s">
        <v>23</v>
      </c>
    </row>
    <row r="29" spans="1:1">
      <c r="A29" s="39" t="s">
        <v>24</v>
      </c>
    </row>
    <row r="30" spans="1:1">
      <c r="A30" s="39" t="s">
        <v>25</v>
      </c>
    </row>
    <row r="31" spans="1:1">
      <c r="A31" s="39" t="s">
        <v>26</v>
      </c>
    </row>
    <row r="32" spans="1:1">
      <c r="A32" s="39" t="s">
        <v>27</v>
      </c>
    </row>
    <row r="33" spans="1:1">
      <c r="A33" s="39" t="s">
        <v>28</v>
      </c>
    </row>
    <row r="34" spans="1:1">
      <c r="A34" s="39" t="s">
        <v>29</v>
      </c>
    </row>
    <row r="35" spans="1:1">
      <c r="A35" s="39" t="s">
        <v>30</v>
      </c>
    </row>
    <row r="36" spans="1:1">
      <c r="A36" s="39" t="s">
        <v>31</v>
      </c>
    </row>
    <row r="37" spans="1:1">
      <c r="A37" s="38"/>
    </row>
    <row r="38" spans="1:1">
      <c r="A38" s="40" t="s">
        <v>32</v>
      </c>
    </row>
    <row r="39" spans="1:1">
      <c r="A39" s="39" t="s">
        <v>33</v>
      </c>
    </row>
    <row r="40" spans="1:1">
      <c r="A40" s="39" t="s">
        <v>34</v>
      </c>
    </row>
    <row r="41" spans="1:1" ht="43.5">
      <c r="A41" s="39" t="s">
        <v>35</v>
      </c>
    </row>
    <row r="42" spans="1:1" ht="43.5">
      <c r="A42" s="39" t="s">
        <v>36</v>
      </c>
    </row>
    <row r="43" spans="1:1" ht="29.1">
      <c r="A43" s="39" t="s">
        <v>37</v>
      </c>
    </row>
    <row r="44" spans="1:1">
      <c r="A44" s="39" t="s">
        <v>38</v>
      </c>
    </row>
    <row r="45" spans="1:1" ht="43.5">
      <c r="A45" s="39" t="s">
        <v>39</v>
      </c>
    </row>
    <row r="46" spans="1:1">
      <c r="A46" s="39" t="s">
        <v>40</v>
      </c>
    </row>
    <row r="47" spans="1:1">
      <c r="A47" s="39" t="s">
        <v>41</v>
      </c>
    </row>
    <row r="48" spans="1:1" ht="29.1">
      <c r="A48" s="39" t="s">
        <v>42</v>
      </c>
    </row>
    <row r="49" spans="1:1">
      <c r="A49" s="39"/>
    </row>
    <row r="50" spans="1:1">
      <c r="A50" s="41" t="s">
        <v>43</v>
      </c>
    </row>
    <row r="51" spans="1:1">
      <c r="A51" s="39" t="s">
        <v>44</v>
      </c>
    </row>
    <row r="52" spans="1:1" ht="29.1">
      <c r="A52" s="39" t="s">
        <v>45</v>
      </c>
    </row>
    <row r="53" spans="1:1" ht="43.5">
      <c r="A53" s="39" t="s">
        <v>46</v>
      </c>
    </row>
    <row r="54" spans="1:1" ht="72.599999999999994">
      <c r="A54" s="39" t="s">
        <v>47</v>
      </c>
    </row>
    <row r="55" spans="1:1" ht="43.5">
      <c r="A55" s="39" t="s">
        <v>48</v>
      </c>
    </row>
    <row r="56" spans="1:1" ht="43.5">
      <c r="A56" s="39" t="s">
        <v>49</v>
      </c>
    </row>
    <row r="57" spans="1:1" ht="101.45">
      <c r="A57" s="39" t="s">
        <v>50</v>
      </c>
    </row>
    <row r="58" spans="1:1" ht="87">
      <c r="A58" s="39" t="s">
        <v>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04B-1B76-478D-BE97-F37D42DE62BB}">
  <sheetPr>
    <tabColor rgb="FFFFC000"/>
  </sheetPr>
  <dimension ref="A1:B68"/>
  <sheetViews>
    <sheetView tabSelected="1" topLeftCell="A10" zoomScale="90" zoomScaleNormal="90" workbookViewId="0">
      <selection activeCell="A15" sqref="A15"/>
    </sheetView>
  </sheetViews>
  <sheetFormatPr defaultRowHeight="14.45"/>
  <cols>
    <col min="1" max="1" width="58.85546875" bestFit="1" customWidth="1"/>
    <col min="2" max="2" width="57.5703125" style="37" customWidth="1"/>
  </cols>
  <sheetData>
    <row r="1" spans="1:2">
      <c r="A1" s="47" t="s">
        <v>52</v>
      </c>
      <c r="B1" s="48" t="s">
        <v>53</v>
      </c>
    </row>
    <row r="2" spans="1:2">
      <c r="A2" s="44"/>
    </row>
    <row r="3" spans="1:2">
      <c r="A3" s="46" t="s">
        <v>54</v>
      </c>
      <c r="B3" s="46"/>
    </row>
    <row r="4" spans="1:2">
      <c r="A4" s="45" t="s">
        <v>55</v>
      </c>
      <c r="B4" s="37" t="e">
        <f>#REF!</f>
        <v>#REF!</v>
      </c>
    </row>
    <row r="5" spans="1:2">
      <c r="A5" s="45" t="s">
        <v>56</v>
      </c>
      <c r="B5" s="37" t="e">
        <f>#REF!</f>
        <v>#REF!</v>
      </c>
    </row>
    <row r="6" spans="1:2">
      <c r="A6" s="46" t="s">
        <v>57</v>
      </c>
      <c r="B6" s="46"/>
    </row>
    <row r="7" spans="1:2">
      <c r="A7" s="45" t="s">
        <v>58</v>
      </c>
      <c r="B7" s="37" t="e">
        <f>#REF!</f>
        <v>#REF!</v>
      </c>
    </row>
    <row r="8" spans="1:2">
      <c r="A8" s="45" t="s">
        <v>59</v>
      </c>
      <c r="B8" s="37" t="s">
        <v>60</v>
      </c>
    </row>
    <row r="9" spans="1:2">
      <c r="A9" s="46" t="s">
        <v>61</v>
      </c>
      <c r="B9" s="46"/>
    </row>
    <row r="10" spans="1:2" ht="72.599999999999994">
      <c r="A10" s="45" t="s">
        <v>62</v>
      </c>
      <c r="B10" s="37" t="str">
        <f>'DESIRES-PM-DEVELOPMENT'!A5</f>
        <v>As the PM, my Role is to develop an execution plan based on Business Case Objectives, Stakeholder Desires, available Resources, Capabilities and Time, while regularly reporting to Governance state, velocity and estimated projections of features development, delivery quality, resources available, issues, risks, decisions</v>
      </c>
    </row>
    <row r="11" spans="1:2">
      <c r="A11" s="46" t="s">
        <v>63</v>
      </c>
      <c r="B11" s="46"/>
    </row>
    <row r="12" spans="1:2">
      <c r="A12" s="45" t="s">
        <v>64</v>
      </c>
      <c r="B12" s="37" t="str">
        <f>'DESIRES-EFFORT-COORDINATOR'!A5</f>
        <v>As a &lt;ROLE&gt; my Role is</v>
      </c>
    </row>
    <row r="13" spans="1:2">
      <c r="A13" s="46" t="s">
        <v>65</v>
      </c>
      <c r="B13" s="46"/>
    </row>
    <row r="14" spans="1:2" ht="57.95">
      <c r="A14" s="45" t="s">
        <v>66</v>
      </c>
      <c r="B14" s="37" t="str">
        <f>'DESIRES-LEGAL-SERVICES'!A5</f>
        <v>As a Legal SME, my Role is to protect this organisation from litigation from external (eg: users harmed due to a security breach) or internal (eg: users who have disabilities that prevent them from using software, impacting their careers) sources.</v>
      </c>
    </row>
    <row r="15" spans="1:2">
      <c r="A15" s="45" t="s">
        <v>67</v>
      </c>
      <c r="B15" s="37" t="e">
        <f>#REF!</f>
        <v>#REF!</v>
      </c>
    </row>
    <row r="16" spans="1:2">
      <c r="A16" s="45" t="s">
        <v>68</v>
      </c>
      <c r="B16" s="37" t="e">
        <f>#REF!</f>
        <v>#REF!</v>
      </c>
    </row>
    <row r="17" spans="1:2">
      <c r="A17" s="45" t="s">
        <v>69</v>
      </c>
      <c r="B17" s="37" t="e">
        <f>#REF!</f>
        <v>#REF!</v>
      </c>
    </row>
    <row r="18" spans="1:2">
      <c r="A18" s="45" t="s">
        <v>70</v>
      </c>
      <c r="B18" s="37" t="e">
        <f>#REF!</f>
        <v>#REF!</v>
      </c>
    </row>
    <row r="19" spans="1:2" ht="72.599999999999994">
      <c r="A19" s="45" t="s">
        <v>71</v>
      </c>
      <c r="B19" s="37" t="str">
        <f>'DESIRES-C&amp;A SECURITY-SERVICES'!A5</f>
        <v>As a Security Services SME, my Role is to first protect the information and privacy of system users, then the reputation of the organisaiton, by seeking and plugging security weaknesses of the business service before it is deployed and over its whole service lifetime</v>
      </c>
    </row>
    <row r="20" spans="1:2">
      <c r="A20" s="45" t="s">
        <v>72</v>
      </c>
      <c r="B20" s="37" t="e">
        <f>#REF!</f>
        <v>#REF!</v>
      </c>
    </row>
    <row r="21" spans="1:2">
      <c r="A21" s="46" t="s">
        <v>73</v>
      </c>
      <c r="B21" s="46"/>
    </row>
    <row r="22" spans="1:2" ht="57.95">
      <c r="A22" s="45" t="s">
        <v>74</v>
      </c>
      <c r="B22" s="37" t="str">
        <f>'DESIRES-DEPLOYMENT-SERVICES'!A5</f>
        <v>As a Deployment SME, my Role is to develop automation to encode IP needed to operate and enhance systems throughout their service lifetime, but is often lost when the original development resources move on to other projects</v>
      </c>
    </row>
    <row r="23" spans="1:2" ht="43.5">
      <c r="A23" s="45" t="s">
        <v>75</v>
      </c>
      <c r="B23" s="37" t="str">
        <f>'DESIRES-MONITORING-SERVICES'!A5</f>
        <v>As a Monitoring SME, my Role is be alerted to unexpected activity of user, system resources, state changes for subsequent monitoring, and potentially mitigating actions</v>
      </c>
    </row>
    <row r="24" spans="1:2" ht="43.5">
      <c r="A24" s="45" t="s">
        <v>76</v>
      </c>
      <c r="B24" s="37" t="str">
        <f>'DESIRES-MAINTENANCE-SERVICES'!A5</f>
        <v>As a Maintenance SME, my Role is to ensure the infrastructure resources required by the service are performing to agreed expectations</v>
      </c>
    </row>
    <row r="25" spans="1:2" ht="72.599999999999994">
      <c r="A25" s="45" t="s">
        <v>77</v>
      </c>
      <c r="B25" s="37" t="str">
        <f>'DESIRES-DEV-SUPPORT-SERVICES'!A5</f>
        <v>As a Support Development SME, my Role is to provide BAU development capabilities required for the Maintenance and continuity of custom or customised services developed by others (internal project or external vendor provided Development Services)</v>
      </c>
    </row>
    <row r="26" spans="1:2" ht="29.1">
      <c r="A26" s="45" t="s">
        <v>78</v>
      </c>
      <c r="B26" s="37" t="str">
        <f>'DESIRES-OPERATION-SERVICES'!A5</f>
        <v>As an Operations SME, my Role is to ensure the Operability of the Service by Users.</v>
      </c>
    </row>
    <row r="27" spans="1:2">
      <c r="A27" s="46" t="s">
        <v>79</v>
      </c>
      <c r="B27" s="46"/>
    </row>
    <row r="28" spans="1:2" ht="43.5">
      <c r="A28" s="45" t="s">
        <v>80</v>
      </c>
      <c r="B28" s="37" t="str">
        <f>'DESIRES-SUPPORT (GEN)-SERVICES'!A5</f>
        <v>As a Support Services SME, my Role is to develop a service that is accessible to general Customer Support Services in order to provide first level assistance to users</v>
      </c>
    </row>
    <row r="29" spans="1:2" ht="43.5">
      <c r="A29" s="45" t="s">
        <v>81</v>
      </c>
      <c r="B29" s="37" t="str">
        <f>'DESIRES-SUPPORT (BIZ)-SERVICES'!A5</f>
        <v>As a Business User Support SME, my Role is to represent the users who will be delivering Business Services to Business Consumers using this solution's services</v>
      </c>
    </row>
    <row r="30" spans="1:2">
      <c r="A30" s="46" t="s">
        <v>82</v>
      </c>
      <c r="B30" s="46"/>
    </row>
    <row r="31" spans="1:2" ht="43.5">
      <c r="A31" s="45" t="s">
        <v>83</v>
      </c>
      <c r="B31" s="37" t="str">
        <f>'DESIRES-SUPPORT (BIZ)-SERVICES'!A5</f>
        <v>As a Business User Support SME, my Role is to represent the users who will be delivering Business Services to Business Consumers using this solution's services</v>
      </c>
    </row>
    <row r="32" spans="1:2" ht="57.95">
      <c r="A32" s="45" t="s">
        <v>84</v>
      </c>
      <c r="B32" s="37" t="str">
        <f>'DESIRES-USERS-PUBLIC'!A5</f>
        <v>As a User SME, my Role is to represent both internal and (primarily) external Users, whether business or system suppporting (eg: Monitoring, Operations, etc.), ensuring their experience using the system is as easy, functional and productive as possible</v>
      </c>
    </row>
    <row r="33" spans="1:2" ht="29.1">
      <c r="A33" s="45" t="s">
        <v>78</v>
      </c>
      <c r="B33" s="37" t="str">
        <f>'DESIRES-OPERATION-SERVICES'!A5</f>
        <v>As an Operations SME, my Role is to ensure the Operability of the Service by Users.</v>
      </c>
    </row>
    <row r="34" spans="1:2">
      <c r="A34" s="46" t="s">
        <v>85</v>
      </c>
      <c r="B34" s="46"/>
    </row>
    <row r="35" spans="1:2">
      <c r="A35" t="s">
        <v>86</v>
      </c>
      <c r="B35" s="37" t="str">
        <f>'DESIRES-CUSTOMER-SVCS-ARCHITECT'!A5</f>
        <v>As a &lt;ROLE&gt; my Role is</v>
      </c>
    </row>
    <row r="36" spans="1:2" ht="43.5">
      <c r="A36" s="45" t="s">
        <v>87</v>
      </c>
      <c r="B36" s="37" t="str">
        <f>'DESIRES-BUSINESS-ARCHITECT'!A6</f>
        <v>As a Consumer Service Architecture SME, my primary Tasks/Deliverables include: documentation of the delivery of service, products, their values, their  interconnection points</v>
      </c>
    </row>
    <row r="37" spans="1:2">
      <c r="A37" s="45" t="s">
        <v>88</v>
      </c>
      <c r="B37" s="37" t="e">
        <f>#REF!</f>
        <v>#REF!</v>
      </c>
    </row>
    <row r="38" spans="1:2" ht="57.95">
      <c r="A38" s="45" t="s">
        <v>89</v>
      </c>
      <c r="B38" s="37" t="str">
        <f>'DESIRES-SOLUTION-ARCHITECTURE'!A5</f>
        <v>As a Solution Architecture SME, my Role is to reduce delivery risk by developing plans for services being assembled from different services, implemented, qualified, monitored, maintained, supported by different stakeholder groups</v>
      </c>
    </row>
    <row r="39" spans="1:2" ht="43.5">
      <c r="A39" s="45" t="s">
        <v>90</v>
      </c>
      <c r="B39" s="37" t="str">
        <f>'DESIRES-TECHNICAL-ARCHITECTURE'!A5</f>
        <v>As a Technical Architecture SME, my Role is to develop technical documentation for developers as guidance on how to achieve the design of the solution architect</v>
      </c>
    </row>
    <row r="40" spans="1:2" ht="43.5">
      <c r="A40" s="45" t="s">
        <v>91</v>
      </c>
      <c r="B40" s="37" t="str">
        <f>'DESIRES-CLIENT-UX-ARCH-DESIGN'!A5</f>
        <v>As a Service Client Development SME, my Role is to develop a separate system that is a client of the information/calc server system</v>
      </c>
    </row>
    <row r="41" spans="1:2">
      <c r="A41" s="46" t="s">
        <v>92</v>
      </c>
      <c r="B41" s="46"/>
    </row>
    <row r="42" spans="1:2" ht="57.95">
      <c r="A42" s="45" t="s">
        <v>93</v>
      </c>
      <c r="B42" s="37" t="str">
        <f>'DESIRES-VENDOR-SVC-PROVIDER'!A5</f>
        <v>As a Service Provider my Role is to deliver to the organisation an integration of 3rd party existing services and/or new custom developed services to meet at a minimum the contracted expectations of stakeholders</v>
      </c>
    </row>
    <row r="43" spans="1:2">
      <c r="A43" s="46" t="s">
        <v>94</v>
      </c>
      <c r="B43" s="46"/>
    </row>
    <row r="44" spans="1:2" ht="57.95">
      <c r="A44" s="44" t="s">
        <v>95</v>
      </c>
      <c r="B44" s="37" t="str">
        <f>'DESIRES-BUSINESS-ANALYSIS'!A5</f>
        <v>As a Business Analysis SME, my Role is to collect and define the high level business requirements of business stakeholders for inclusion in the Business Case and SME, and then after the RFP, expand on them for developers to develop them.</v>
      </c>
    </row>
    <row r="45" spans="1:2" ht="43.5">
      <c r="A45" s="44" t="s">
        <v>96</v>
      </c>
      <c r="B45" s="37" t="str">
        <f>'DESIRES-STAKEHOLDER-ANALYSIS'!A5</f>
        <v>As a Stakeholder Analysis SME, my Role is to capture the Desires of all full-service-lifecycle Stakeholders into SMART functional requirements and/or Quality Statements.</v>
      </c>
    </row>
    <row r="46" spans="1:2" ht="72.599999999999994">
      <c r="A46" s="44" t="s">
        <v>97</v>
      </c>
      <c r="B46" s="37" t="str">
        <f>'DESIRES-QUALITY-ANALYSIS'!A5</f>
        <v>As a Quality Analysis SME, my Role is to define the Functional Dynamic Tests required to prove the Functionality expected by Stakeholders has been delivered within Quality objectives. The Test Definitions are later converted to automation by a Quality Analysis Automation SME to run within the pipelines, when delivering to BT</v>
      </c>
    </row>
    <row r="47" spans="1:2">
      <c r="A47" s="46" t="s">
        <v>98</v>
      </c>
      <c r="B47" s="46"/>
    </row>
    <row r="48" spans="1:2" ht="43.5">
      <c r="A48" s="45" t="s">
        <v>99</v>
      </c>
      <c r="B48" s="37" t="str">
        <f>'DESIRES-CLIENT-UX-ARCH-DESIGN'!A5</f>
        <v>As a Service Client Development SME, my Role is to develop a separate system that is a client of the information/calc server system</v>
      </c>
    </row>
    <row r="49" spans="1:2">
      <c r="A49" s="46" t="s">
        <v>100</v>
      </c>
      <c r="B49" s="46"/>
    </row>
    <row r="50" spans="1:2" ht="72.599999999999994">
      <c r="A50" s="45" t="s">
        <v>101</v>
      </c>
      <c r="B50" s="37" t="str">
        <f>'DESIRES-DEV-PIPELINE'!A5</f>
        <v>As Automated Pipeline Develoment SME, my Role is to develop Automated, escalatable, pipelines that encode IP covering compilation,  environment building, deployment, configuration, integration, QA so that it is not eroded or lost over the service lifetime</v>
      </c>
    </row>
    <row r="51" spans="1:2" ht="43.5">
      <c r="A51" s="44" t="s">
        <v>102</v>
      </c>
      <c r="B51" s="37" t="str">
        <f>'DESIRES-QA AUTOMATION DEVELOP'!A5</f>
        <v>As a Quality Analysis Automation SME, my Role is to convert the Desires of Quality Analysts into code that can be automated within the Delivery Pipeline when it delivers to the BT environment</v>
      </c>
    </row>
    <row r="52" spans="1:2" ht="57.95">
      <c r="A52" s="45" t="s">
        <v>103</v>
      </c>
      <c r="B52" s="37" t="str">
        <f>'DESIRES-DEVELOPMENT-SERVER'!A5</f>
        <v>As a Service Development SME, my Role is to develop an Information or Calcuation Service (preferably "headless") whose functionality is available to  other appropriaetly authorised internal and external services to utilise</v>
      </c>
    </row>
    <row r="53" spans="1:2" ht="43.5">
      <c r="A53" s="45" t="s">
        <v>104</v>
      </c>
      <c r="B53" s="37" t="str">
        <f>'DESIRES-DEV-SERVICE-APIs'!A5</f>
        <v>As a Service Client Development SME, my Role is to develop a separate system that is a client of the information/calc server system</v>
      </c>
    </row>
    <row r="54" spans="1:2" ht="57.95">
      <c r="A54" s="44" t="s">
        <v>105</v>
      </c>
      <c r="B54" s="37" t="str">
        <f>'DESIRES-DEVELOPMENT-CLIENT-API'!A5</f>
        <v>As a Service API Client Development SME, my Role is to develop a separate command line based system that is a client of the information/calc server system, as the basis of automated pipeline testing, and the development of an SDK for service API consumers</v>
      </c>
    </row>
    <row r="55" spans="1:2" ht="43.5">
      <c r="A55" s="44" t="s">
        <v>106</v>
      </c>
      <c r="B55" s="37" t="str">
        <f>'DESIRES-DEVELOPMENT-WEBSITE'!A5</f>
        <v>As a WebSite Development SME, my Role is to add to a Web API Server an simple interface, styled to the the UI designer's instructions</v>
      </c>
    </row>
    <row r="56" spans="1:2" ht="43.5">
      <c r="A56" s="44" t="s">
        <v>107</v>
      </c>
      <c r="B56" s="37" t="str">
        <f>'DESIRES-DEVELOPMENT-CLIENT-UI'!A5</f>
        <v>As a Service Client Development SME, my Role is to develop a separate system that is a client of the information/calc server system's remotely accessible HTTP based APIs</v>
      </c>
    </row>
    <row r="57" spans="1:2" ht="29.1">
      <c r="A57" s="45" t="s">
        <v>108</v>
      </c>
      <c r="B57" s="37" t="str">
        <f>'DESIRES-DEVELOPMENT-ETL'!A5</f>
        <v>As an ETL SME, my Role is to extract information from legacy systems into the current system</v>
      </c>
    </row>
    <row r="58" spans="1:2">
      <c r="A58" s="46" t="s">
        <v>109</v>
      </c>
      <c r="B58" s="46"/>
    </row>
    <row r="59" spans="1:2">
      <c r="A59" s="45" t="s">
        <v>110</v>
      </c>
      <c r="B59" s="37" t="str">
        <f>'DESIRES-DEV-MĀORI-CONTENT'!A5</f>
        <v>As a &lt;ROLE&gt; my Role is</v>
      </c>
    </row>
    <row r="60" spans="1:2" ht="43.5">
      <c r="A60" s="45" t="s">
        <v>111</v>
      </c>
      <c r="B60" s="37" t="str">
        <f>'DESIRES-DEVELOPMENT-CONTENT'!A5</f>
        <v>As a Content Development SME, my Role is to develop purposeful and useful content for the servicethat is easy to discover and navigate by service providers and consumers</v>
      </c>
    </row>
    <row r="61" spans="1:2">
      <c r="A61" s="46" t="s">
        <v>112</v>
      </c>
      <c r="B61" s="46"/>
    </row>
    <row r="62" spans="1:2" ht="57.95">
      <c r="A62" s="44" t="s">
        <v>113</v>
      </c>
      <c r="B62" s="37" t="str">
        <f>'DESIRES-TECHDESIGN-REVIEW-BOARD'!A5</f>
        <v>As a Design Review Board member, my Role is to review the design submitted by project Solution, Technical and Data Architects for conformance to integration, maintainability norms and obligations of the organisation</v>
      </c>
    </row>
    <row r="63" spans="1:2" ht="57.95">
      <c r="A63" s="44" t="s">
        <v>114</v>
      </c>
      <c r="B63" s="37" t="str">
        <f>'DESIRES-C&amp;A-SERVICES'!A5</f>
        <v>As a C&amp;A SME, my Role is to involved with a project from the very start in order to help investigate and define the risks to the Organisation that the new service may pose, and have those risks accepted by both thee business sponsor AND the CDO/CIO</v>
      </c>
    </row>
    <row r="64" spans="1:2" ht="116.1">
      <c r="A64" s="44" t="s">
        <v>115</v>
      </c>
      <c r="B64" s="37" t="str">
        <f>'DESIRES-CHANGE-CONTROL-SERVICES'!A5</f>
        <v>As a Change Control SME, my Role is to work alongside the project from the start to ensure services have not purely focused on development of the business functionality, but also prepared for roll-out (communication on other existing organisation channels with the sector as to trials, pilots, results, schedules, availability, rollout, feedback and media, advertising, etc.) as well as the subsequent maintenance, operations, support and iterative ongoing improvement until decomissioning</v>
      </c>
    </row>
    <row r="65" spans="1:2">
      <c r="A65" s="44" t="s">
        <v>116</v>
      </c>
      <c r="B65" s="37" t="str">
        <f>'CHANGE ADVISORY BOARD (CAB)'!A5</f>
        <v>As a &lt;ROLE&gt; my Role is</v>
      </c>
    </row>
    <row r="66" spans="1:2">
      <c r="A66" s="46" t="s">
        <v>117</v>
      </c>
      <c r="B66" s="46"/>
    </row>
    <row r="67" spans="1:2">
      <c r="A67" s="44" t="s">
        <v>55</v>
      </c>
      <c r="B67" s="37" t="e">
        <f>#REF!</f>
        <v>#REF!</v>
      </c>
    </row>
    <row r="68" spans="1:2">
      <c r="A68" s="44" t="s">
        <v>118</v>
      </c>
      <c r="B68" s="37" t="str">
        <f>'CDO-CIO'!A5</f>
        <v>As a &lt;ROLE&gt; my Role is</v>
      </c>
    </row>
  </sheetData>
  <hyperlinks>
    <hyperlink ref="A4" location="'DESIRES-SPONSOR'!A1" display="SPONSOR" xr:uid="{5F9C9B83-E33D-4367-A32D-04D5D1C40CB9}"/>
    <hyperlink ref="A10" location="'DESIRES-PM'!A1" display="'DESIRES-PM'!A1" xr:uid="{0416A39E-CFD8-492E-AE46-733CCA55CD44}"/>
    <hyperlink ref="A5" location="'DESIRES-BIZCASE-DEVELOPER'!A1" display="'DESIRES-BIZCASE-DEVELOPER'!A1" xr:uid="{116EC201-1D27-4338-BE39-9E3BA1898098}"/>
    <hyperlink ref="A12" location="'DESIRES-EFFORT-COORDINATOR'!A1" display="'DESIRES-EFFORT-COORDINATOR'!A1" xr:uid="{28E728F2-CB03-475F-BCA4-6ACDAAD48C30}"/>
    <hyperlink ref="A14" location="'DESIRES-LEGAL-SERVICES'!A1" display="'DESIRES-LEGAL-SERVICES'!A1" xr:uid="{2A9431EA-A32E-4413-A665-6698B2C65D0A}"/>
    <hyperlink ref="A15" location="'DESIRES-PRIVACY-SERVICES'!A1" display="'DESIRES-PRIVACY-SERVICES'!A1" xr:uid="{D3557ABF-3DC0-4C91-ACCF-415A7D8E4454}"/>
    <hyperlink ref="A16" location="'DESIRES-MĀORI-SERVICES'!A1" display="'DESIRES-MĀORI-SERVICES'!A1" xr:uid="{DF46C66A-F8B3-4A03-B30A-B9859C54506E}"/>
    <hyperlink ref="A17" location="'DESIRES-INFORMATION-SERVICES'!A1" display="'DESIRES-INFORMATION-SERVICES'!A1" xr:uid="{6BCBAC1A-9744-41FD-8035-1258B92A63CA}"/>
    <hyperlink ref="A18" location="'DESIRES-DATA-SERVICES'!A1" display="'DESIRES-DATA-SERVICES'!A1" xr:uid="{0C335088-7049-49E2-B410-5BEE83129C62}"/>
    <hyperlink ref="A37" location="'DESIRES-EA-SERVICES'!A1" display="'DESIRES-EA-SERVICES'!A1" xr:uid="{9970248C-EECD-43CF-AECD-F52C46C29178}"/>
    <hyperlink ref="A19" location="'DESIRES-C&amp;A SECURITY-SERVICES'!A1" display="'DESIRES-C&amp;A SECURITY-SERVICES'!A1" xr:uid="{582D5C75-4AB2-4C14-A920-C96E8F5DD780}"/>
    <hyperlink ref="A20" location="'REQ-TECH SECURITY-SERVICES'!A1" display="'REQ-TECH SECURITY-SERVICES'!A1" xr:uid="{F97440F5-8199-4F08-A822-B677CF218AF7}"/>
    <hyperlink ref="A22" location="'DESIRES-DEPLOYMENT-SERVICES'!A1" display="'DESIRES-DEPLOYMENT-SERVICES'!A1" xr:uid="{C2D42BB0-85BD-47E7-A5EF-BAF88B3779ED}"/>
    <hyperlink ref="A23" location="'DESIRES-MONITORING-SERVICES'!A1" display="'DESIRES-MONITORING-SERVICES'!A1" xr:uid="{E91F76F9-0023-4D03-8B41-4F8B6EBEEF33}"/>
    <hyperlink ref="A24" location="'DESIRES-MAINTENANCE-SERVICES'!A1" display="'DESIRES-MAINTENANCE-SERVICES'!A1" xr:uid="{A86CC5BB-5722-456B-97A1-BCDCE768AE84}"/>
    <hyperlink ref="A26" location="'DESIRES-OPERATION-SERVICES'!A1" display="'DESIRES-OPERATION-SERVICES'!A1" xr:uid="{58DB141E-935F-4CCE-9EB1-84715AF6D79E}"/>
    <hyperlink ref="A28" location="'DESIRES-SUPPORT (GEN)-SERVICES'!A1" display="'DESIRES-SUPPORT (GEN)-SERVICES'!A1" xr:uid="{687A9B77-F88B-4D91-AC4E-A4F747F4608B}"/>
    <hyperlink ref="A29" location="'DESIRES-SUPPORT (BIZ)-SERVICES'!A1" display="'DESIRES-SUPPORT (BIZ)-SERVICES'!A1" xr:uid="{25CA4DA8-3938-49C6-9138-F2448D59548C}"/>
    <hyperlink ref="A31" location="'DESIRES-BIZ-USERS'!A1" display="'DESIRES-BIZ-USERS'!A1" xr:uid="{8637F56D-B5AA-401C-BD5F-B213322F7E0A}"/>
    <hyperlink ref="A32" location="'DESIRES-USERS-PUBLIC'!A1" display="'DESIRES-USERS-PUBLIC'!A1" xr:uid="{9E69FCA8-B67D-40F2-98B6-ED7A1D11366A}"/>
    <hyperlink ref="A25" location="'DESIRES-DEV-SUPPORT-SERVICES'!A1" display="'DESIRES-DEV-SUPPORT-SERVICES'!A1" xr:uid="{19D931BD-CB9C-45D2-B517-7691F4491E84}"/>
    <hyperlink ref="A42" location="'DESIRES-VENDOR-SVC-PROVIDER'!A1" display="'DESIRES-VENDOR-SVC-PROVIDER'!A1" xr:uid="{1B0755AB-5517-443F-B46D-E3809DD9CFB8}"/>
    <hyperlink ref="A52" location="'DESIRES-DEVELOPMENT-SERVER'!A1" display="'DESIRES-DEVELOPMENT-SERVER'!A1" xr:uid="{E0A43A2B-FF25-4A57-BA20-16C5AFBB3B8A}"/>
    <hyperlink ref="A50" location="'DESIRES-DEPLOYMENT-PIPELINE'!A1" display="'DESIRES-DEPLOYMENT-PIPELINE'!A1" xr:uid="{44F08829-CDA7-4A89-80D2-86E87D5C882F}"/>
    <hyperlink ref="A53" location="'DESIRES-DEVELOPEMENT-APIs'!A1" display="'DESIRES-DEVELOPEMENT-APIs'!A1" xr:uid="{71029AC2-8550-462C-B3DD-7C8FB06AD442}"/>
    <hyperlink ref="A60" location="'DESIRES-DEVELOPMENT-CONTENT'!A1" display="'DESIRES-DEVELOPMENT-CONTENT'!A1" xr:uid="{7BCF6AEC-7D77-4C18-B7D2-65D594546878}"/>
    <hyperlink ref="A38" location="'DESIRES-SOLUTION-ARCHITECT'!A1" display="'DESIRES-SOLUTION-ARCHITECT'!A1" xr:uid="{6C35AD0C-F51F-431E-A83C-D9AD387D4B16}"/>
    <hyperlink ref="A39" location="'DESIRES-TECHNICAL-ARCHITECT'!A1" display="'DESIRES-TECHNICAL-ARCHITECT'!A1" xr:uid="{774A5F2D-90B4-471D-80DE-D8A924E3FA3E}"/>
    <hyperlink ref="A44" location="'DESIRES-BUSINESS-ANALYSIS'!A1" display="Business Analyst Role" xr:uid="{63631C4A-89D6-4348-8639-29091ED5AC54}"/>
    <hyperlink ref="A45" location="'DESIRES-STAKEHOLDER-ANALYSIS'!A1" display="Stakeholder Analyst Role" xr:uid="{7C905996-E0D2-43A9-A438-477E351CF076}"/>
    <hyperlink ref="A46" location="'DESIRES-QUALITY-ANALYSIS'!A1" display="Quality Analysyst Role" xr:uid="{9E8CAEE0-3B65-403E-BC29-1A0AAA53AD1D}"/>
    <hyperlink ref="A62" location="'DESIRES-TECHDESIGN-REVIEW-BOARD'!A1" display="Technical Design Review Board" xr:uid="{34BBA1FE-8025-43B2-A12B-7F358E0002C9}"/>
    <hyperlink ref="A57" location="'DESIRES-DEVELOPMENT-ETL'!A1" display="Development - ETL" xr:uid="{61F8A696-B176-4984-8540-7F1006520B4B}"/>
    <hyperlink ref="A51" location="'DESIRES-QA AUTOMATION DEVELOP'!A1" display="Development - QA Automation" xr:uid="{DF10EB18-37F7-4D11-9277-7F1375B51E82}"/>
    <hyperlink ref="A54" location="'DESIRES-DEVELOPMENT-CLIENT-API'!A1" display="Development - Service API Client" xr:uid="{4EFCA6EC-017B-4042-AEC7-A65DA9924266}"/>
    <hyperlink ref="A48" location="'DESIRES-CLIENT-UI-CUSTOM-DESIGN'!A1" display="UI Design" xr:uid="{F9463AF9-45E0-4490-8909-08508D7B3374}"/>
    <hyperlink ref="A55" location="'DESIRES-DEVELOPMENT-WEBSITE'!A1" display="Develpoment - Website" xr:uid="{3ECB911C-61D9-4AA2-B3DE-FFF402D92EF9}"/>
    <hyperlink ref="A56" location="'DESIRES-DEVELOPMENT-CLIENT-UI'!A1" display="Development - Service Client" xr:uid="{1427D19D-82B6-4F65-AC3B-FAADACA9D47D}"/>
    <hyperlink ref="A63" location="'DESIRES-C&amp;A-SERVICES'!A1" display="C&amp;A Services" xr:uid="{A7203A11-9E99-4D3F-BF9D-1E5BEB79EB0D}"/>
    <hyperlink ref="A64" location="'DESIRES-CHANGE-CONTROL-SERVICES'!A1" display="Change Control Role" xr:uid="{EEFC15D7-1FFF-4DE6-8BE3-6C52BC88782E}"/>
    <hyperlink ref="A40" location="'DESIRES-CLIENT-UX-ARCH-DESIGN'!A1" display="'DESIRES-CLIENT-UX-ARCH-DESIGN'!A1" xr:uid="{56CE1884-2D0B-4834-8233-EA66FDA2F408}"/>
    <hyperlink ref="A67" location="'DESIRES-SPONSOR'!A1" display="Sponsor" xr:uid="{2CCDD9E4-F84C-475A-B240-14C22E76E74B}"/>
    <hyperlink ref="A59" location="'DESIRES-DEV-MĀORI-CONTENT'!A1" display="'DESIRES-DEV-MĀORI-CONTENT'!A1" xr:uid="{10179EE3-68FE-4E2D-8390-9ADE92E54E6E}"/>
    <hyperlink ref="A65" location="'CHANGE ADVISORY BOARD (CAB)'!A1" display="Change Advisory Board" xr:uid="{8AA81109-8E19-4BFE-A823-4315E9EE7619}"/>
    <hyperlink ref="A68" location="'CDO-CIO'!A1" display="CIO/CDO" xr:uid="{9A9991E8-2509-4AF3-A15B-CA4AF6CC399F}"/>
    <hyperlink ref="A33" location="'DESIRES-OPERATION-SERVICES'!A1" display="'DESIRES-OPERATION-SERVICES'!A1" xr:uid="{F4D5DA97-D3D1-4319-A5F1-B26F4F19F5A2}"/>
    <hyperlink ref="A7" location="'DESIRES-ITC-GOVERNANCE BOARD'!A1" display="'DESIRES-ITC-GOVERNANCE BOARD'!A1" xr:uid="{06A82FF3-D7FC-4ACA-9235-7F6A96CAF10C}"/>
    <hyperlink ref="A8" location="'DESIRES-PROJECT-GOVERNANCE'!A1" display="Porject Governance Board" xr:uid="{E5684872-B90C-4A4E-94BF-6518790232FF}"/>
    <hyperlink ref="A36" location="'DESIRES-BUSINESS-ARCHITECT'!A1" display="'DESIRES-BUSINESS-ARCHITECT'!A1" xr:uid="{9976F63B-099A-4739-969F-4B27CF7D0A92}"/>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79D9-3F99-41E1-8330-EF6CA96883FF}">
  <sheetPr codeName="Sheet2">
    <tabColor rgb="FFC00000"/>
  </sheetPr>
  <dimension ref="A1:V277"/>
  <sheetViews>
    <sheetView workbookViewId="0"/>
  </sheetViews>
  <sheetFormatPr defaultRowHeight="14.45"/>
  <cols>
    <col min="4" max="4" width="9.28515625" bestFit="1" customWidth="1"/>
    <col min="5" max="5" width="18.5703125" bestFit="1" customWidth="1"/>
    <col min="8" max="8" width="255.7109375" bestFit="1" customWidth="1"/>
    <col min="9" max="9" width="251" bestFit="1" customWidth="1"/>
    <col min="10" max="10" width="95.42578125" bestFit="1" customWidth="1"/>
    <col min="12" max="13" width="255.7109375" bestFit="1" customWidth="1"/>
  </cols>
  <sheetData>
    <row r="1" spans="1:22">
      <c r="A1" s="1" t="s">
        <v>119</v>
      </c>
      <c r="B1" s="1" t="s">
        <v>120</v>
      </c>
      <c r="C1" s="1" t="s">
        <v>121</v>
      </c>
      <c r="D1" s="1" t="s">
        <v>122</v>
      </c>
      <c r="E1" s="1" t="s">
        <v>123</v>
      </c>
      <c r="F1" s="1" t="s">
        <v>124</v>
      </c>
      <c r="G1" s="1" t="s">
        <v>125</v>
      </c>
      <c r="H1" s="1" t="s">
        <v>126</v>
      </c>
      <c r="I1" s="1" t="s">
        <v>127</v>
      </c>
      <c r="J1" s="1" t="s">
        <v>128</v>
      </c>
      <c r="K1" s="1" t="s">
        <v>129</v>
      </c>
      <c r="L1" s="1" t="s">
        <v>130</v>
      </c>
      <c r="M1" s="1" t="s">
        <v>131</v>
      </c>
      <c r="N1" s="1" t="s">
        <v>132</v>
      </c>
      <c r="O1" s="1" t="s">
        <v>133</v>
      </c>
      <c r="P1" s="1" t="s">
        <v>134</v>
      </c>
      <c r="Q1" s="1" t="s">
        <v>135</v>
      </c>
      <c r="R1" s="1" t="s">
        <v>136</v>
      </c>
      <c r="S1" s="1" t="s">
        <v>137</v>
      </c>
      <c r="T1" s="1" t="s">
        <v>138</v>
      </c>
      <c r="U1" s="1" t="s">
        <v>139</v>
      </c>
      <c r="V1" s="1" t="s">
        <v>140</v>
      </c>
    </row>
    <row r="2" spans="1:22">
      <c r="A2" s="1" t="s">
        <v>141</v>
      </c>
      <c r="B2" s="1" t="s">
        <v>142</v>
      </c>
      <c r="C2" s="2">
        <v>43557</v>
      </c>
      <c r="D2" s="1" t="s">
        <v>143</v>
      </c>
      <c r="E2" s="1" t="s">
        <v>144</v>
      </c>
      <c r="F2" s="1" t="s">
        <v>145</v>
      </c>
      <c r="G2" s="1" t="s">
        <v>145</v>
      </c>
      <c r="H2" s="1" t="s">
        <v>146</v>
      </c>
      <c r="I2" s="1" t="s">
        <v>147</v>
      </c>
      <c r="J2" s="1" t="s">
        <v>148</v>
      </c>
      <c r="K2" s="1" t="s">
        <v>149</v>
      </c>
      <c r="L2" s="1" t="s">
        <v>150</v>
      </c>
      <c r="M2" s="1" t="s">
        <v>151</v>
      </c>
      <c r="N2" s="1" t="s">
        <v>152</v>
      </c>
      <c r="O2" s="1" t="s">
        <v>153</v>
      </c>
      <c r="P2" s="1" t="s">
        <v>154</v>
      </c>
      <c r="Q2" s="1" t="s">
        <v>155</v>
      </c>
      <c r="R2" s="1" t="s">
        <v>156</v>
      </c>
      <c r="S2" s="1">
        <v>0</v>
      </c>
    </row>
    <row r="3" spans="1:22">
      <c r="A3" s="1" t="s">
        <v>141</v>
      </c>
      <c r="B3" s="1" t="s">
        <v>157</v>
      </c>
      <c r="C3" s="1" t="s">
        <v>158</v>
      </c>
      <c r="D3" s="1" t="s">
        <v>143</v>
      </c>
      <c r="E3" s="1" t="s">
        <v>159</v>
      </c>
      <c r="F3" s="1" t="s">
        <v>145</v>
      </c>
      <c r="G3" s="1" t="s">
        <v>160</v>
      </c>
      <c r="H3" s="1" t="s">
        <v>146</v>
      </c>
      <c r="I3" s="1" t="s">
        <v>161</v>
      </c>
      <c r="J3" s="1" t="s">
        <v>148</v>
      </c>
      <c r="K3" s="1" t="s">
        <v>149</v>
      </c>
      <c r="L3" s="1" t="s">
        <v>162</v>
      </c>
      <c r="M3" s="1" t="s">
        <v>163</v>
      </c>
      <c r="N3" s="1" t="s">
        <v>164</v>
      </c>
      <c r="O3" s="1" t="s">
        <v>165</v>
      </c>
      <c r="P3" s="1" t="s">
        <v>154</v>
      </c>
      <c r="Q3" s="1" t="s">
        <v>155</v>
      </c>
      <c r="R3" s="1" t="s">
        <v>166</v>
      </c>
      <c r="S3" s="1">
        <v>0</v>
      </c>
    </row>
    <row r="4" spans="1:22">
      <c r="A4" s="1" t="s">
        <v>167</v>
      </c>
      <c r="B4" s="1" t="s">
        <v>142</v>
      </c>
      <c r="C4" s="2">
        <v>43557</v>
      </c>
      <c r="D4" s="1" t="s">
        <v>143</v>
      </c>
      <c r="E4" s="1" t="s">
        <v>168</v>
      </c>
      <c r="F4" s="1" t="s">
        <v>145</v>
      </c>
      <c r="G4" s="1" t="s">
        <v>145</v>
      </c>
      <c r="H4" s="1" t="s">
        <v>169</v>
      </c>
      <c r="I4" s="1" t="s">
        <v>170</v>
      </c>
      <c r="J4" s="1" t="s">
        <v>148</v>
      </c>
      <c r="K4" s="1" t="s">
        <v>149</v>
      </c>
      <c r="L4" s="1" t="s">
        <v>171</v>
      </c>
      <c r="M4" s="1" t="s">
        <v>172</v>
      </c>
      <c r="N4" s="1" t="s">
        <v>173</v>
      </c>
      <c r="O4" s="1" t="s">
        <v>174</v>
      </c>
      <c r="P4" s="1" t="s">
        <v>154</v>
      </c>
      <c r="Q4" s="1" t="s">
        <v>155</v>
      </c>
      <c r="R4" s="1" t="s">
        <v>175</v>
      </c>
      <c r="S4" s="1">
        <v>0</v>
      </c>
    </row>
    <row r="5" spans="1:22">
      <c r="A5" s="1" t="s">
        <v>176</v>
      </c>
      <c r="B5" s="1" t="s">
        <v>157</v>
      </c>
      <c r="C5" s="1" t="s">
        <v>158</v>
      </c>
      <c r="D5" s="1" t="s">
        <v>177</v>
      </c>
      <c r="E5" s="1" t="s">
        <v>178</v>
      </c>
      <c r="F5" s="1" t="s">
        <v>145</v>
      </c>
      <c r="G5" s="1" t="s">
        <v>145</v>
      </c>
      <c r="H5" s="1" t="s">
        <v>179</v>
      </c>
      <c r="I5" s="1" t="s">
        <v>180</v>
      </c>
      <c r="J5" s="1" t="s">
        <v>148</v>
      </c>
      <c r="K5" s="1" t="s">
        <v>149</v>
      </c>
      <c r="L5" s="1" t="s">
        <v>181</v>
      </c>
      <c r="M5" s="1" t="s">
        <v>182</v>
      </c>
      <c r="N5" s="1" t="s">
        <v>183</v>
      </c>
      <c r="O5" s="1" t="s">
        <v>184</v>
      </c>
      <c r="P5" s="1" t="s">
        <v>185</v>
      </c>
      <c r="Q5" s="1" t="s">
        <v>154</v>
      </c>
      <c r="R5" s="1" t="s">
        <v>155</v>
      </c>
      <c r="S5" s="1" t="s">
        <v>186</v>
      </c>
      <c r="T5" s="1">
        <v>0</v>
      </c>
    </row>
    <row r="6" spans="1:22">
      <c r="A6" s="1" t="s">
        <v>187</v>
      </c>
      <c r="B6" s="1" t="s">
        <v>157</v>
      </c>
      <c r="C6" s="1" t="s">
        <v>158</v>
      </c>
      <c r="D6" s="1" t="s">
        <v>143</v>
      </c>
      <c r="E6" s="1" t="s">
        <v>188</v>
      </c>
      <c r="F6" s="1" t="s">
        <v>145</v>
      </c>
      <c r="G6" s="1" t="s">
        <v>145</v>
      </c>
      <c r="H6" s="1" t="s">
        <v>179</v>
      </c>
      <c r="I6" s="1" t="s">
        <v>170</v>
      </c>
      <c r="J6" s="1" t="s">
        <v>148</v>
      </c>
      <c r="K6" s="1" t="s">
        <v>149</v>
      </c>
      <c r="L6" s="1" t="s">
        <v>189</v>
      </c>
      <c r="M6" s="1" t="s">
        <v>190</v>
      </c>
      <c r="N6" s="1" t="s">
        <v>191</v>
      </c>
      <c r="O6" s="1"/>
      <c r="P6" s="1"/>
      <c r="Q6" s="1"/>
      <c r="R6" s="1"/>
      <c r="S6" s="1" t="s">
        <v>154</v>
      </c>
      <c r="T6" s="1" t="s">
        <v>155</v>
      </c>
      <c r="U6" s="1" t="s">
        <v>192</v>
      </c>
      <c r="V6" s="1">
        <v>0</v>
      </c>
    </row>
    <row r="7" spans="1:22" ht="409.6">
      <c r="A7" s="1" t="s">
        <v>193</v>
      </c>
      <c r="B7" s="1" t="s">
        <v>157</v>
      </c>
      <c r="C7" s="1" t="s">
        <v>158</v>
      </c>
      <c r="D7" s="1" t="s">
        <v>143</v>
      </c>
      <c r="E7" s="1" t="s">
        <v>194</v>
      </c>
      <c r="F7" s="1" t="s">
        <v>145</v>
      </c>
      <c r="G7" s="1" t="s">
        <v>145</v>
      </c>
      <c r="H7" s="1" t="s">
        <v>179</v>
      </c>
      <c r="I7" s="1" t="s">
        <v>195</v>
      </c>
      <c r="J7" s="1" t="s">
        <v>148</v>
      </c>
      <c r="K7" s="1" t="s">
        <v>149</v>
      </c>
      <c r="L7" s="1" t="s">
        <v>196</v>
      </c>
      <c r="M7" s="1" t="s">
        <v>197</v>
      </c>
      <c r="N7" s="1" t="s">
        <v>198</v>
      </c>
      <c r="O7" s="1" t="s">
        <v>199</v>
      </c>
      <c r="P7" s="1" t="s">
        <v>154</v>
      </c>
      <c r="Q7" s="1" t="s">
        <v>155</v>
      </c>
      <c r="R7" s="3" t="s">
        <v>200</v>
      </c>
      <c r="S7" s="1">
        <v>0</v>
      </c>
    </row>
    <row r="8" spans="1:22">
      <c r="A8" s="1" t="s">
        <v>201</v>
      </c>
      <c r="B8" s="1" t="s">
        <v>157</v>
      </c>
      <c r="C8" s="1" t="s">
        <v>158</v>
      </c>
      <c r="D8" s="1" t="s">
        <v>143</v>
      </c>
      <c r="E8" s="1" t="s">
        <v>202</v>
      </c>
      <c r="F8" s="1" t="s">
        <v>145</v>
      </c>
      <c r="G8" s="1" t="s">
        <v>145</v>
      </c>
      <c r="H8" s="1" t="s">
        <v>179</v>
      </c>
      <c r="I8" s="1" t="s">
        <v>203</v>
      </c>
      <c r="J8" s="1" t="s">
        <v>148</v>
      </c>
      <c r="K8" s="1" t="s">
        <v>149</v>
      </c>
      <c r="L8" s="1" t="s">
        <v>204</v>
      </c>
      <c r="M8" s="1" t="s">
        <v>205</v>
      </c>
      <c r="N8" s="1" t="s">
        <v>191</v>
      </c>
      <c r="O8" s="1"/>
      <c r="P8" s="1"/>
      <c r="Q8" s="1"/>
      <c r="R8" s="1"/>
      <c r="S8" s="1" t="s">
        <v>154</v>
      </c>
      <c r="T8" s="1" t="s">
        <v>155</v>
      </c>
      <c r="U8" s="1" t="s">
        <v>206</v>
      </c>
      <c r="V8" s="1">
        <v>0</v>
      </c>
    </row>
    <row r="9" spans="1:22">
      <c r="A9" s="1" t="s">
        <v>141</v>
      </c>
      <c r="B9" s="1" t="s">
        <v>157</v>
      </c>
      <c r="C9" s="1" t="s">
        <v>158</v>
      </c>
      <c r="D9" s="1" t="s">
        <v>143</v>
      </c>
      <c r="E9" s="1" t="s">
        <v>207</v>
      </c>
      <c r="F9" s="1" t="s">
        <v>145</v>
      </c>
      <c r="G9" s="1" t="s">
        <v>145</v>
      </c>
      <c r="H9" s="1" t="s">
        <v>179</v>
      </c>
      <c r="I9" s="1" t="s">
        <v>203</v>
      </c>
      <c r="J9" s="1" t="s">
        <v>148</v>
      </c>
      <c r="K9" s="1" t="s">
        <v>149</v>
      </c>
      <c r="L9" s="1" t="s">
        <v>208</v>
      </c>
      <c r="M9" s="1" t="s">
        <v>209</v>
      </c>
      <c r="N9" s="1" t="s">
        <v>210</v>
      </c>
      <c r="O9" s="1"/>
      <c r="P9" s="1"/>
      <c r="Q9" s="1"/>
      <c r="R9" s="1"/>
      <c r="S9" s="1" t="s">
        <v>154</v>
      </c>
      <c r="T9" s="1" t="s">
        <v>155</v>
      </c>
      <c r="U9" s="1" t="s">
        <v>211</v>
      </c>
      <c r="V9" s="1">
        <v>0</v>
      </c>
    </row>
    <row r="10" spans="1:22">
      <c r="A10" s="1" t="s">
        <v>212</v>
      </c>
      <c r="B10" s="1" t="s">
        <v>157</v>
      </c>
      <c r="C10" s="1" t="s">
        <v>158</v>
      </c>
      <c r="D10" s="1" t="s">
        <v>143</v>
      </c>
      <c r="E10" s="1" t="s">
        <v>213</v>
      </c>
      <c r="F10" s="1" t="s">
        <v>145</v>
      </c>
      <c r="G10" s="1" t="s">
        <v>145</v>
      </c>
      <c r="H10" s="1" t="s">
        <v>214</v>
      </c>
      <c r="I10" s="1" t="s">
        <v>215</v>
      </c>
      <c r="J10" s="1" t="s">
        <v>148</v>
      </c>
      <c r="K10" s="1" t="s">
        <v>149</v>
      </c>
      <c r="L10" s="1" t="s">
        <v>216</v>
      </c>
      <c r="M10" s="1" t="s">
        <v>217</v>
      </c>
      <c r="N10" s="1" t="s">
        <v>218</v>
      </c>
      <c r="O10" s="1" t="s">
        <v>219</v>
      </c>
      <c r="P10" s="1" t="s">
        <v>154</v>
      </c>
      <c r="Q10" s="1" t="s">
        <v>155</v>
      </c>
      <c r="R10" s="1" t="s">
        <v>220</v>
      </c>
      <c r="S10" s="1">
        <v>0</v>
      </c>
    </row>
    <row r="11" spans="1:22">
      <c r="A11" s="1" t="s">
        <v>221</v>
      </c>
      <c r="B11" s="1" t="s">
        <v>157</v>
      </c>
      <c r="C11" s="1" t="s">
        <v>158</v>
      </c>
      <c r="D11" s="1" t="s">
        <v>143</v>
      </c>
      <c r="E11" s="1" t="s">
        <v>222</v>
      </c>
      <c r="F11" s="1" t="s">
        <v>145</v>
      </c>
      <c r="G11" s="1" t="s">
        <v>145</v>
      </c>
      <c r="H11" s="1" t="s">
        <v>223</v>
      </c>
      <c r="I11" s="1" t="s">
        <v>195</v>
      </c>
      <c r="J11" s="1" t="s">
        <v>148</v>
      </c>
      <c r="K11" s="1" t="s">
        <v>149</v>
      </c>
      <c r="L11" s="1" t="s">
        <v>224</v>
      </c>
      <c r="M11" s="1" t="s">
        <v>225</v>
      </c>
      <c r="N11" s="1" t="s">
        <v>226</v>
      </c>
      <c r="O11" s="1" t="s">
        <v>227</v>
      </c>
      <c r="P11" s="1" t="s">
        <v>185</v>
      </c>
      <c r="Q11" s="1" t="s">
        <v>154</v>
      </c>
      <c r="R11" s="1" t="s">
        <v>155</v>
      </c>
      <c r="S11" s="1" t="s">
        <v>228</v>
      </c>
      <c r="T11" s="1">
        <v>0</v>
      </c>
    </row>
    <row r="12" spans="1:22" ht="409.6">
      <c r="A12" s="1" t="s">
        <v>229</v>
      </c>
      <c r="B12" s="1" t="s">
        <v>230</v>
      </c>
      <c r="C12" s="1" t="s">
        <v>158</v>
      </c>
      <c r="D12" s="1" t="s">
        <v>143</v>
      </c>
      <c r="E12" s="1" t="s">
        <v>231</v>
      </c>
      <c r="F12" s="1" t="s">
        <v>145</v>
      </c>
      <c r="G12" s="1" t="s">
        <v>145</v>
      </c>
      <c r="H12" s="1" t="s">
        <v>232</v>
      </c>
      <c r="I12" s="1" t="s">
        <v>233</v>
      </c>
      <c r="J12" s="1" t="s">
        <v>234</v>
      </c>
      <c r="K12" s="1" t="s">
        <v>235</v>
      </c>
      <c r="L12" s="1" t="s">
        <v>236</v>
      </c>
      <c r="M12" s="1" t="s">
        <v>237</v>
      </c>
      <c r="N12" s="1" t="s">
        <v>238</v>
      </c>
      <c r="O12" s="1"/>
      <c r="P12" s="1"/>
      <c r="Q12" s="1"/>
      <c r="R12" s="1"/>
      <c r="S12" s="1" t="s">
        <v>154</v>
      </c>
      <c r="T12" s="1" t="s">
        <v>239</v>
      </c>
      <c r="U12" s="3" t="s">
        <v>240</v>
      </c>
      <c r="V12" s="1">
        <v>0</v>
      </c>
    </row>
    <row r="13" spans="1:22">
      <c r="A13" s="1" t="s">
        <v>241</v>
      </c>
      <c r="B13" s="1" t="s">
        <v>157</v>
      </c>
      <c r="C13" s="1" t="s">
        <v>158</v>
      </c>
      <c r="D13" s="1" t="s">
        <v>143</v>
      </c>
      <c r="E13" s="1" t="s">
        <v>242</v>
      </c>
      <c r="F13" s="1" t="s">
        <v>145</v>
      </c>
      <c r="G13" s="1" t="s">
        <v>145</v>
      </c>
      <c r="H13" s="1" t="s">
        <v>243</v>
      </c>
      <c r="I13" s="1" t="s">
        <v>244</v>
      </c>
      <c r="J13" s="1" t="s">
        <v>148</v>
      </c>
      <c r="K13" s="1" t="s">
        <v>235</v>
      </c>
      <c r="L13" s="1" t="s">
        <v>245</v>
      </c>
      <c r="M13" s="1" t="s">
        <v>246</v>
      </c>
      <c r="N13" s="1" t="s">
        <v>247</v>
      </c>
      <c r="O13" s="1" t="s">
        <v>248</v>
      </c>
      <c r="P13" s="1" t="s">
        <v>154</v>
      </c>
      <c r="Q13" s="1" t="s">
        <v>155</v>
      </c>
      <c r="R13" s="1" t="s">
        <v>249</v>
      </c>
      <c r="S13" s="1">
        <v>0</v>
      </c>
    </row>
    <row r="14" spans="1:22">
      <c r="A14" s="1" t="s">
        <v>250</v>
      </c>
      <c r="B14" s="1" t="s">
        <v>157</v>
      </c>
      <c r="C14" s="1" t="s">
        <v>158</v>
      </c>
      <c r="D14" s="1" t="s">
        <v>143</v>
      </c>
      <c r="E14" s="1" t="s">
        <v>251</v>
      </c>
      <c r="F14" s="1" t="s">
        <v>252</v>
      </c>
      <c r="G14" s="1" t="s">
        <v>145</v>
      </c>
      <c r="H14" s="1" t="s">
        <v>223</v>
      </c>
      <c r="I14" s="1" t="s">
        <v>253</v>
      </c>
      <c r="J14" s="1" t="s">
        <v>254</v>
      </c>
      <c r="K14" s="1" t="s">
        <v>149</v>
      </c>
      <c r="L14" s="1" t="s">
        <v>255</v>
      </c>
      <c r="M14" s="1" t="s">
        <v>256</v>
      </c>
      <c r="N14" s="1" t="s">
        <v>257</v>
      </c>
      <c r="O14" s="1" t="s">
        <v>258</v>
      </c>
      <c r="P14" s="1" t="s">
        <v>154</v>
      </c>
      <c r="Q14" s="1" t="s">
        <v>155</v>
      </c>
      <c r="R14" s="1" t="s">
        <v>259</v>
      </c>
      <c r="S14" s="1">
        <v>0</v>
      </c>
    </row>
    <row r="15" spans="1:22" ht="409.6">
      <c r="A15" s="1" t="s">
        <v>260</v>
      </c>
      <c r="B15" s="1" t="s">
        <v>157</v>
      </c>
      <c r="C15" s="1" t="s">
        <v>158</v>
      </c>
      <c r="D15" s="1" t="s">
        <v>143</v>
      </c>
      <c r="E15" s="1" t="s">
        <v>261</v>
      </c>
      <c r="F15" s="1" t="s">
        <v>145</v>
      </c>
      <c r="G15" s="1" t="s">
        <v>145</v>
      </c>
      <c r="H15" s="1" t="s">
        <v>212</v>
      </c>
      <c r="I15" s="1" t="s">
        <v>262</v>
      </c>
      <c r="J15" s="1" t="s">
        <v>234</v>
      </c>
      <c r="K15" s="1" t="s">
        <v>235</v>
      </c>
      <c r="L15" s="1" t="s">
        <v>263</v>
      </c>
      <c r="M15" s="1" t="s">
        <v>264</v>
      </c>
      <c r="N15" s="1" t="s">
        <v>265</v>
      </c>
      <c r="O15" s="1" t="s">
        <v>266</v>
      </c>
      <c r="P15" s="1" t="s">
        <v>154</v>
      </c>
      <c r="Q15" s="1" t="s">
        <v>155</v>
      </c>
      <c r="R15" s="3" t="s">
        <v>240</v>
      </c>
      <c r="S15" s="1">
        <v>0</v>
      </c>
    </row>
    <row r="16" spans="1:22">
      <c r="A16" s="1" t="s">
        <v>267</v>
      </c>
      <c r="B16" s="1" t="s">
        <v>157</v>
      </c>
      <c r="C16" s="1" t="s">
        <v>158</v>
      </c>
      <c r="D16" s="1" t="s">
        <v>143</v>
      </c>
      <c r="E16" s="1" t="s">
        <v>268</v>
      </c>
      <c r="F16" s="1" t="s">
        <v>145</v>
      </c>
      <c r="G16" s="1" t="s">
        <v>145</v>
      </c>
      <c r="H16" s="1" t="s">
        <v>269</v>
      </c>
      <c r="I16" s="1" t="s">
        <v>270</v>
      </c>
      <c r="J16" s="1" t="s">
        <v>148</v>
      </c>
      <c r="K16" s="1" t="s">
        <v>149</v>
      </c>
      <c r="L16" s="1" t="s">
        <v>271</v>
      </c>
      <c r="M16" s="1" t="s">
        <v>272</v>
      </c>
      <c r="N16" s="1" t="s">
        <v>273</v>
      </c>
      <c r="O16" s="1" t="s">
        <v>274</v>
      </c>
      <c r="P16" s="1"/>
      <c r="Q16" s="1" t="s">
        <v>154</v>
      </c>
      <c r="R16" s="1" t="s">
        <v>155</v>
      </c>
      <c r="S16" s="1" t="s">
        <v>275</v>
      </c>
      <c r="T16" s="1">
        <v>0</v>
      </c>
    </row>
    <row r="17" spans="1:22" ht="409.6">
      <c r="A17" s="1" t="s">
        <v>276</v>
      </c>
      <c r="B17" s="1" t="s">
        <v>157</v>
      </c>
      <c r="C17" s="1" t="s">
        <v>158</v>
      </c>
      <c r="D17" s="1" t="s">
        <v>143</v>
      </c>
      <c r="E17" s="1" t="s">
        <v>277</v>
      </c>
      <c r="F17" s="1" t="s">
        <v>145</v>
      </c>
      <c r="G17" s="1" t="s">
        <v>145</v>
      </c>
      <c r="H17" s="1" t="s">
        <v>276</v>
      </c>
      <c r="I17" s="1" t="s">
        <v>278</v>
      </c>
      <c r="J17" s="1" t="s">
        <v>148</v>
      </c>
      <c r="K17" s="1" t="s">
        <v>149</v>
      </c>
      <c r="L17" s="1" t="s">
        <v>279</v>
      </c>
      <c r="M17" s="1" t="s">
        <v>280</v>
      </c>
      <c r="N17" s="1" t="s">
        <v>281</v>
      </c>
      <c r="O17" s="1"/>
      <c r="P17" s="1"/>
      <c r="Q17" s="1"/>
      <c r="R17" s="1"/>
      <c r="S17" s="1" t="s">
        <v>154</v>
      </c>
      <c r="T17" s="1" t="s">
        <v>155</v>
      </c>
      <c r="U17" s="3" t="s">
        <v>282</v>
      </c>
      <c r="V17" s="1">
        <v>0</v>
      </c>
    </row>
    <row r="18" spans="1:22" ht="409.6">
      <c r="A18" s="1" t="s">
        <v>283</v>
      </c>
      <c r="B18" s="1" t="s">
        <v>284</v>
      </c>
      <c r="C18" s="1" t="s">
        <v>158</v>
      </c>
      <c r="D18" s="1" t="s">
        <v>143</v>
      </c>
      <c r="E18" s="1" t="s">
        <v>285</v>
      </c>
      <c r="F18" s="1" t="s">
        <v>145</v>
      </c>
      <c r="G18" s="1" t="s">
        <v>145</v>
      </c>
      <c r="H18" s="1" t="s">
        <v>286</v>
      </c>
      <c r="I18" s="1" t="s">
        <v>287</v>
      </c>
      <c r="J18" s="1" t="s">
        <v>148</v>
      </c>
      <c r="K18" s="1" t="s">
        <v>149</v>
      </c>
      <c r="L18" s="1" t="s">
        <v>288</v>
      </c>
      <c r="M18" s="1" t="s">
        <v>289</v>
      </c>
      <c r="N18" s="1" t="s">
        <v>290</v>
      </c>
      <c r="O18" s="1"/>
      <c r="P18" s="1"/>
      <c r="Q18" s="1"/>
      <c r="R18" s="1"/>
      <c r="S18" s="1" t="s">
        <v>154</v>
      </c>
      <c r="T18" s="1" t="s">
        <v>155</v>
      </c>
      <c r="U18" s="3" t="s">
        <v>291</v>
      </c>
      <c r="V18" s="1">
        <v>0</v>
      </c>
    </row>
    <row r="19" spans="1:22" ht="409.6">
      <c r="A19" s="1" t="s">
        <v>292</v>
      </c>
      <c r="B19" s="1" t="s">
        <v>157</v>
      </c>
      <c r="C19" s="1" t="s">
        <v>158</v>
      </c>
      <c r="D19" s="1" t="s">
        <v>143</v>
      </c>
      <c r="E19" s="1" t="s">
        <v>293</v>
      </c>
      <c r="F19" s="1" t="s">
        <v>145</v>
      </c>
      <c r="G19" s="1" t="s">
        <v>145</v>
      </c>
      <c r="H19" s="1" t="s">
        <v>286</v>
      </c>
      <c r="I19" s="1" t="s">
        <v>294</v>
      </c>
      <c r="J19" s="1" t="s">
        <v>234</v>
      </c>
      <c r="K19" s="1" t="s">
        <v>235</v>
      </c>
      <c r="L19" s="1" t="s">
        <v>295</v>
      </c>
      <c r="M19" s="1" t="s">
        <v>296</v>
      </c>
      <c r="N19" s="3" t="s">
        <v>297</v>
      </c>
      <c r="O19" s="1"/>
      <c r="P19" s="1"/>
      <c r="Q19" s="1"/>
      <c r="R19" s="1"/>
      <c r="S19" s="1" t="s">
        <v>185</v>
      </c>
      <c r="T19" s="1" t="s">
        <v>298</v>
      </c>
      <c r="U19" s="3" t="s">
        <v>291</v>
      </c>
      <c r="V19" s="1">
        <v>0</v>
      </c>
    </row>
    <row r="20" spans="1:22" ht="409.6">
      <c r="A20" s="1" t="s">
        <v>299</v>
      </c>
      <c r="B20" s="1" t="s">
        <v>230</v>
      </c>
      <c r="C20" s="1" t="s">
        <v>158</v>
      </c>
      <c r="D20" s="1" t="s">
        <v>143</v>
      </c>
      <c r="E20" s="1" t="s">
        <v>300</v>
      </c>
      <c r="F20" s="1" t="s">
        <v>145</v>
      </c>
      <c r="G20" s="1" t="s">
        <v>145</v>
      </c>
      <c r="H20" s="1" t="s">
        <v>301</v>
      </c>
      <c r="I20" s="1" t="s">
        <v>253</v>
      </c>
      <c r="J20" s="1" t="s">
        <v>148</v>
      </c>
      <c r="K20" s="1" t="s">
        <v>302</v>
      </c>
      <c r="L20" s="1" t="s">
        <v>303</v>
      </c>
      <c r="M20" s="1" t="s">
        <v>304</v>
      </c>
      <c r="N20" s="1" t="s">
        <v>305</v>
      </c>
      <c r="O20" s="1" t="s">
        <v>306</v>
      </c>
      <c r="P20" s="1" t="s">
        <v>154</v>
      </c>
      <c r="Q20" s="1" t="s">
        <v>155</v>
      </c>
      <c r="R20" s="3" t="s">
        <v>240</v>
      </c>
      <c r="S20" s="1">
        <v>0</v>
      </c>
    </row>
    <row r="21" spans="1:22" ht="409.6">
      <c r="A21" s="1" t="s">
        <v>307</v>
      </c>
      <c r="B21" s="1" t="s">
        <v>157</v>
      </c>
      <c r="C21" s="1" t="s">
        <v>158</v>
      </c>
      <c r="D21" s="1" t="s">
        <v>143</v>
      </c>
      <c r="E21" s="1" t="s">
        <v>308</v>
      </c>
      <c r="F21" s="1" t="s">
        <v>145</v>
      </c>
      <c r="G21" s="1" t="s">
        <v>145</v>
      </c>
      <c r="H21" s="1" t="s">
        <v>179</v>
      </c>
      <c r="I21" s="1" t="s">
        <v>309</v>
      </c>
      <c r="J21" s="1" t="s">
        <v>148</v>
      </c>
      <c r="K21" s="1" t="s">
        <v>149</v>
      </c>
      <c r="L21" s="1" t="s">
        <v>310</v>
      </c>
      <c r="M21" s="1" t="s">
        <v>311</v>
      </c>
      <c r="N21" s="1" t="s">
        <v>312</v>
      </c>
      <c r="O21" s="1" t="s">
        <v>313</v>
      </c>
      <c r="P21" s="1"/>
      <c r="Q21" s="1" t="s">
        <v>154</v>
      </c>
      <c r="R21" s="1" t="s">
        <v>155</v>
      </c>
      <c r="S21" s="3" t="s">
        <v>314</v>
      </c>
      <c r="T21" s="1">
        <v>0</v>
      </c>
    </row>
    <row r="22" spans="1:22">
      <c r="A22" s="1" t="s">
        <v>299</v>
      </c>
      <c r="B22" s="1" t="s">
        <v>230</v>
      </c>
      <c r="C22" s="1" t="s">
        <v>158</v>
      </c>
      <c r="D22" s="1" t="s">
        <v>143</v>
      </c>
      <c r="E22" s="1" t="s">
        <v>315</v>
      </c>
      <c r="F22" s="1" t="s">
        <v>145</v>
      </c>
      <c r="G22" s="1" t="s">
        <v>145</v>
      </c>
      <c r="H22" s="1" t="s">
        <v>316</v>
      </c>
      <c r="I22" s="1" t="s">
        <v>203</v>
      </c>
      <c r="J22" s="1" t="s">
        <v>148</v>
      </c>
      <c r="K22" s="1" t="s">
        <v>302</v>
      </c>
      <c r="L22" s="1" t="s">
        <v>317</v>
      </c>
      <c r="M22" s="1" t="s">
        <v>318</v>
      </c>
      <c r="N22" s="1" t="s">
        <v>319</v>
      </c>
      <c r="O22" s="1" t="s">
        <v>320</v>
      </c>
      <c r="P22" s="1"/>
      <c r="Q22" s="1" t="s">
        <v>154</v>
      </c>
      <c r="R22" s="1" t="s">
        <v>155</v>
      </c>
      <c r="S22" s="1" t="s">
        <v>321</v>
      </c>
      <c r="T22" s="1">
        <v>0</v>
      </c>
    </row>
    <row r="23" spans="1:22" ht="409.6">
      <c r="A23" s="1" t="s">
        <v>322</v>
      </c>
      <c r="B23" s="1" t="s">
        <v>157</v>
      </c>
      <c r="C23" s="1" t="s">
        <v>158</v>
      </c>
      <c r="D23" s="1" t="s">
        <v>143</v>
      </c>
      <c r="E23" s="1" t="s">
        <v>323</v>
      </c>
      <c r="F23" s="1" t="s">
        <v>145</v>
      </c>
      <c r="G23" s="1" t="s">
        <v>324</v>
      </c>
      <c r="H23" s="1" t="s">
        <v>325</v>
      </c>
      <c r="I23" s="1" t="s">
        <v>287</v>
      </c>
      <c r="J23" s="1" t="s">
        <v>148</v>
      </c>
      <c r="K23" s="1" t="s">
        <v>149</v>
      </c>
      <c r="L23" s="1" t="s">
        <v>326</v>
      </c>
      <c r="M23" s="1" t="s">
        <v>327</v>
      </c>
      <c r="N23" s="1" t="s">
        <v>328</v>
      </c>
      <c r="O23" s="1" t="s">
        <v>329</v>
      </c>
      <c r="P23" s="1"/>
      <c r="Q23" s="1" t="s">
        <v>154</v>
      </c>
      <c r="R23" s="1" t="s">
        <v>155</v>
      </c>
      <c r="S23" s="3" t="s">
        <v>291</v>
      </c>
      <c r="T23" s="1">
        <v>0</v>
      </c>
    </row>
    <row r="24" spans="1:22" ht="409.6">
      <c r="A24" s="1" t="s">
        <v>330</v>
      </c>
      <c r="B24" s="1" t="s">
        <v>157</v>
      </c>
      <c r="C24" s="1" t="s">
        <v>158</v>
      </c>
      <c r="D24" s="1" t="s">
        <v>331</v>
      </c>
      <c r="E24" s="1" t="s">
        <v>332</v>
      </c>
      <c r="F24" s="1" t="s">
        <v>145</v>
      </c>
      <c r="G24" s="1" t="s">
        <v>145</v>
      </c>
      <c r="H24" s="1"/>
      <c r="I24" s="1"/>
      <c r="J24" s="1" t="s">
        <v>234</v>
      </c>
      <c r="K24" s="1" t="s">
        <v>235</v>
      </c>
      <c r="L24" s="1" t="s">
        <v>333</v>
      </c>
      <c r="M24" s="1" t="s">
        <v>334</v>
      </c>
      <c r="N24" s="1" t="s">
        <v>335</v>
      </c>
      <c r="O24" s="1"/>
      <c r="P24" s="1"/>
      <c r="Q24" s="1"/>
      <c r="R24" s="1"/>
      <c r="S24" s="1" t="s">
        <v>154</v>
      </c>
      <c r="T24" s="1" t="s">
        <v>155</v>
      </c>
      <c r="U24" s="3" t="s">
        <v>291</v>
      </c>
      <c r="V24" s="1">
        <v>0</v>
      </c>
    </row>
    <row r="25" spans="1:22" ht="409.6">
      <c r="A25" s="1" t="s">
        <v>336</v>
      </c>
      <c r="B25" s="1" t="s">
        <v>230</v>
      </c>
      <c r="C25" s="1" t="s">
        <v>158</v>
      </c>
      <c r="D25" s="1" t="s">
        <v>331</v>
      </c>
      <c r="E25" s="1" t="s">
        <v>337</v>
      </c>
      <c r="F25" s="1" t="s">
        <v>145</v>
      </c>
      <c r="G25" s="1" t="s">
        <v>145</v>
      </c>
      <c r="H25" s="1" t="s">
        <v>338</v>
      </c>
      <c r="I25" s="1" t="s">
        <v>339</v>
      </c>
      <c r="J25" s="1" t="s">
        <v>179</v>
      </c>
      <c r="K25" s="1" t="s">
        <v>235</v>
      </c>
      <c r="L25" s="1" t="s">
        <v>340</v>
      </c>
      <c r="M25" s="1" t="s">
        <v>341</v>
      </c>
      <c r="N25" s="1" t="s">
        <v>342</v>
      </c>
      <c r="O25" s="1"/>
      <c r="P25" s="1"/>
      <c r="Q25" s="1"/>
      <c r="R25" s="1"/>
      <c r="S25" s="1" t="s">
        <v>154</v>
      </c>
      <c r="T25" s="1" t="s">
        <v>155</v>
      </c>
      <c r="U25" s="3" t="s">
        <v>343</v>
      </c>
      <c r="V25" s="1">
        <v>0</v>
      </c>
    </row>
    <row r="26" spans="1:22" ht="409.6">
      <c r="A26" s="1" t="s">
        <v>344</v>
      </c>
      <c r="B26" s="1" t="s">
        <v>157</v>
      </c>
      <c r="C26" s="1" t="s">
        <v>158</v>
      </c>
      <c r="D26" s="1" t="s">
        <v>331</v>
      </c>
      <c r="E26" s="1" t="s">
        <v>345</v>
      </c>
      <c r="F26" s="1" t="s">
        <v>145</v>
      </c>
      <c r="G26" s="1" t="s">
        <v>145</v>
      </c>
      <c r="H26" s="1" t="s">
        <v>346</v>
      </c>
      <c r="I26" s="1" t="s">
        <v>195</v>
      </c>
      <c r="J26" s="1" t="s">
        <v>234</v>
      </c>
      <c r="K26" s="1" t="s">
        <v>235</v>
      </c>
      <c r="L26" s="1" t="s">
        <v>344</v>
      </c>
      <c r="M26" s="1" t="s">
        <v>347</v>
      </c>
      <c r="N26" s="1" t="s">
        <v>348</v>
      </c>
      <c r="O26" s="1" t="s">
        <v>349</v>
      </c>
      <c r="P26" s="1" t="s">
        <v>154</v>
      </c>
      <c r="Q26" s="1" t="s">
        <v>155</v>
      </c>
      <c r="R26" s="3" t="s">
        <v>240</v>
      </c>
      <c r="S26" s="1">
        <v>0</v>
      </c>
    </row>
    <row r="27" spans="1:22" ht="409.6">
      <c r="A27" s="1" t="s">
        <v>350</v>
      </c>
      <c r="B27" s="1" t="s">
        <v>157</v>
      </c>
      <c r="C27" s="1" t="s">
        <v>158</v>
      </c>
      <c r="D27" s="1"/>
      <c r="E27" s="1" t="s">
        <v>351</v>
      </c>
      <c r="F27" s="1" t="s">
        <v>145</v>
      </c>
      <c r="G27" s="1" t="s">
        <v>145</v>
      </c>
      <c r="H27" s="1" t="s">
        <v>201</v>
      </c>
      <c r="I27" s="1" t="s">
        <v>203</v>
      </c>
      <c r="J27" s="1" t="s">
        <v>234</v>
      </c>
      <c r="K27" s="1" t="s">
        <v>235</v>
      </c>
      <c r="L27" s="1" t="s">
        <v>352</v>
      </c>
      <c r="M27" s="1" t="s">
        <v>353</v>
      </c>
      <c r="N27" s="1" t="s">
        <v>354</v>
      </c>
      <c r="O27" s="1"/>
      <c r="P27" s="1"/>
      <c r="Q27" s="1"/>
      <c r="R27" s="1"/>
      <c r="S27" s="1" t="s">
        <v>154</v>
      </c>
      <c r="T27" s="1" t="s">
        <v>298</v>
      </c>
      <c r="U27" s="3" t="s">
        <v>314</v>
      </c>
      <c r="V27" s="1">
        <v>0</v>
      </c>
    </row>
    <row r="28" spans="1:22" ht="409.6">
      <c r="A28" s="1" t="s">
        <v>350</v>
      </c>
      <c r="B28" s="1" t="s">
        <v>157</v>
      </c>
      <c r="C28" s="1" t="s">
        <v>158</v>
      </c>
      <c r="D28" s="1"/>
      <c r="E28" s="1" t="s">
        <v>355</v>
      </c>
      <c r="F28" s="1" t="s">
        <v>145</v>
      </c>
      <c r="G28" s="1" t="s">
        <v>145</v>
      </c>
      <c r="H28" s="1" t="s">
        <v>201</v>
      </c>
      <c r="I28" s="1" t="s">
        <v>203</v>
      </c>
      <c r="J28" s="1" t="s">
        <v>234</v>
      </c>
      <c r="K28" s="1" t="s">
        <v>235</v>
      </c>
      <c r="L28" s="1" t="s">
        <v>356</v>
      </c>
      <c r="M28" s="1" t="s">
        <v>357</v>
      </c>
      <c r="N28" s="1" t="s">
        <v>358</v>
      </c>
      <c r="O28" s="1"/>
      <c r="P28" s="1"/>
      <c r="Q28" s="1"/>
      <c r="R28" s="1"/>
      <c r="S28" s="1" t="s">
        <v>154</v>
      </c>
      <c r="T28" s="1" t="s">
        <v>298</v>
      </c>
      <c r="U28" s="3" t="s">
        <v>359</v>
      </c>
      <c r="V28" s="1">
        <v>0</v>
      </c>
    </row>
    <row r="29" spans="1:22" ht="409.6">
      <c r="A29" s="1"/>
      <c r="B29" s="1" t="s">
        <v>157</v>
      </c>
      <c r="C29" s="1" t="s">
        <v>158</v>
      </c>
      <c r="D29" s="1" t="s">
        <v>331</v>
      </c>
      <c r="E29" s="1" t="s">
        <v>360</v>
      </c>
      <c r="F29" s="1" t="s">
        <v>145</v>
      </c>
      <c r="G29" s="1" t="s">
        <v>145</v>
      </c>
      <c r="H29" s="1"/>
      <c r="I29" s="1"/>
      <c r="J29" s="1" t="s">
        <v>234</v>
      </c>
      <c r="K29" s="1" t="s">
        <v>235</v>
      </c>
      <c r="L29" s="1" t="s">
        <v>361</v>
      </c>
      <c r="M29" s="1" t="s">
        <v>362</v>
      </c>
      <c r="N29" s="1" t="s">
        <v>363</v>
      </c>
      <c r="O29" s="1"/>
      <c r="P29" s="1"/>
      <c r="Q29" s="1"/>
      <c r="R29" s="1"/>
      <c r="S29" s="1" t="s">
        <v>154</v>
      </c>
      <c r="T29" s="1"/>
      <c r="U29" s="3" t="s">
        <v>291</v>
      </c>
      <c r="V29" s="1">
        <v>0</v>
      </c>
    </row>
    <row r="30" spans="1:22" ht="409.6">
      <c r="A30" s="1"/>
      <c r="B30" s="1" t="s">
        <v>157</v>
      </c>
      <c r="C30" s="1" t="s">
        <v>158</v>
      </c>
      <c r="D30" s="1" t="s">
        <v>331</v>
      </c>
      <c r="E30" s="1" t="s">
        <v>364</v>
      </c>
      <c r="F30" s="1" t="s">
        <v>145</v>
      </c>
      <c r="G30" s="1" t="s">
        <v>145</v>
      </c>
      <c r="H30" s="1"/>
      <c r="I30" s="1"/>
      <c r="J30" s="1" t="s">
        <v>234</v>
      </c>
      <c r="K30" s="1" t="s">
        <v>235</v>
      </c>
      <c r="L30" s="1" t="s">
        <v>365</v>
      </c>
      <c r="M30" s="1" t="s">
        <v>366</v>
      </c>
      <c r="N30" s="1" t="s">
        <v>367</v>
      </c>
      <c r="O30" s="1"/>
      <c r="P30" s="1"/>
      <c r="Q30" s="1"/>
      <c r="R30" s="1"/>
      <c r="S30" s="1" t="s">
        <v>154</v>
      </c>
      <c r="T30" s="1"/>
      <c r="U30" s="3" t="s">
        <v>368</v>
      </c>
      <c r="V30" s="1">
        <v>0</v>
      </c>
    </row>
    <row r="31" spans="1:22" ht="409.6">
      <c r="A31" s="1"/>
      <c r="B31" s="1" t="s">
        <v>157</v>
      </c>
      <c r="C31" s="1" t="s">
        <v>158</v>
      </c>
      <c r="D31" s="1" t="s">
        <v>331</v>
      </c>
      <c r="E31" s="1" t="s">
        <v>369</v>
      </c>
      <c r="F31" s="1" t="s">
        <v>145</v>
      </c>
      <c r="G31" s="1" t="s">
        <v>145</v>
      </c>
      <c r="H31" s="1"/>
      <c r="I31" s="1"/>
      <c r="J31" s="1" t="s">
        <v>234</v>
      </c>
      <c r="K31" s="1" t="s">
        <v>235</v>
      </c>
      <c r="L31" s="1" t="s">
        <v>370</v>
      </c>
      <c r="M31" s="1" t="s">
        <v>371</v>
      </c>
      <c r="N31" s="1" t="s">
        <v>372</v>
      </c>
      <c r="O31" s="1"/>
      <c r="P31" s="1"/>
      <c r="Q31" s="1"/>
      <c r="R31" s="1"/>
      <c r="S31" s="1" t="s">
        <v>154</v>
      </c>
      <c r="T31" s="1"/>
      <c r="U31" s="3" t="s">
        <v>368</v>
      </c>
      <c r="V31" s="1">
        <v>0</v>
      </c>
    </row>
    <row r="32" spans="1:22" ht="409.6">
      <c r="A32" s="1" t="s">
        <v>350</v>
      </c>
      <c r="B32" s="1" t="s">
        <v>157</v>
      </c>
      <c r="C32" s="1" t="s">
        <v>158</v>
      </c>
      <c r="D32" s="1" t="s">
        <v>331</v>
      </c>
      <c r="E32" s="1" t="s">
        <v>373</v>
      </c>
      <c r="F32" s="1" t="s">
        <v>145</v>
      </c>
      <c r="G32" s="1" t="s">
        <v>145</v>
      </c>
      <c r="H32" s="1" t="s">
        <v>269</v>
      </c>
      <c r="I32" s="1" t="s">
        <v>374</v>
      </c>
      <c r="J32" s="1" t="s">
        <v>234</v>
      </c>
      <c r="K32" s="1" t="s">
        <v>235</v>
      </c>
      <c r="L32" s="1" t="s">
        <v>375</v>
      </c>
      <c r="M32" s="1" t="s">
        <v>376</v>
      </c>
      <c r="N32" s="1" t="s">
        <v>377</v>
      </c>
      <c r="O32" s="1" t="s">
        <v>378</v>
      </c>
      <c r="P32" s="1" t="s">
        <v>154</v>
      </c>
      <c r="Q32" s="1" t="s">
        <v>298</v>
      </c>
      <c r="R32" s="3" t="s">
        <v>368</v>
      </c>
      <c r="S32" s="1">
        <v>0</v>
      </c>
    </row>
    <row r="33" spans="1:22" ht="409.6">
      <c r="A33" s="1" t="s">
        <v>350</v>
      </c>
      <c r="B33" s="1" t="s">
        <v>157</v>
      </c>
      <c r="C33" s="1" t="s">
        <v>158</v>
      </c>
      <c r="D33" s="1" t="s">
        <v>331</v>
      </c>
      <c r="E33" s="1" t="s">
        <v>379</v>
      </c>
      <c r="F33" s="1" t="s">
        <v>145</v>
      </c>
      <c r="G33" s="1" t="s">
        <v>145</v>
      </c>
      <c r="H33" s="1" t="s">
        <v>269</v>
      </c>
      <c r="I33" s="1" t="s">
        <v>374</v>
      </c>
      <c r="J33" s="1" t="s">
        <v>234</v>
      </c>
      <c r="K33" s="1" t="s">
        <v>235</v>
      </c>
      <c r="L33" s="1" t="s">
        <v>380</v>
      </c>
      <c r="M33" s="1" t="s">
        <v>381</v>
      </c>
      <c r="N33" s="3" t="s">
        <v>382</v>
      </c>
      <c r="O33" s="1"/>
      <c r="P33" s="1"/>
      <c r="Q33" s="1"/>
      <c r="R33" s="1"/>
      <c r="S33" s="1" t="s">
        <v>154</v>
      </c>
      <c r="T33" s="1" t="s">
        <v>298</v>
      </c>
      <c r="U33" s="3" t="s">
        <v>314</v>
      </c>
      <c r="V33" s="1">
        <v>0</v>
      </c>
    </row>
    <row r="34" spans="1:22" ht="409.6">
      <c r="A34" s="1" t="s">
        <v>350</v>
      </c>
      <c r="B34" s="1" t="s">
        <v>157</v>
      </c>
      <c r="C34" s="1" t="s">
        <v>158</v>
      </c>
      <c r="D34" s="1" t="s">
        <v>331</v>
      </c>
      <c r="E34" s="1" t="s">
        <v>383</v>
      </c>
      <c r="F34" s="1" t="s">
        <v>252</v>
      </c>
      <c r="G34" s="1" t="s">
        <v>145</v>
      </c>
      <c r="H34" s="1"/>
      <c r="I34" s="1"/>
      <c r="J34" s="1" t="s">
        <v>234</v>
      </c>
      <c r="K34" s="1" t="s">
        <v>235</v>
      </c>
      <c r="L34" s="1" t="s">
        <v>384</v>
      </c>
      <c r="M34" s="1" t="s">
        <v>385</v>
      </c>
      <c r="N34" s="3" t="s">
        <v>386</v>
      </c>
      <c r="O34" s="1"/>
      <c r="P34" s="1"/>
      <c r="Q34" s="1"/>
      <c r="R34" s="1"/>
      <c r="S34" s="1" t="s">
        <v>154</v>
      </c>
      <c r="T34" s="1" t="s">
        <v>298</v>
      </c>
      <c r="U34" s="3" t="s">
        <v>387</v>
      </c>
      <c r="V34" s="1">
        <v>0</v>
      </c>
    </row>
    <row r="35" spans="1:22" ht="409.6">
      <c r="A35" s="1" t="s">
        <v>350</v>
      </c>
      <c r="B35" s="1" t="s">
        <v>157</v>
      </c>
      <c r="C35" s="1" t="s">
        <v>158</v>
      </c>
      <c r="D35" s="1" t="s">
        <v>331</v>
      </c>
      <c r="E35" s="1" t="s">
        <v>388</v>
      </c>
      <c r="F35" s="1" t="s">
        <v>145</v>
      </c>
      <c r="G35" s="1" t="s">
        <v>145</v>
      </c>
      <c r="H35" s="1"/>
      <c r="I35" s="1"/>
      <c r="J35" s="1" t="s">
        <v>234</v>
      </c>
      <c r="K35" s="1" t="s">
        <v>235</v>
      </c>
      <c r="L35" s="1" t="s">
        <v>389</v>
      </c>
      <c r="M35" s="1" t="s">
        <v>390</v>
      </c>
      <c r="N35" s="1" t="s">
        <v>391</v>
      </c>
      <c r="O35" s="1"/>
      <c r="P35" s="1"/>
      <c r="Q35" s="1"/>
      <c r="R35" s="1"/>
      <c r="S35" s="1" t="s">
        <v>154</v>
      </c>
      <c r="T35" s="1" t="s">
        <v>392</v>
      </c>
      <c r="U35" s="3" t="s">
        <v>387</v>
      </c>
      <c r="V35" s="1">
        <v>0</v>
      </c>
    </row>
    <row r="36" spans="1:22" ht="409.6">
      <c r="A36" s="1" t="s">
        <v>350</v>
      </c>
      <c r="B36" s="1" t="s">
        <v>157</v>
      </c>
      <c r="C36" s="1" t="s">
        <v>158</v>
      </c>
      <c r="D36" s="1" t="s">
        <v>331</v>
      </c>
      <c r="E36" s="1" t="s">
        <v>393</v>
      </c>
      <c r="F36" s="1" t="s">
        <v>145</v>
      </c>
      <c r="G36" s="1" t="s">
        <v>145</v>
      </c>
      <c r="H36" s="1"/>
      <c r="I36" s="1"/>
      <c r="J36" s="1" t="s">
        <v>234</v>
      </c>
      <c r="K36" s="1" t="s">
        <v>235</v>
      </c>
      <c r="L36" s="1" t="s">
        <v>394</v>
      </c>
      <c r="M36" s="1" t="s">
        <v>395</v>
      </c>
      <c r="N36" s="1" t="s">
        <v>396</v>
      </c>
      <c r="O36" s="1"/>
      <c r="P36" s="1"/>
      <c r="Q36" s="1"/>
      <c r="R36" s="1"/>
      <c r="S36" s="1" t="s">
        <v>154</v>
      </c>
      <c r="T36" s="1" t="s">
        <v>298</v>
      </c>
      <c r="U36" s="3" t="s">
        <v>291</v>
      </c>
      <c r="V36" s="1">
        <v>0</v>
      </c>
    </row>
    <row r="37" spans="1:22" ht="409.6">
      <c r="A37" s="1" t="s">
        <v>350</v>
      </c>
      <c r="B37" s="1" t="s">
        <v>157</v>
      </c>
      <c r="C37" s="1" t="s">
        <v>158</v>
      </c>
      <c r="D37" s="1" t="s">
        <v>331</v>
      </c>
      <c r="E37" s="1" t="s">
        <v>397</v>
      </c>
      <c r="F37" s="1" t="s">
        <v>145</v>
      </c>
      <c r="G37" s="1" t="s">
        <v>324</v>
      </c>
      <c r="H37" s="1"/>
      <c r="I37" s="1"/>
      <c r="J37" s="1" t="s">
        <v>234</v>
      </c>
      <c r="K37" s="1" t="s">
        <v>235</v>
      </c>
      <c r="L37" s="1" t="s">
        <v>398</v>
      </c>
      <c r="M37" s="1" t="s">
        <v>399</v>
      </c>
      <c r="N37" s="1" t="s">
        <v>400</v>
      </c>
      <c r="O37" s="1"/>
      <c r="P37" s="1"/>
      <c r="Q37" s="1"/>
      <c r="R37" s="1"/>
      <c r="S37" s="1" t="s">
        <v>154</v>
      </c>
      <c r="T37" s="1" t="s">
        <v>298</v>
      </c>
      <c r="U37" s="3" t="s">
        <v>401</v>
      </c>
      <c r="V37" s="1">
        <v>0</v>
      </c>
    </row>
    <row r="38" spans="1:22" ht="409.6">
      <c r="A38" s="1"/>
      <c r="B38" s="1" t="s">
        <v>157</v>
      </c>
      <c r="C38" s="1" t="s">
        <v>158</v>
      </c>
      <c r="D38" s="1" t="s">
        <v>331</v>
      </c>
      <c r="E38" s="1" t="s">
        <v>402</v>
      </c>
      <c r="F38" s="1" t="s">
        <v>145</v>
      </c>
      <c r="G38" s="1" t="s">
        <v>145</v>
      </c>
      <c r="H38" s="1"/>
      <c r="I38" s="1"/>
      <c r="J38" s="1" t="s">
        <v>234</v>
      </c>
      <c r="K38" s="1" t="s">
        <v>403</v>
      </c>
      <c r="L38" s="1" t="s">
        <v>404</v>
      </c>
      <c r="M38" s="1" t="s">
        <v>405</v>
      </c>
      <c r="N38" s="1" t="s">
        <v>406</v>
      </c>
      <c r="O38" s="1"/>
      <c r="P38" s="1"/>
      <c r="Q38" s="1"/>
      <c r="R38" s="1"/>
      <c r="S38" s="1" t="s">
        <v>154</v>
      </c>
      <c r="T38" s="1"/>
      <c r="U38" s="3" t="s">
        <v>401</v>
      </c>
      <c r="V38" s="1">
        <v>0</v>
      </c>
    </row>
    <row r="39" spans="1:22">
      <c r="A39" s="1"/>
      <c r="B39" s="1" t="s">
        <v>157</v>
      </c>
      <c r="C39" s="1" t="s">
        <v>158</v>
      </c>
      <c r="D39" s="1" t="s">
        <v>331</v>
      </c>
      <c r="E39" s="1" t="s">
        <v>407</v>
      </c>
      <c r="F39" s="1" t="s">
        <v>145</v>
      </c>
      <c r="G39" s="1" t="s">
        <v>145</v>
      </c>
      <c r="H39" s="1"/>
      <c r="I39" s="1"/>
      <c r="J39" s="1" t="s">
        <v>234</v>
      </c>
      <c r="K39" s="1" t="s">
        <v>403</v>
      </c>
      <c r="L39" s="1" t="s">
        <v>408</v>
      </c>
      <c r="M39" s="1" t="s">
        <v>409</v>
      </c>
      <c r="N39" s="1" t="s">
        <v>410</v>
      </c>
      <c r="O39" s="1" t="s">
        <v>411</v>
      </c>
      <c r="P39" s="1" t="s">
        <v>154</v>
      </c>
      <c r="Q39" s="1"/>
      <c r="R39" s="1" t="s">
        <v>412</v>
      </c>
      <c r="S39" s="1">
        <v>0</v>
      </c>
    </row>
    <row r="40" spans="1:22" ht="409.6">
      <c r="A40" s="1"/>
      <c r="B40" s="1" t="s">
        <v>157</v>
      </c>
      <c r="C40" s="1" t="s">
        <v>158</v>
      </c>
      <c r="D40" s="1" t="s">
        <v>331</v>
      </c>
      <c r="E40" s="1" t="s">
        <v>413</v>
      </c>
      <c r="F40" s="1" t="s">
        <v>145</v>
      </c>
      <c r="G40" s="1" t="s">
        <v>145</v>
      </c>
      <c r="H40" s="1"/>
      <c r="I40" s="1"/>
      <c r="J40" s="1" t="s">
        <v>234</v>
      </c>
      <c r="K40" s="1" t="s">
        <v>235</v>
      </c>
      <c r="L40" s="1" t="s">
        <v>414</v>
      </c>
      <c r="M40" s="1" t="s">
        <v>415</v>
      </c>
      <c r="N40" s="1" t="s">
        <v>416</v>
      </c>
      <c r="O40" s="1"/>
      <c r="P40" s="1"/>
      <c r="Q40" s="1"/>
      <c r="R40" s="1"/>
      <c r="S40" s="1" t="s">
        <v>154</v>
      </c>
      <c r="T40" s="1"/>
      <c r="U40" s="3" t="s">
        <v>401</v>
      </c>
      <c r="V40" s="1">
        <v>0</v>
      </c>
    </row>
    <row r="41" spans="1:22" ht="409.6">
      <c r="A41" s="1"/>
      <c r="B41" s="1" t="s">
        <v>157</v>
      </c>
      <c r="C41" s="1" t="s">
        <v>158</v>
      </c>
      <c r="D41" s="1" t="s">
        <v>331</v>
      </c>
      <c r="E41" s="1" t="s">
        <v>417</v>
      </c>
      <c r="F41" s="1" t="s">
        <v>145</v>
      </c>
      <c r="G41" s="1" t="s">
        <v>145</v>
      </c>
      <c r="H41" s="1"/>
      <c r="I41" s="1"/>
      <c r="J41" s="1" t="s">
        <v>234</v>
      </c>
      <c r="K41" s="1" t="s">
        <v>235</v>
      </c>
      <c r="L41" s="1" t="s">
        <v>418</v>
      </c>
      <c r="M41" s="1" t="s">
        <v>419</v>
      </c>
      <c r="N41" s="1" t="s">
        <v>363</v>
      </c>
      <c r="O41" s="1"/>
      <c r="P41" s="1"/>
      <c r="Q41" s="1"/>
      <c r="R41" s="1"/>
      <c r="S41" s="1" t="s">
        <v>154</v>
      </c>
      <c r="T41" s="1"/>
      <c r="U41" s="3" t="s">
        <v>420</v>
      </c>
      <c r="V41" s="1">
        <v>0</v>
      </c>
    </row>
    <row r="42" spans="1:22" ht="409.6">
      <c r="A42" s="1" t="s">
        <v>421</v>
      </c>
      <c r="B42" s="1" t="s">
        <v>157</v>
      </c>
      <c r="C42" s="1" t="s">
        <v>158</v>
      </c>
      <c r="D42" s="1" t="s">
        <v>143</v>
      </c>
      <c r="E42" s="1" t="s">
        <v>422</v>
      </c>
      <c r="F42" s="1" t="s">
        <v>145</v>
      </c>
      <c r="G42" s="1" t="s">
        <v>145</v>
      </c>
      <c r="H42" s="1" t="s">
        <v>423</v>
      </c>
      <c r="I42" s="1" t="s">
        <v>424</v>
      </c>
      <c r="J42" s="1" t="s">
        <v>148</v>
      </c>
      <c r="K42" s="1" t="s">
        <v>149</v>
      </c>
      <c r="L42" s="1" t="s">
        <v>425</v>
      </c>
      <c r="M42" s="1" t="s">
        <v>426</v>
      </c>
      <c r="N42" s="1" t="s">
        <v>427</v>
      </c>
      <c r="O42" s="1" t="s">
        <v>428</v>
      </c>
      <c r="P42" s="1" t="s">
        <v>154</v>
      </c>
      <c r="Q42" s="1" t="s">
        <v>155</v>
      </c>
      <c r="R42" s="3" t="s">
        <v>429</v>
      </c>
      <c r="S42" s="1">
        <v>0</v>
      </c>
    </row>
    <row r="43" spans="1:22" ht="409.6">
      <c r="A43" s="1" t="s">
        <v>430</v>
      </c>
      <c r="B43" s="1" t="s">
        <v>157</v>
      </c>
      <c r="C43" s="1" t="s">
        <v>158</v>
      </c>
      <c r="D43" s="1" t="s">
        <v>143</v>
      </c>
      <c r="E43" s="1" t="s">
        <v>431</v>
      </c>
      <c r="F43" s="1" t="s">
        <v>145</v>
      </c>
      <c r="G43" s="1" t="s">
        <v>145</v>
      </c>
      <c r="H43" s="1" t="s">
        <v>325</v>
      </c>
      <c r="I43" s="1" t="s">
        <v>432</v>
      </c>
      <c r="J43" s="1" t="s">
        <v>148</v>
      </c>
      <c r="K43" s="1" t="s">
        <v>149</v>
      </c>
      <c r="L43" s="1" t="s">
        <v>433</v>
      </c>
      <c r="M43" s="1" t="s">
        <v>434</v>
      </c>
      <c r="N43" s="1" t="s">
        <v>435</v>
      </c>
      <c r="O43" s="1"/>
      <c r="P43" s="1"/>
      <c r="Q43" s="1"/>
      <c r="R43" s="1"/>
      <c r="S43" s="1" t="s">
        <v>154</v>
      </c>
      <c r="T43" s="1" t="s">
        <v>155</v>
      </c>
      <c r="U43" s="3" t="s">
        <v>436</v>
      </c>
      <c r="V43" s="1">
        <v>0</v>
      </c>
    </row>
    <row r="44" spans="1:22" ht="409.6">
      <c r="A44" s="1"/>
      <c r="B44" s="1" t="s">
        <v>157</v>
      </c>
      <c r="C44" s="1" t="s">
        <v>158</v>
      </c>
      <c r="D44" s="1" t="s">
        <v>331</v>
      </c>
      <c r="E44" s="1" t="s">
        <v>437</v>
      </c>
      <c r="F44" s="1" t="s">
        <v>145</v>
      </c>
      <c r="G44" s="1" t="s">
        <v>145</v>
      </c>
      <c r="H44" s="1"/>
      <c r="I44" s="1"/>
      <c r="J44" s="1" t="s">
        <v>234</v>
      </c>
      <c r="K44" s="1" t="s">
        <v>403</v>
      </c>
      <c r="L44" s="1" t="s">
        <v>438</v>
      </c>
      <c r="M44" s="1" t="s">
        <v>439</v>
      </c>
      <c r="N44" s="1" t="s">
        <v>440</v>
      </c>
      <c r="O44" s="1"/>
      <c r="P44" s="1"/>
      <c r="Q44" s="1"/>
      <c r="R44" s="1"/>
      <c r="S44" s="1" t="s">
        <v>154</v>
      </c>
      <c r="T44" s="1"/>
      <c r="U44" s="3" t="s">
        <v>429</v>
      </c>
      <c r="V44" s="1">
        <v>0</v>
      </c>
    </row>
    <row r="45" spans="1:22" ht="409.6">
      <c r="A45" s="1"/>
      <c r="B45" s="1" t="s">
        <v>157</v>
      </c>
      <c r="C45" s="1" t="s">
        <v>158</v>
      </c>
      <c r="D45" s="1" t="s">
        <v>331</v>
      </c>
      <c r="E45" s="1" t="s">
        <v>441</v>
      </c>
      <c r="F45" s="1" t="s">
        <v>145</v>
      </c>
      <c r="G45" s="1" t="s">
        <v>145</v>
      </c>
      <c r="H45" s="1"/>
      <c r="I45" s="1"/>
      <c r="J45" s="1" t="s">
        <v>234</v>
      </c>
      <c r="K45" s="1" t="s">
        <v>403</v>
      </c>
      <c r="L45" s="1" t="s">
        <v>442</v>
      </c>
      <c r="M45" s="1" t="s">
        <v>443</v>
      </c>
      <c r="N45" s="1" t="s">
        <v>444</v>
      </c>
      <c r="O45" s="1"/>
      <c r="P45" s="1"/>
      <c r="Q45" s="1"/>
      <c r="R45" s="1"/>
      <c r="S45" s="1" t="s">
        <v>154</v>
      </c>
      <c r="T45" s="1"/>
      <c r="U45" s="3" t="s">
        <v>445</v>
      </c>
      <c r="V45" s="1">
        <v>0</v>
      </c>
    </row>
    <row r="46" spans="1:22" ht="409.6">
      <c r="A46" s="1"/>
      <c r="B46" s="1" t="s">
        <v>157</v>
      </c>
      <c r="C46" s="1" t="s">
        <v>158</v>
      </c>
      <c r="D46" s="1" t="s">
        <v>331</v>
      </c>
      <c r="E46" s="1" t="s">
        <v>446</v>
      </c>
      <c r="F46" s="1" t="s">
        <v>145</v>
      </c>
      <c r="G46" s="1" t="s">
        <v>145</v>
      </c>
      <c r="H46" s="1"/>
      <c r="I46" s="1"/>
      <c r="J46" s="1" t="s">
        <v>234</v>
      </c>
      <c r="K46" s="1" t="s">
        <v>403</v>
      </c>
      <c r="L46" s="1" t="s">
        <v>447</v>
      </c>
      <c r="M46" s="1" t="s">
        <v>448</v>
      </c>
      <c r="N46" s="1" t="s">
        <v>416</v>
      </c>
      <c r="O46" s="1"/>
      <c r="P46" s="1"/>
      <c r="Q46" s="1"/>
      <c r="R46" s="1"/>
      <c r="S46" s="1" t="s">
        <v>154</v>
      </c>
      <c r="T46" s="1"/>
      <c r="U46" s="3" t="s">
        <v>429</v>
      </c>
      <c r="V46" s="1">
        <v>0</v>
      </c>
    </row>
    <row r="47" spans="1:22" ht="409.6">
      <c r="A47" s="1"/>
      <c r="B47" s="1" t="s">
        <v>157</v>
      </c>
      <c r="C47" s="1" t="s">
        <v>158</v>
      </c>
      <c r="D47" s="1" t="s">
        <v>331</v>
      </c>
      <c r="E47" s="1" t="s">
        <v>449</v>
      </c>
      <c r="F47" s="1" t="s">
        <v>145</v>
      </c>
      <c r="G47" s="1" t="s">
        <v>145</v>
      </c>
      <c r="H47" s="1"/>
      <c r="I47" s="1"/>
      <c r="J47" s="1" t="s">
        <v>234</v>
      </c>
      <c r="K47" s="1" t="s">
        <v>403</v>
      </c>
      <c r="L47" s="1" t="s">
        <v>450</v>
      </c>
      <c r="M47" s="1" t="s">
        <v>451</v>
      </c>
      <c r="N47" s="1" t="s">
        <v>452</v>
      </c>
      <c r="O47" s="1"/>
      <c r="P47" s="1"/>
      <c r="Q47" s="1"/>
      <c r="R47" s="1"/>
      <c r="S47" s="1" t="s">
        <v>154</v>
      </c>
      <c r="T47" s="1"/>
      <c r="U47" s="3" t="s">
        <v>429</v>
      </c>
      <c r="V47" s="1">
        <v>0</v>
      </c>
    </row>
    <row r="48" spans="1:22" ht="409.6">
      <c r="A48" s="1"/>
      <c r="B48" s="1" t="s">
        <v>157</v>
      </c>
      <c r="C48" s="1" t="s">
        <v>158</v>
      </c>
      <c r="D48" s="1" t="s">
        <v>331</v>
      </c>
      <c r="E48" s="1" t="s">
        <v>453</v>
      </c>
      <c r="F48" s="1" t="s">
        <v>145</v>
      </c>
      <c r="G48" s="1" t="s">
        <v>145</v>
      </c>
      <c r="H48" s="1"/>
      <c r="I48" s="1"/>
      <c r="J48" s="1" t="s">
        <v>234</v>
      </c>
      <c r="K48" s="1" t="s">
        <v>403</v>
      </c>
      <c r="L48" s="1" t="s">
        <v>454</v>
      </c>
      <c r="M48" s="1" t="s">
        <v>455</v>
      </c>
      <c r="N48" s="1" t="s">
        <v>456</v>
      </c>
      <c r="O48" s="1"/>
      <c r="P48" s="1"/>
      <c r="Q48" s="1"/>
      <c r="R48" s="1"/>
      <c r="S48" s="1" t="s">
        <v>154</v>
      </c>
      <c r="T48" s="1"/>
      <c r="U48" s="3" t="s">
        <v>429</v>
      </c>
      <c r="V48" s="1">
        <v>0</v>
      </c>
    </row>
    <row r="49" spans="1:22" ht="409.6">
      <c r="A49" s="1"/>
      <c r="B49" s="1" t="s">
        <v>157</v>
      </c>
      <c r="C49" s="1" t="s">
        <v>158</v>
      </c>
      <c r="D49" s="1" t="s">
        <v>331</v>
      </c>
      <c r="E49" s="1" t="s">
        <v>457</v>
      </c>
      <c r="F49" s="1" t="s">
        <v>145</v>
      </c>
      <c r="G49" s="1" t="s">
        <v>145</v>
      </c>
      <c r="H49" s="1"/>
      <c r="I49" s="1"/>
      <c r="J49" s="1" t="s">
        <v>234</v>
      </c>
      <c r="K49" s="1" t="s">
        <v>403</v>
      </c>
      <c r="L49" s="1" t="s">
        <v>458</v>
      </c>
      <c r="M49" s="1" t="s">
        <v>459</v>
      </c>
      <c r="N49" s="1" t="s">
        <v>456</v>
      </c>
      <c r="O49" s="1"/>
      <c r="P49" s="1"/>
      <c r="Q49" s="1"/>
      <c r="R49" s="1"/>
      <c r="S49" s="1" t="s">
        <v>154</v>
      </c>
      <c r="T49" s="1"/>
      <c r="U49" s="3" t="s">
        <v>240</v>
      </c>
      <c r="V49" s="1">
        <v>0</v>
      </c>
    </row>
    <row r="50" spans="1:22" ht="409.6">
      <c r="A50" s="1"/>
      <c r="B50" s="1" t="s">
        <v>157</v>
      </c>
      <c r="C50" s="1"/>
      <c r="D50" s="1" t="s">
        <v>331</v>
      </c>
      <c r="E50" s="1" t="s">
        <v>460</v>
      </c>
      <c r="F50" s="1"/>
      <c r="G50" s="1"/>
      <c r="H50" s="1"/>
      <c r="I50" s="1"/>
      <c r="J50" s="1"/>
      <c r="K50" s="1" t="s">
        <v>403</v>
      </c>
      <c r="L50" s="1" t="s">
        <v>461</v>
      </c>
      <c r="M50" s="1" t="s">
        <v>462</v>
      </c>
      <c r="N50" s="1" t="s">
        <v>463</v>
      </c>
      <c r="O50" s="1"/>
      <c r="P50" s="1"/>
      <c r="Q50" s="1"/>
      <c r="R50" s="1"/>
      <c r="S50" s="1"/>
      <c r="T50" s="1"/>
      <c r="U50" s="3" t="s">
        <v>429</v>
      </c>
      <c r="V50" s="1">
        <v>0</v>
      </c>
    </row>
    <row r="51" spans="1:22" ht="409.6">
      <c r="A51" s="1"/>
      <c r="B51" s="1" t="s">
        <v>157</v>
      </c>
      <c r="C51" s="1"/>
      <c r="D51" s="1" t="s">
        <v>331</v>
      </c>
      <c r="E51" s="1" t="s">
        <v>464</v>
      </c>
      <c r="F51" s="1"/>
      <c r="G51" s="1"/>
      <c r="H51" s="1"/>
      <c r="I51" s="1"/>
      <c r="J51" s="1"/>
      <c r="K51" s="1" t="s">
        <v>403</v>
      </c>
      <c r="L51" s="1" t="s">
        <v>465</v>
      </c>
      <c r="M51" s="1" t="s">
        <v>466</v>
      </c>
      <c r="N51" s="1" t="s">
        <v>463</v>
      </c>
      <c r="O51" s="1"/>
      <c r="P51" s="1"/>
      <c r="Q51" s="1"/>
      <c r="R51" s="1"/>
      <c r="S51" s="1"/>
      <c r="T51" s="1"/>
      <c r="U51" s="3" t="s">
        <v>429</v>
      </c>
      <c r="V51" s="1">
        <v>0</v>
      </c>
    </row>
    <row r="52" spans="1:22" ht="409.6">
      <c r="A52" s="1"/>
      <c r="B52" s="1" t="s">
        <v>157</v>
      </c>
      <c r="C52" s="1"/>
      <c r="D52" s="1" t="s">
        <v>331</v>
      </c>
      <c r="E52" s="1" t="s">
        <v>467</v>
      </c>
      <c r="F52" s="1"/>
      <c r="G52" s="1"/>
      <c r="H52" s="1"/>
      <c r="I52" s="1"/>
      <c r="J52" s="1"/>
      <c r="K52" s="1" t="s">
        <v>403</v>
      </c>
      <c r="L52" s="1" t="s">
        <v>468</v>
      </c>
      <c r="M52" s="1" t="s">
        <v>469</v>
      </c>
      <c r="N52" s="1" t="s">
        <v>470</v>
      </c>
      <c r="O52" s="1"/>
      <c r="P52" s="1"/>
      <c r="Q52" s="1"/>
      <c r="R52" s="1"/>
      <c r="S52" s="1"/>
      <c r="T52" s="1"/>
      <c r="U52" s="3" t="s">
        <v>471</v>
      </c>
      <c r="V52" s="1">
        <v>0</v>
      </c>
    </row>
    <row r="53" spans="1:22" ht="409.6">
      <c r="A53" s="1"/>
      <c r="B53" s="1" t="s">
        <v>157</v>
      </c>
      <c r="C53" s="1"/>
      <c r="D53" s="1" t="s">
        <v>331</v>
      </c>
      <c r="E53" s="1" t="s">
        <v>472</v>
      </c>
      <c r="F53" s="1"/>
      <c r="G53" s="1"/>
      <c r="H53" s="1"/>
      <c r="I53" s="1"/>
      <c r="J53" s="1"/>
      <c r="K53" s="1" t="s">
        <v>403</v>
      </c>
      <c r="L53" s="1" t="s">
        <v>473</v>
      </c>
      <c r="M53" s="1" t="s">
        <v>474</v>
      </c>
      <c r="N53" s="1" t="s">
        <v>475</v>
      </c>
      <c r="O53" s="1"/>
      <c r="P53" s="1"/>
      <c r="Q53" s="1"/>
      <c r="R53" s="1"/>
      <c r="S53" s="1"/>
      <c r="T53" s="1"/>
      <c r="U53" s="3" t="s">
        <v>476</v>
      </c>
      <c r="V53" s="1">
        <v>0</v>
      </c>
    </row>
    <row r="54" spans="1:22" ht="409.6">
      <c r="A54" s="1" t="s">
        <v>307</v>
      </c>
      <c r="B54" s="1" t="s">
        <v>157</v>
      </c>
      <c r="C54" s="1" t="s">
        <v>158</v>
      </c>
      <c r="D54" s="1" t="s">
        <v>143</v>
      </c>
      <c r="E54" s="1" t="s">
        <v>477</v>
      </c>
      <c r="F54" s="1" t="s">
        <v>145</v>
      </c>
      <c r="G54" s="1" t="s">
        <v>145</v>
      </c>
      <c r="H54" s="1" t="s">
        <v>478</v>
      </c>
      <c r="I54" s="1" t="s">
        <v>309</v>
      </c>
      <c r="J54" s="1" t="s">
        <v>254</v>
      </c>
      <c r="K54" s="1" t="s">
        <v>149</v>
      </c>
      <c r="L54" s="1" t="s">
        <v>479</v>
      </c>
      <c r="M54" s="1" t="s">
        <v>480</v>
      </c>
      <c r="N54" s="1" t="s">
        <v>481</v>
      </c>
      <c r="O54" s="1" t="s">
        <v>482</v>
      </c>
      <c r="P54" s="1" t="s">
        <v>154</v>
      </c>
      <c r="Q54" s="1" t="s">
        <v>155</v>
      </c>
      <c r="R54" s="3" t="s">
        <v>483</v>
      </c>
      <c r="S54" s="1">
        <v>0</v>
      </c>
    </row>
    <row r="55" spans="1:22" ht="409.6">
      <c r="A55" s="1"/>
      <c r="B55" s="1" t="s">
        <v>157</v>
      </c>
      <c r="C55" s="1" t="s">
        <v>158</v>
      </c>
      <c r="D55" s="1" t="s">
        <v>331</v>
      </c>
      <c r="E55" s="1" t="s">
        <v>484</v>
      </c>
      <c r="F55" s="1" t="s">
        <v>145</v>
      </c>
      <c r="G55" s="1" t="s">
        <v>145</v>
      </c>
      <c r="H55" s="1"/>
      <c r="I55" s="1"/>
      <c r="J55" s="1" t="s">
        <v>234</v>
      </c>
      <c r="K55" s="1" t="s">
        <v>403</v>
      </c>
      <c r="L55" s="1" t="s">
        <v>485</v>
      </c>
      <c r="M55" s="1" t="s">
        <v>486</v>
      </c>
      <c r="N55" s="1" t="s">
        <v>487</v>
      </c>
      <c r="O55" s="1"/>
      <c r="P55" s="1"/>
      <c r="Q55" s="1"/>
      <c r="R55" s="1"/>
      <c r="S55" s="1" t="s">
        <v>154</v>
      </c>
      <c r="T55" s="1"/>
      <c r="U55" s="3" t="s">
        <v>483</v>
      </c>
      <c r="V55" s="1">
        <v>0</v>
      </c>
    </row>
    <row r="56" spans="1:22" ht="409.6">
      <c r="A56" s="1" t="s">
        <v>488</v>
      </c>
      <c r="B56" s="1" t="s">
        <v>157</v>
      </c>
      <c r="C56" s="1" t="s">
        <v>158</v>
      </c>
      <c r="D56" s="1" t="s">
        <v>143</v>
      </c>
      <c r="E56" s="1" t="s">
        <v>489</v>
      </c>
      <c r="F56" s="1" t="s">
        <v>145</v>
      </c>
      <c r="G56" s="1" t="s">
        <v>145</v>
      </c>
      <c r="H56" s="1" t="s">
        <v>316</v>
      </c>
      <c r="I56" s="1" t="s">
        <v>490</v>
      </c>
      <c r="J56" s="1" t="s">
        <v>148</v>
      </c>
      <c r="K56" s="1" t="s">
        <v>149</v>
      </c>
      <c r="L56" s="1" t="s">
        <v>491</v>
      </c>
      <c r="M56" s="1" t="s">
        <v>492</v>
      </c>
      <c r="N56" s="1" t="s">
        <v>493</v>
      </c>
      <c r="O56" s="1"/>
      <c r="P56" s="1"/>
      <c r="Q56" s="1"/>
      <c r="R56" s="1"/>
      <c r="S56" s="1" t="s">
        <v>154</v>
      </c>
      <c r="T56" s="1" t="s">
        <v>155</v>
      </c>
      <c r="U56" s="3" t="s">
        <v>483</v>
      </c>
      <c r="V56" s="1">
        <v>0</v>
      </c>
    </row>
    <row r="57" spans="1:22">
      <c r="A57" s="1" t="s">
        <v>494</v>
      </c>
      <c r="B57" s="1" t="s">
        <v>157</v>
      </c>
      <c r="C57" s="1" t="s">
        <v>158</v>
      </c>
      <c r="D57" s="1" t="s">
        <v>143</v>
      </c>
      <c r="E57" s="1" t="s">
        <v>495</v>
      </c>
      <c r="F57" s="1" t="s">
        <v>145</v>
      </c>
      <c r="G57" s="1" t="s">
        <v>145</v>
      </c>
      <c r="H57" s="1" t="s">
        <v>496</v>
      </c>
      <c r="I57" s="1" t="s">
        <v>497</v>
      </c>
      <c r="J57" s="1" t="s">
        <v>148</v>
      </c>
      <c r="K57" s="1" t="s">
        <v>149</v>
      </c>
      <c r="L57" s="1" t="s">
        <v>498</v>
      </c>
      <c r="M57" s="1" t="s">
        <v>499</v>
      </c>
      <c r="N57" s="1" t="s">
        <v>500</v>
      </c>
      <c r="O57" s="1" t="s">
        <v>501</v>
      </c>
      <c r="P57" s="1" t="s">
        <v>154</v>
      </c>
      <c r="Q57" s="1" t="s">
        <v>155</v>
      </c>
      <c r="R57" s="1" t="s">
        <v>502</v>
      </c>
      <c r="S57" s="1">
        <v>0</v>
      </c>
    </row>
    <row r="58" spans="1:22" ht="409.6">
      <c r="A58" s="1" t="s">
        <v>221</v>
      </c>
      <c r="B58" s="1" t="s">
        <v>157</v>
      </c>
      <c r="C58" s="1" t="s">
        <v>158</v>
      </c>
      <c r="D58" s="1" t="s">
        <v>143</v>
      </c>
      <c r="E58" s="1" t="s">
        <v>503</v>
      </c>
      <c r="F58" s="1" t="s">
        <v>145</v>
      </c>
      <c r="G58" s="1" t="s">
        <v>145</v>
      </c>
      <c r="H58" s="1" t="s">
        <v>232</v>
      </c>
      <c r="I58" s="1" t="s">
        <v>504</v>
      </c>
      <c r="J58" s="1" t="s">
        <v>148</v>
      </c>
      <c r="K58" s="1" t="s">
        <v>149</v>
      </c>
      <c r="L58" s="1" t="s">
        <v>505</v>
      </c>
      <c r="M58" s="1" t="s">
        <v>506</v>
      </c>
      <c r="N58" s="1" t="s">
        <v>507</v>
      </c>
      <c r="O58" s="1"/>
      <c r="P58" s="1"/>
      <c r="Q58" s="1"/>
      <c r="R58" s="1"/>
      <c r="S58" s="1" t="s">
        <v>154</v>
      </c>
      <c r="T58" s="1" t="s">
        <v>155</v>
      </c>
      <c r="U58" s="3" t="s">
        <v>508</v>
      </c>
      <c r="V58" s="1">
        <v>0</v>
      </c>
    </row>
    <row r="59" spans="1:22" ht="409.6">
      <c r="A59" s="1" t="s">
        <v>223</v>
      </c>
      <c r="B59" s="1" t="s">
        <v>230</v>
      </c>
      <c r="C59" s="1" t="s">
        <v>158</v>
      </c>
      <c r="D59" s="1" t="s">
        <v>143</v>
      </c>
      <c r="E59" s="1" t="s">
        <v>509</v>
      </c>
      <c r="F59" s="1" t="s">
        <v>145</v>
      </c>
      <c r="G59" s="1" t="s">
        <v>145</v>
      </c>
      <c r="H59" s="1" t="s">
        <v>223</v>
      </c>
      <c r="I59" s="1" t="s">
        <v>504</v>
      </c>
      <c r="J59" s="1" t="s">
        <v>148</v>
      </c>
      <c r="K59" s="1" t="s">
        <v>302</v>
      </c>
      <c r="L59" s="1" t="s">
        <v>510</v>
      </c>
      <c r="M59" s="1" t="s">
        <v>511</v>
      </c>
      <c r="N59" s="1" t="s">
        <v>512</v>
      </c>
      <c r="O59" s="1"/>
      <c r="P59" s="1"/>
      <c r="Q59" s="1"/>
      <c r="R59" s="1"/>
      <c r="S59" s="1" t="s">
        <v>154</v>
      </c>
      <c r="T59" s="1" t="s">
        <v>155</v>
      </c>
      <c r="U59" s="3" t="s">
        <v>513</v>
      </c>
      <c r="V59" s="1">
        <v>0</v>
      </c>
    </row>
    <row r="60" spans="1:22" ht="409.6">
      <c r="A60" s="1" t="s">
        <v>299</v>
      </c>
      <c r="B60" s="1" t="s">
        <v>230</v>
      </c>
      <c r="C60" s="1" t="s">
        <v>158</v>
      </c>
      <c r="D60" s="1" t="s">
        <v>143</v>
      </c>
      <c r="E60" s="1" t="s">
        <v>514</v>
      </c>
      <c r="F60" s="1" t="s">
        <v>145</v>
      </c>
      <c r="G60" s="1" t="s">
        <v>145</v>
      </c>
      <c r="H60" s="1" t="s">
        <v>515</v>
      </c>
      <c r="I60" s="1" t="s">
        <v>516</v>
      </c>
      <c r="J60" s="1" t="s">
        <v>148</v>
      </c>
      <c r="K60" s="1" t="s">
        <v>302</v>
      </c>
      <c r="L60" s="1" t="s">
        <v>517</v>
      </c>
      <c r="M60" s="1" t="s">
        <v>518</v>
      </c>
      <c r="N60" s="1" t="s">
        <v>519</v>
      </c>
      <c r="O60" s="1"/>
      <c r="P60" s="1"/>
      <c r="Q60" s="1"/>
      <c r="R60" s="1"/>
      <c r="S60" s="1" t="s">
        <v>154</v>
      </c>
      <c r="T60" s="1" t="s">
        <v>155</v>
      </c>
      <c r="U60" s="3" t="s">
        <v>520</v>
      </c>
      <c r="V60" s="1">
        <v>0</v>
      </c>
    </row>
    <row r="61" spans="1:22" ht="409.6">
      <c r="A61" s="1" t="s">
        <v>299</v>
      </c>
      <c r="B61" s="1" t="s">
        <v>230</v>
      </c>
      <c r="C61" s="1" t="s">
        <v>158</v>
      </c>
      <c r="D61" s="1" t="s">
        <v>143</v>
      </c>
      <c r="E61" s="1" t="s">
        <v>521</v>
      </c>
      <c r="F61" s="1" t="s">
        <v>145</v>
      </c>
      <c r="G61" s="1" t="s">
        <v>145</v>
      </c>
      <c r="H61" s="1" t="s">
        <v>515</v>
      </c>
      <c r="I61" s="1" t="s">
        <v>522</v>
      </c>
      <c r="J61" s="1" t="s">
        <v>148</v>
      </c>
      <c r="K61" s="1" t="s">
        <v>302</v>
      </c>
      <c r="L61" s="1" t="s">
        <v>523</v>
      </c>
      <c r="M61" s="1" t="s">
        <v>524</v>
      </c>
      <c r="N61" s="1" t="s">
        <v>519</v>
      </c>
      <c r="O61" s="1"/>
      <c r="P61" s="1"/>
      <c r="Q61" s="1"/>
      <c r="R61" s="1"/>
      <c r="S61" s="1" t="s">
        <v>154</v>
      </c>
      <c r="T61" s="1" t="s">
        <v>155</v>
      </c>
      <c r="U61" s="3" t="s">
        <v>520</v>
      </c>
      <c r="V61" s="1">
        <v>0</v>
      </c>
    </row>
    <row r="62" spans="1:22" ht="409.6">
      <c r="A62" s="1" t="s">
        <v>299</v>
      </c>
      <c r="B62" s="1" t="s">
        <v>230</v>
      </c>
      <c r="C62" s="1" t="s">
        <v>158</v>
      </c>
      <c r="D62" s="1" t="s">
        <v>143</v>
      </c>
      <c r="E62" s="1" t="s">
        <v>525</v>
      </c>
      <c r="F62" s="1" t="s">
        <v>145</v>
      </c>
      <c r="G62" s="1" t="s">
        <v>145</v>
      </c>
      <c r="H62" s="1" t="s">
        <v>515</v>
      </c>
      <c r="I62" s="1" t="s">
        <v>522</v>
      </c>
      <c r="J62" s="1" t="s">
        <v>148</v>
      </c>
      <c r="K62" s="1" t="s">
        <v>302</v>
      </c>
      <c r="L62" s="1" t="s">
        <v>526</v>
      </c>
      <c r="M62" s="1" t="s">
        <v>527</v>
      </c>
      <c r="N62" s="1" t="s">
        <v>519</v>
      </c>
      <c r="O62" s="1"/>
      <c r="P62" s="1"/>
      <c r="Q62" s="1"/>
      <c r="R62" s="1"/>
      <c r="S62" s="1" t="s">
        <v>154</v>
      </c>
      <c r="T62" s="1" t="s">
        <v>155</v>
      </c>
      <c r="U62" s="3" t="s">
        <v>520</v>
      </c>
      <c r="V62" s="1">
        <v>0</v>
      </c>
    </row>
    <row r="63" spans="1:22" ht="409.6">
      <c r="A63" s="1"/>
      <c r="B63" s="1" t="s">
        <v>157</v>
      </c>
      <c r="C63" s="1"/>
      <c r="D63" s="1" t="s">
        <v>331</v>
      </c>
      <c r="E63" s="1" t="s">
        <v>528</v>
      </c>
      <c r="F63" s="1"/>
      <c r="G63" s="1"/>
      <c r="H63" s="1"/>
      <c r="I63" s="1"/>
      <c r="J63" s="1"/>
      <c r="K63" s="1" t="s">
        <v>403</v>
      </c>
      <c r="L63" s="1" t="s">
        <v>529</v>
      </c>
      <c r="M63" s="1" t="s">
        <v>530</v>
      </c>
      <c r="N63" s="1" t="s">
        <v>531</v>
      </c>
      <c r="O63" s="1"/>
      <c r="P63" s="1"/>
      <c r="Q63" s="1"/>
      <c r="R63" s="1"/>
      <c r="S63" s="1"/>
      <c r="T63" s="1"/>
      <c r="U63" s="3" t="s">
        <v>532</v>
      </c>
      <c r="V63" s="1">
        <v>0</v>
      </c>
    </row>
    <row r="64" spans="1:22">
      <c r="A64" s="1"/>
      <c r="B64" s="1" t="s">
        <v>157</v>
      </c>
      <c r="C64" s="1"/>
      <c r="D64" s="1" t="s">
        <v>331</v>
      </c>
      <c r="E64" s="1" t="s">
        <v>533</v>
      </c>
      <c r="F64" s="1"/>
      <c r="G64" s="1"/>
      <c r="H64" s="1"/>
      <c r="I64" s="1"/>
      <c r="J64" s="1"/>
      <c r="K64" s="1" t="s">
        <v>403</v>
      </c>
      <c r="L64" s="1" t="s">
        <v>534</v>
      </c>
      <c r="M64" s="1" t="s">
        <v>535</v>
      </c>
      <c r="N64" s="1" t="s">
        <v>536</v>
      </c>
      <c r="O64" s="1"/>
      <c r="P64" s="1"/>
      <c r="Q64" s="1"/>
      <c r="R64" s="1"/>
      <c r="S64" s="1"/>
      <c r="T64" s="1"/>
      <c r="U64" s="1" t="s">
        <v>537</v>
      </c>
      <c r="V64" s="1">
        <v>0</v>
      </c>
    </row>
    <row r="65" spans="1:22" ht="409.6">
      <c r="A65" s="1"/>
      <c r="B65" s="1" t="s">
        <v>157</v>
      </c>
      <c r="C65" s="1"/>
      <c r="D65" s="1" t="s">
        <v>331</v>
      </c>
      <c r="E65" s="1" t="s">
        <v>538</v>
      </c>
      <c r="F65" s="1"/>
      <c r="G65" s="1"/>
      <c r="H65" s="1"/>
      <c r="I65" s="1"/>
      <c r="J65" s="1"/>
      <c r="K65" s="1" t="s">
        <v>403</v>
      </c>
      <c r="L65" s="1" t="s">
        <v>539</v>
      </c>
      <c r="M65" s="1" t="s">
        <v>540</v>
      </c>
      <c r="N65" s="1" t="s">
        <v>541</v>
      </c>
      <c r="O65" s="1"/>
      <c r="P65" s="1"/>
      <c r="Q65" s="1"/>
      <c r="R65" s="1"/>
      <c r="S65" s="1"/>
      <c r="T65" s="1"/>
      <c r="U65" s="3" t="s">
        <v>532</v>
      </c>
      <c r="V65" s="1">
        <v>0</v>
      </c>
    </row>
    <row r="66" spans="1:22" ht="409.6">
      <c r="A66" s="1"/>
      <c r="B66" s="1" t="s">
        <v>157</v>
      </c>
      <c r="C66" s="1"/>
      <c r="D66" s="1" t="s">
        <v>331</v>
      </c>
      <c r="E66" s="1" t="s">
        <v>542</v>
      </c>
      <c r="F66" s="1"/>
      <c r="G66" s="1"/>
      <c r="H66" s="1"/>
      <c r="I66" s="1"/>
      <c r="J66" s="1"/>
      <c r="K66" s="1" t="s">
        <v>403</v>
      </c>
      <c r="L66" s="1" t="s">
        <v>543</v>
      </c>
      <c r="M66" s="1" t="s">
        <v>544</v>
      </c>
      <c r="N66" s="3" t="s">
        <v>545</v>
      </c>
      <c r="O66" s="1"/>
      <c r="P66" s="1"/>
      <c r="Q66" s="1"/>
      <c r="R66" s="1"/>
      <c r="S66" s="1"/>
      <c r="T66" s="1"/>
      <c r="U66" s="3" t="s">
        <v>532</v>
      </c>
      <c r="V66" s="1">
        <v>0</v>
      </c>
    </row>
    <row r="67" spans="1:22" ht="409.6">
      <c r="A67" s="1"/>
      <c r="B67" s="1" t="s">
        <v>157</v>
      </c>
      <c r="C67" s="1"/>
      <c r="D67" s="1" t="s">
        <v>331</v>
      </c>
      <c r="E67" s="1" t="s">
        <v>546</v>
      </c>
      <c r="F67" s="1"/>
      <c r="G67" s="1"/>
      <c r="H67" s="1"/>
      <c r="I67" s="1"/>
      <c r="J67" s="1"/>
      <c r="K67" s="1" t="s">
        <v>403</v>
      </c>
      <c r="L67" s="1" t="s">
        <v>547</v>
      </c>
      <c r="M67" s="1" t="s">
        <v>548</v>
      </c>
      <c r="N67" s="3" t="s">
        <v>549</v>
      </c>
      <c r="O67" s="1"/>
      <c r="P67" s="1"/>
      <c r="Q67" s="1"/>
      <c r="R67" s="1"/>
      <c r="S67" s="1"/>
      <c r="T67" s="1"/>
      <c r="U67" s="3" t="s">
        <v>532</v>
      </c>
      <c r="V67" s="1">
        <v>0</v>
      </c>
    </row>
    <row r="68" spans="1:22" ht="409.6">
      <c r="A68" s="1"/>
      <c r="B68" s="1" t="s">
        <v>157</v>
      </c>
      <c r="C68" s="1"/>
      <c r="D68" s="1" t="s">
        <v>331</v>
      </c>
      <c r="E68" s="1" t="s">
        <v>550</v>
      </c>
      <c r="F68" s="1"/>
      <c r="G68" s="1"/>
      <c r="H68" s="1"/>
      <c r="I68" s="1"/>
      <c r="J68" s="1"/>
      <c r="K68" s="1" t="s">
        <v>403</v>
      </c>
      <c r="L68" s="1" t="s">
        <v>551</v>
      </c>
      <c r="M68" s="1" t="s">
        <v>552</v>
      </c>
      <c r="N68" s="3" t="s">
        <v>553</v>
      </c>
      <c r="O68" s="1"/>
      <c r="P68" s="1"/>
      <c r="Q68" s="1"/>
      <c r="R68" s="1"/>
      <c r="S68" s="1"/>
      <c r="T68" s="1"/>
      <c r="U68" s="3" t="s">
        <v>532</v>
      </c>
      <c r="V68" s="1">
        <v>0</v>
      </c>
    </row>
    <row r="69" spans="1:22" ht="409.6">
      <c r="A69" s="1"/>
      <c r="B69" s="1" t="s">
        <v>157</v>
      </c>
      <c r="C69" s="1"/>
      <c r="D69" s="1" t="s">
        <v>331</v>
      </c>
      <c r="E69" s="1" t="s">
        <v>554</v>
      </c>
      <c r="F69" s="1"/>
      <c r="G69" s="1"/>
      <c r="H69" s="1"/>
      <c r="I69" s="1"/>
      <c r="J69" s="1"/>
      <c r="K69" s="1" t="s">
        <v>403</v>
      </c>
      <c r="L69" s="1" t="s">
        <v>555</v>
      </c>
      <c r="M69" s="1" t="s">
        <v>556</v>
      </c>
      <c r="N69" s="3" t="s">
        <v>553</v>
      </c>
      <c r="O69" s="1"/>
      <c r="P69" s="1"/>
      <c r="Q69" s="1"/>
      <c r="R69" s="1"/>
      <c r="S69" s="1"/>
      <c r="T69" s="1"/>
      <c r="U69" s="3" t="s">
        <v>532</v>
      </c>
      <c r="V69" s="1">
        <v>0</v>
      </c>
    </row>
    <row r="70" spans="1:22" ht="409.6">
      <c r="A70" s="1"/>
      <c r="B70" s="1" t="s">
        <v>157</v>
      </c>
      <c r="C70" s="1"/>
      <c r="D70" s="1" t="s">
        <v>331</v>
      </c>
      <c r="E70" s="1" t="s">
        <v>557</v>
      </c>
      <c r="F70" s="1"/>
      <c r="G70" s="1"/>
      <c r="H70" s="1"/>
      <c r="I70" s="1"/>
      <c r="J70" s="1"/>
      <c r="K70" s="1" t="s">
        <v>403</v>
      </c>
      <c r="L70" s="1" t="s">
        <v>558</v>
      </c>
      <c r="M70" s="1" t="s">
        <v>559</v>
      </c>
      <c r="N70" s="3" t="s">
        <v>560</v>
      </c>
      <c r="O70" s="1"/>
      <c r="P70" s="1"/>
      <c r="Q70" s="1"/>
      <c r="R70" s="1"/>
      <c r="S70" s="1"/>
      <c r="T70" s="1"/>
      <c r="U70" s="3" t="s">
        <v>532</v>
      </c>
      <c r="V70" s="1">
        <v>0</v>
      </c>
    </row>
    <row r="71" spans="1:22" ht="409.6">
      <c r="A71" s="1"/>
      <c r="B71" s="1" t="s">
        <v>157</v>
      </c>
      <c r="C71" s="1"/>
      <c r="D71" s="1" t="s">
        <v>331</v>
      </c>
      <c r="E71" s="1" t="s">
        <v>561</v>
      </c>
      <c r="F71" s="1"/>
      <c r="G71" s="1"/>
      <c r="H71" s="1"/>
      <c r="I71" s="1"/>
      <c r="J71" s="1"/>
      <c r="K71" s="1" t="s">
        <v>403</v>
      </c>
      <c r="L71" s="1" t="s">
        <v>562</v>
      </c>
      <c r="M71" s="1" t="s">
        <v>563</v>
      </c>
      <c r="N71" s="1" t="s">
        <v>564</v>
      </c>
      <c r="O71" s="1"/>
      <c r="P71" s="1"/>
      <c r="Q71" s="1"/>
      <c r="R71" s="1"/>
      <c r="S71" s="1"/>
      <c r="T71" s="1"/>
      <c r="U71" s="3" t="s">
        <v>565</v>
      </c>
      <c r="V71" s="1">
        <v>0</v>
      </c>
    </row>
    <row r="72" spans="1:22" ht="409.6">
      <c r="A72" s="1"/>
      <c r="B72" s="1" t="s">
        <v>157</v>
      </c>
      <c r="C72" s="1"/>
      <c r="D72" s="1" t="s">
        <v>331</v>
      </c>
      <c r="E72" s="1" t="s">
        <v>566</v>
      </c>
      <c r="F72" s="1"/>
      <c r="G72" s="1"/>
      <c r="H72" s="1"/>
      <c r="I72" s="1"/>
      <c r="J72" s="1"/>
      <c r="K72" s="1" t="s">
        <v>403</v>
      </c>
      <c r="L72" s="1" t="s">
        <v>567</v>
      </c>
      <c r="M72" s="1" t="s">
        <v>568</v>
      </c>
      <c r="N72" s="1" t="s">
        <v>564</v>
      </c>
      <c r="O72" s="1"/>
      <c r="P72" s="1"/>
      <c r="Q72" s="1"/>
      <c r="R72" s="1"/>
      <c r="S72" s="1"/>
      <c r="T72" s="1"/>
      <c r="U72" s="3" t="s">
        <v>565</v>
      </c>
      <c r="V72" s="1">
        <v>0</v>
      </c>
    </row>
    <row r="73" spans="1:22" ht="409.6">
      <c r="A73" s="1"/>
      <c r="B73" s="1" t="s">
        <v>157</v>
      </c>
      <c r="C73" s="1"/>
      <c r="D73" s="1" t="s">
        <v>331</v>
      </c>
      <c r="E73" s="1" t="s">
        <v>569</v>
      </c>
      <c r="F73" s="1"/>
      <c r="G73" s="1"/>
      <c r="H73" s="1"/>
      <c r="I73" s="1"/>
      <c r="J73" s="1"/>
      <c r="K73" s="1" t="s">
        <v>403</v>
      </c>
      <c r="L73" s="1" t="s">
        <v>570</v>
      </c>
      <c r="M73" s="1" t="s">
        <v>571</v>
      </c>
      <c r="N73" s="1" t="s">
        <v>564</v>
      </c>
      <c r="O73" s="1"/>
      <c r="P73" s="1"/>
      <c r="Q73" s="1"/>
      <c r="R73" s="1"/>
      <c r="S73" s="1"/>
      <c r="T73" s="1"/>
      <c r="U73" s="3" t="s">
        <v>565</v>
      </c>
      <c r="V73" s="1">
        <v>0</v>
      </c>
    </row>
    <row r="74" spans="1:22" ht="409.6">
      <c r="A74" s="1"/>
      <c r="B74" s="1" t="s">
        <v>157</v>
      </c>
      <c r="C74" s="1"/>
      <c r="D74" s="1" t="s">
        <v>331</v>
      </c>
      <c r="E74" s="1" t="s">
        <v>572</v>
      </c>
      <c r="F74" s="1"/>
      <c r="G74" s="1"/>
      <c r="H74" s="1"/>
      <c r="I74" s="1"/>
      <c r="J74" s="1"/>
      <c r="K74" s="1" t="s">
        <v>403</v>
      </c>
      <c r="L74" s="1" t="s">
        <v>573</v>
      </c>
      <c r="M74" s="1" t="s">
        <v>574</v>
      </c>
      <c r="N74" s="1" t="s">
        <v>575</v>
      </c>
      <c r="O74" s="1"/>
      <c r="P74" s="1"/>
      <c r="Q74" s="1"/>
      <c r="R74" s="1"/>
      <c r="S74" s="1"/>
      <c r="T74" s="1"/>
      <c r="U74" s="3" t="s">
        <v>565</v>
      </c>
      <c r="V74" s="1">
        <v>0</v>
      </c>
    </row>
    <row r="75" spans="1:22" ht="409.6">
      <c r="A75" s="1"/>
      <c r="B75" s="1" t="s">
        <v>157</v>
      </c>
      <c r="C75" s="1"/>
      <c r="D75" s="1" t="s">
        <v>331</v>
      </c>
      <c r="E75" s="1" t="s">
        <v>576</v>
      </c>
      <c r="F75" s="1"/>
      <c r="G75" s="1"/>
      <c r="H75" s="1"/>
      <c r="I75" s="1"/>
      <c r="J75" s="1"/>
      <c r="K75" s="1" t="s">
        <v>403</v>
      </c>
      <c r="L75" s="1" t="s">
        <v>577</v>
      </c>
      <c r="M75" s="1" t="s">
        <v>578</v>
      </c>
      <c r="N75" s="1" t="s">
        <v>579</v>
      </c>
      <c r="O75" s="1"/>
      <c r="P75" s="1"/>
      <c r="Q75" s="1"/>
      <c r="R75" s="1"/>
      <c r="S75" s="1"/>
      <c r="T75" s="1"/>
      <c r="U75" s="3" t="s">
        <v>580</v>
      </c>
      <c r="V75" s="1">
        <v>0</v>
      </c>
    </row>
    <row r="76" spans="1:22" ht="409.6">
      <c r="A76" s="1"/>
      <c r="B76" s="1" t="s">
        <v>157</v>
      </c>
      <c r="C76" s="1"/>
      <c r="D76" s="1" t="s">
        <v>331</v>
      </c>
      <c r="E76" s="1" t="s">
        <v>581</v>
      </c>
      <c r="F76" s="1"/>
      <c r="G76" s="1"/>
      <c r="H76" s="1"/>
      <c r="I76" s="1"/>
      <c r="J76" s="1"/>
      <c r="K76" s="1" t="s">
        <v>403</v>
      </c>
      <c r="L76" s="1" t="s">
        <v>582</v>
      </c>
      <c r="M76" s="1" t="s">
        <v>583</v>
      </c>
      <c r="N76" s="1" t="s">
        <v>579</v>
      </c>
      <c r="O76" s="1"/>
      <c r="P76" s="1"/>
      <c r="Q76" s="1"/>
      <c r="R76" s="1"/>
      <c r="S76" s="1"/>
      <c r="T76" s="1"/>
      <c r="U76" s="3" t="s">
        <v>580</v>
      </c>
      <c r="V76" s="1">
        <v>0</v>
      </c>
    </row>
    <row r="77" spans="1:22" ht="409.6">
      <c r="A77" s="1"/>
      <c r="B77" s="1" t="s">
        <v>157</v>
      </c>
      <c r="C77" s="1"/>
      <c r="D77" s="1" t="s">
        <v>331</v>
      </c>
      <c r="E77" s="1" t="s">
        <v>584</v>
      </c>
      <c r="F77" s="1"/>
      <c r="G77" s="1"/>
      <c r="H77" s="1"/>
      <c r="I77" s="1"/>
      <c r="J77" s="1"/>
      <c r="K77" s="1" t="s">
        <v>403</v>
      </c>
      <c r="L77" s="1" t="s">
        <v>585</v>
      </c>
      <c r="M77" s="1" t="s">
        <v>586</v>
      </c>
      <c r="N77" s="1" t="s">
        <v>587</v>
      </c>
      <c r="O77" s="1"/>
      <c r="P77" s="1"/>
      <c r="Q77" s="1"/>
      <c r="R77" s="1"/>
      <c r="S77" s="1"/>
      <c r="T77" s="1"/>
      <c r="U77" s="3" t="s">
        <v>471</v>
      </c>
      <c r="V77" s="1">
        <v>0</v>
      </c>
    </row>
    <row r="78" spans="1:22" ht="409.6">
      <c r="A78" s="1"/>
      <c r="B78" s="1" t="s">
        <v>157</v>
      </c>
      <c r="C78" s="1"/>
      <c r="D78" s="1" t="s">
        <v>331</v>
      </c>
      <c r="E78" s="1" t="s">
        <v>588</v>
      </c>
      <c r="F78" s="1"/>
      <c r="G78" s="1"/>
      <c r="H78" s="1"/>
      <c r="I78" s="1"/>
      <c r="J78" s="1"/>
      <c r="K78" s="1" t="s">
        <v>403</v>
      </c>
      <c r="L78" s="1" t="s">
        <v>589</v>
      </c>
      <c r="M78" s="1" t="s">
        <v>590</v>
      </c>
      <c r="N78" s="1" t="s">
        <v>587</v>
      </c>
      <c r="O78" s="1"/>
      <c r="P78" s="1"/>
      <c r="Q78" s="1"/>
      <c r="R78" s="1"/>
      <c r="S78" s="1"/>
      <c r="T78" s="1"/>
      <c r="U78" s="3" t="s">
        <v>471</v>
      </c>
      <c r="V78" s="1">
        <v>0</v>
      </c>
    </row>
    <row r="79" spans="1:22" ht="409.6">
      <c r="A79" s="1"/>
      <c r="B79" s="1" t="s">
        <v>157</v>
      </c>
      <c r="C79" s="1"/>
      <c r="D79" s="1" t="s">
        <v>331</v>
      </c>
      <c r="E79" s="1" t="s">
        <v>591</v>
      </c>
      <c r="F79" s="1"/>
      <c r="G79" s="1"/>
      <c r="H79" s="1"/>
      <c r="I79" s="1"/>
      <c r="J79" s="1"/>
      <c r="K79" s="1" t="s">
        <v>403</v>
      </c>
      <c r="L79" s="1" t="s">
        <v>592</v>
      </c>
      <c r="M79" s="1" t="s">
        <v>593</v>
      </c>
      <c r="N79" s="1" t="s">
        <v>587</v>
      </c>
      <c r="O79" s="1"/>
      <c r="P79" s="1"/>
      <c r="Q79" s="1"/>
      <c r="R79" s="1"/>
      <c r="S79" s="1"/>
      <c r="T79" s="1"/>
      <c r="U79" s="3" t="s">
        <v>471</v>
      </c>
      <c r="V79" s="1">
        <v>0</v>
      </c>
    </row>
    <row r="80" spans="1:22" ht="409.6">
      <c r="A80" s="1"/>
      <c r="B80" s="1" t="s">
        <v>157</v>
      </c>
      <c r="C80" s="1"/>
      <c r="D80" s="1" t="s">
        <v>331</v>
      </c>
      <c r="E80" s="1" t="s">
        <v>594</v>
      </c>
      <c r="F80" s="1"/>
      <c r="G80" s="1"/>
      <c r="H80" s="1"/>
      <c r="I80" s="1"/>
      <c r="J80" s="1"/>
      <c r="K80" s="1" t="s">
        <v>403</v>
      </c>
      <c r="L80" s="1" t="s">
        <v>595</v>
      </c>
      <c r="M80" s="1" t="s">
        <v>596</v>
      </c>
      <c r="N80" s="1" t="s">
        <v>587</v>
      </c>
      <c r="O80" s="1"/>
      <c r="P80" s="1"/>
      <c r="Q80" s="1"/>
      <c r="R80" s="1"/>
      <c r="S80" s="1"/>
      <c r="T80" s="1"/>
      <c r="U80" s="3" t="s">
        <v>471</v>
      </c>
      <c r="V80" s="1">
        <v>0</v>
      </c>
    </row>
    <row r="81" spans="1:22" ht="409.6">
      <c r="A81" s="1"/>
      <c r="B81" s="1" t="s">
        <v>157</v>
      </c>
      <c r="C81" s="1"/>
      <c r="D81" s="1" t="s">
        <v>331</v>
      </c>
      <c r="E81" s="1" t="s">
        <v>597</v>
      </c>
      <c r="F81" s="1"/>
      <c r="G81" s="1"/>
      <c r="H81" s="1"/>
      <c r="I81" s="1"/>
      <c r="J81" s="1"/>
      <c r="K81" s="1" t="s">
        <v>403</v>
      </c>
      <c r="L81" s="1" t="s">
        <v>598</v>
      </c>
      <c r="M81" s="1" t="s">
        <v>599</v>
      </c>
      <c r="N81" s="1" t="s">
        <v>587</v>
      </c>
      <c r="O81" s="1"/>
      <c r="P81" s="1"/>
      <c r="Q81" s="1"/>
      <c r="R81" s="1"/>
      <c r="S81" s="1"/>
      <c r="T81" s="1"/>
      <c r="U81" s="3" t="s">
        <v>471</v>
      </c>
      <c r="V81" s="1">
        <v>0</v>
      </c>
    </row>
    <row r="82" spans="1:22" ht="409.6">
      <c r="A82" s="1"/>
      <c r="B82" s="1" t="s">
        <v>157</v>
      </c>
      <c r="C82" s="1"/>
      <c r="D82" s="1" t="s">
        <v>331</v>
      </c>
      <c r="E82" s="1" t="s">
        <v>600</v>
      </c>
      <c r="F82" s="1"/>
      <c r="G82" s="1"/>
      <c r="H82" s="1"/>
      <c r="I82" s="1"/>
      <c r="J82" s="1"/>
      <c r="K82" s="1" t="s">
        <v>403</v>
      </c>
      <c r="L82" s="1" t="s">
        <v>601</v>
      </c>
      <c r="M82" s="1" t="s">
        <v>602</v>
      </c>
      <c r="N82" s="1" t="s">
        <v>587</v>
      </c>
      <c r="O82" s="1"/>
      <c r="P82" s="1"/>
      <c r="Q82" s="1"/>
      <c r="R82" s="1"/>
      <c r="S82" s="1"/>
      <c r="T82" s="1"/>
      <c r="U82" s="3" t="s">
        <v>471</v>
      </c>
      <c r="V82" s="1">
        <v>0</v>
      </c>
    </row>
    <row r="83" spans="1:22" ht="409.6">
      <c r="A83" s="1"/>
      <c r="B83" s="1" t="s">
        <v>157</v>
      </c>
      <c r="C83" s="1"/>
      <c r="D83" s="1" t="s">
        <v>331</v>
      </c>
      <c r="E83" s="1" t="s">
        <v>603</v>
      </c>
      <c r="F83" s="1"/>
      <c r="G83" s="1"/>
      <c r="H83" s="1"/>
      <c r="I83" s="1"/>
      <c r="J83" s="1"/>
      <c r="K83" s="1" t="s">
        <v>403</v>
      </c>
      <c r="L83" s="1" t="s">
        <v>604</v>
      </c>
      <c r="M83" s="1" t="s">
        <v>605</v>
      </c>
      <c r="N83" s="1" t="s">
        <v>587</v>
      </c>
      <c r="O83" s="1"/>
      <c r="P83" s="1"/>
      <c r="Q83" s="1"/>
      <c r="R83" s="1"/>
      <c r="S83" s="1"/>
      <c r="T83" s="1"/>
      <c r="U83" s="3" t="s">
        <v>471</v>
      </c>
      <c r="V83" s="1">
        <v>0</v>
      </c>
    </row>
    <row r="84" spans="1:22" ht="409.6">
      <c r="A84" s="1"/>
      <c r="B84" s="1" t="s">
        <v>157</v>
      </c>
      <c r="C84" s="1"/>
      <c r="D84" s="1" t="s">
        <v>331</v>
      </c>
      <c r="E84" s="1" t="s">
        <v>606</v>
      </c>
      <c r="F84" s="1"/>
      <c r="G84" s="1"/>
      <c r="H84" s="1"/>
      <c r="I84" s="1"/>
      <c r="J84" s="1"/>
      <c r="K84" s="1" t="s">
        <v>403</v>
      </c>
      <c r="L84" s="1" t="s">
        <v>607</v>
      </c>
      <c r="M84" s="1" t="s">
        <v>608</v>
      </c>
      <c r="N84" s="1" t="s">
        <v>579</v>
      </c>
      <c r="O84" s="1"/>
      <c r="P84" s="1"/>
      <c r="Q84" s="1"/>
      <c r="R84" s="1"/>
      <c r="S84" s="1"/>
      <c r="T84" s="1"/>
      <c r="U84" s="3" t="s">
        <v>609</v>
      </c>
      <c r="V84" s="1">
        <v>0</v>
      </c>
    </row>
    <row r="85" spans="1:22" ht="409.6">
      <c r="A85" s="1"/>
      <c r="B85" s="1" t="s">
        <v>157</v>
      </c>
      <c r="C85" s="1"/>
      <c r="D85" s="1" t="s">
        <v>331</v>
      </c>
      <c r="E85" s="1" t="s">
        <v>610</v>
      </c>
      <c r="F85" s="1"/>
      <c r="G85" s="1"/>
      <c r="H85" s="1"/>
      <c r="I85" s="1"/>
      <c r="J85" s="1"/>
      <c r="K85" s="1" t="s">
        <v>403</v>
      </c>
      <c r="L85" s="1" t="s">
        <v>611</v>
      </c>
      <c r="M85" s="1" t="s">
        <v>612</v>
      </c>
      <c r="N85" s="1" t="s">
        <v>587</v>
      </c>
      <c r="O85" s="1"/>
      <c r="P85" s="1"/>
      <c r="Q85" s="1"/>
      <c r="R85" s="1"/>
      <c r="S85" s="1"/>
      <c r="T85" s="1"/>
      <c r="U85" s="3" t="s">
        <v>471</v>
      </c>
      <c r="V85" s="1">
        <v>0</v>
      </c>
    </row>
    <row r="86" spans="1:22" ht="409.6">
      <c r="A86" s="1"/>
      <c r="B86" s="1" t="s">
        <v>157</v>
      </c>
      <c r="C86" s="1"/>
      <c r="D86" s="1" t="s">
        <v>331</v>
      </c>
      <c r="E86" s="1" t="s">
        <v>613</v>
      </c>
      <c r="F86" s="1"/>
      <c r="G86" s="1"/>
      <c r="H86" s="1"/>
      <c r="I86" s="1"/>
      <c r="J86" s="1"/>
      <c r="K86" s="1" t="s">
        <v>403</v>
      </c>
      <c r="L86" s="1" t="s">
        <v>614</v>
      </c>
      <c r="M86" s="1" t="s">
        <v>615</v>
      </c>
      <c r="N86" s="1" t="s">
        <v>587</v>
      </c>
      <c r="O86" s="1"/>
      <c r="P86" s="1"/>
      <c r="Q86" s="1"/>
      <c r="R86" s="1"/>
      <c r="S86" s="1"/>
      <c r="T86" s="1"/>
      <c r="U86" s="3" t="s">
        <v>471</v>
      </c>
      <c r="V86" s="1">
        <v>0</v>
      </c>
    </row>
    <row r="87" spans="1:22" ht="409.6">
      <c r="A87" s="1"/>
      <c r="B87" s="1" t="s">
        <v>157</v>
      </c>
      <c r="C87" s="1"/>
      <c r="D87" s="1" t="s">
        <v>331</v>
      </c>
      <c r="E87" s="1" t="s">
        <v>616</v>
      </c>
      <c r="F87" s="1"/>
      <c r="G87" s="1"/>
      <c r="H87" s="1"/>
      <c r="I87" s="1"/>
      <c r="J87" s="1"/>
      <c r="K87" s="1" t="s">
        <v>403</v>
      </c>
      <c r="L87" s="1" t="s">
        <v>617</v>
      </c>
      <c r="M87" s="1" t="s">
        <v>618</v>
      </c>
      <c r="N87" s="1" t="s">
        <v>619</v>
      </c>
      <c r="O87" s="1"/>
      <c r="P87" s="1"/>
      <c r="Q87" s="1"/>
      <c r="R87" s="1"/>
      <c r="S87" s="1"/>
      <c r="T87" s="1"/>
      <c r="U87" s="3" t="s">
        <v>291</v>
      </c>
      <c r="V87" s="1">
        <v>0</v>
      </c>
    </row>
    <row r="88" spans="1:22" ht="409.6">
      <c r="A88" s="1"/>
      <c r="B88" s="1" t="s">
        <v>157</v>
      </c>
      <c r="C88" s="1"/>
      <c r="D88" s="1" t="s">
        <v>331</v>
      </c>
      <c r="E88" s="1" t="s">
        <v>620</v>
      </c>
      <c r="F88" s="1"/>
      <c r="G88" s="1"/>
      <c r="H88" s="1"/>
      <c r="I88" s="1"/>
      <c r="J88" s="1"/>
      <c r="K88" s="1" t="s">
        <v>403</v>
      </c>
      <c r="L88" s="1" t="s">
        <v>621</v>
      </c>
      <c r="M88" s="1" t="s">
        <v>622</v>
      </c>
      <c r="N88" s="3" t="s">
        <v>623</v>
      </c>
      <c r="O88" s="1"/>
      <c r="P88" s="1"/>
      <c r="Q88" s="1"/>
      <c r="R88" s="1"/>
      <c r="S88" s="1"/>
      <c r="T88" s="1"/>
      <c r="U88" s="3" t="s">
        <v>624</v>
      </c>
      <c r="V88" s="1">
        <v>0</v>
      </c>
    </row>
    <row r="89" spans="1:22" ht="409.6">
      <c r="A89" s="1"/>
      <c r="B89" s="1" t="s">
        <v>157</v>
      </c>
      <c r="C89" s="1"/>
      <c r="D89" s="1" t="s">
        <v>331</v>
      </c>
      <c r="E89" s="1" t="s">
        <v>625</v>
      </c>
      <c r="F89" s="1"/>
      <c r="G89" s="1"/>
      <c r="H89" s="1"/>
      <c r="I89" s="1"/>
      <c r="J89" s="1"/>
      <c r="K89" s="1" t="s">
        <v>403</v>
      </c>
      <c r="L89" s="1" t="s">
        <v>626</v>
      </c>
      <c r="M89" s="1" t="s">
        <v>627</v>
      </c>
      <c r="N89" s="1" t="s">
        <v>628</v>
      </c>
      <c r="O89" s="1"/>
      <c r="P89" s="1"/>
      <c r="Q89" s="1"/>
      <c r="R89" s="1"/>
      <c r="S89" s="1"/>
      <c r="T89" s="1"/>
      <c r="U89" s="3" t="s">
        <v>629</v>
      </c>
      <c r="V89" s="1">
        <v>0</v>
      </c>
    </row>
    <row r="90" spans="1:22" ht="409.6">
      <c r="A90" s="1"/>
      <c r="B90" s="1" t="s">
        <v>157</v>
      </c>
      <c r="C90" s="1"/>
      <c r="D90" s="1" t="s">
        <v>331</v>
      </c>
      <c r="E90" s="1" t="s">
        <v>630</v>
      </c>
      <c r="F90" s="1"/>
      <c r="G90" s="1"/>
      <c r="H90" s="1"/>
      <c r="I90" s="1"/>
      <c r="J90" s="1"/>
      <c r="K90" s="1" t="s">
        <v>403</v>
      </c>
      <c r="L90" s="1" t="s">
        <v>631</v>
      </c>
      <c r="M90" s="1" t="s">
        <v>632</v>
      </c>
      <c r="N90" s="1" t="s">
        <v>633</v>
      </c>
      <c r="O90" s="1"/>
      <c r="P90" s="1"/>
      <c r="Q90" s="1"/>
      <c r="R90" s="1"/>
      <c r="S90" s="1"/>
      <c r="T90" s="1"/>
      <c r="U90" s="3" t="s">
        <v>634</v>
      </c>
      <c r="V90" s="1">
        <v>0</v>
      </c>
    </row>
    <row r="91" spans="1:22" ht="409.6">
      <c r="A91" s="1"/>
      <c r="B91" s="1" t="s">
        <v>157</v>
      </c>
      <c r="C91" s="1"/>
      <c r="D91" s="1" t="s">
        <v>331</v>
      </c>
      <c r="E91" s="1" t="s">
        <v>635</v>
      </c>
      <c r="F91" s="1"/>
      <c r="G91" s="1"/>
      <c r="H91" s="1"/>
      <c r="I91" s="1"/>
      <c r="J91" s="1"/>
      <c r="K91" s="1" t="s">
        <v>403</v>
      </c>
      <c r="L91" s="1" t="s">
        <v>636</v>
      </c>
      <c r="M91" s="1" t="s">
        <v>637</v>
      </c>
      <c r="N91" s="1" t="s">
        <v>638</v>
      </c>
      <c r="O91" s="1"/>
      <c r="P91" s="1"/>
      <c r="Q91" s="1"/>
      <c r="R91" s="1"/>
      <c r="S91" s="1"/>
      <c r="T91" s="1"/>
      <c r="U91" s="3" t="s">
        <v>291</v>
      </c>
      <c r="V91" s="1">
        <v>0</v>
      </c>
    </row>
    <row r="92" spans="1:22" ht="409.6">
      <c r="A92" s="1"/>
      <c r="B92" s="1" t="s">
        <v>157</v>
      </c>
      <c r="C92" s="1"/>
      <c r="D92" s="1" t="s">
        <v>331</v>
      </c>
      <c r="E92" s="1" t="s">
        <v>639</v>
      </c>
      <c r="F92" s="1"/>
      <c r="G92" s="1"/>
      <c r="H92" s="1"/>
      <c r="I92" s="1"/>
      <c r="J92" s="1"/>
      <c r="K92" s="1" t="s">
        <v>403</v>
      </c>
      <c r="L92" s="1" t="s">
        <v>640</v>
      </c>
      <c r="M92" s="1" t="s">
        <v>641</v>
      </c>
      <c r="N92" s="1" t="s">
        <v>587</v>
      </c>
      <c r="O92" s="1"/>
      <c r="P92" s="1"/>
      <c r="Q92" s="1"/>
      <c r="R92" s="1"/>
      <c r="S92" s="1"/>
      <c r="T92" s="1"/>
      <c r="U92" s="3" t="s">
        <v>471</v>
      </c>
      <c r="V92" s="1">
        <v>0</v>
      </c>
    </row>
    <row r="93" spans="1:22" ht="409.6">
      <c r="A93" s="1"/>
      <c r="B93" s="1" t="s">
        <v>157</v>
      </c>
      <c r="C93" s="1"/>
      <c r="D93" s="1" t="s">
        <v>331</v>
      </c>
      <c r="E93" s="1" t="s">
        <v>642</v>
      </c>
      <c r="F93" s="1"/>
      <c r="G93" s="1"/>
      <c r="H93" s="1"/>
      <c r="I93" s="1"/>
      <c r="J93" s="1"/>
      <c r="K93" s="1" t="s">
        <v>403</v>
      </c>
      <c r="L93" s="1" t="s">
        <v>643</v>
      </c>
      <c r="M93" s="1" t="s">
        <v>644</v>
      </c>
      <c r="N93" s="3" t="s">
        <v>645</v>
      </c>
      <c r="O93" s="1"/>
      <c r="P93" s="1"/>
      <c r="Q93" s="1"/>
      <c r="R93" s="1"/>
      <c r="S93" s="1"/>
      <c r="T93" s="1"/>
      <c r="U93" s="3" t="s">
        <v>646</v>
      </c>
      <c r="V93" s="1">
        <v>0</v>
      </c>
    </row>
    <row r="94" spans="1:22" ht="409.6">
      <c r="A94" s="1"/>
      <c r="B94" s="1" t="s">
        <v>157</v>
      </c>
      <c r="C94" s="1"/>
      <c r="D94" s="1" t="s">
        <v>331</v>
      </c>
      <c r="E94" s="1" t="s">
        <v>647</v>
      </c>
      <c r="F94" s="1"/>
      <c r="G94" s="1"/>
      <c r="H94" s="1"/>
      <c r="I94" s="1"/>
      <c r="J94" s="1"/>
      <c r="K94" s="1" t="s">
        <v>403</v>
      </c>
      <c r="L94" s="1" t="s">
        <v>648</v>
      </c>
      <c r="M94" s="1" t="s">
        <v>649</v>
      </c>
      <c r="N94" s="1" t="s">
        <v>650</v>
      </c>
      <c r="O94" s="1"/>
      <c r="P94" s="1"/>
      <c r="Q94" s="1"/>
      <c r="R94" s="1"/>
      <c r="S94" s="1"/>
      <c r="T94" s="1"/>
      <c r="U94" s="3" t="s">
        <v>291</v>
      </c>
      <c r="V94" s="1">
        <v>0</v>
      </c>
    </row>
    <row r="95" spans="1:22" ht="409.6">
      <c r="A95" s="1"/>
      <c r="B95" s="1" t="s">
        <v>157</v>
      </c>
      <c r="C95" s="1"/>
      <c r="D95" s="1" t="s">
        <v>331</v>
      </c>
      <c r="E95" s="1" t="s">
        <v>651</v>
      </c>
      <c r="F95" s="1"/>
      <c r="G95" s="1"/>
      <c r="H95" s="1"/>
      <c r="I95" s="1"/>
      <c r="J95" s="1"/>
      <c r="K95" s="1" t="s">
        <v>403</v>
      </c>
      <c r="L95" s="1" t="s">
        <v>652</v>
      </c>
      <c r="M95" s="1" t="s">
        <v>653</v>
      </c>
      <c r="N95" s="3" t="s">
        <v>654</v>
      </c>
      <c r="O95" s="1"/>
      <c r="P95" s="1"/>
      <c r="Q95" s="1"/>
      <c r="R95" s="1"/>
      <c r="S95" s="1"/>
      <c r="T95" s="1"/>
      <c r="U95" s="3" t="s">
        <v>580</v>
      </c>
      <c r="V95" s="1">
        <v>0</v>
      </c>
    </row>
    <row r="96" spans="1:22" ht="409.6">
      <c r="A96" s="1"/>
      <c r="B96" s="1" t="s">
        <v>157</v>
      </c>
      <c r="C96" s="1"/>
      <c r="D96" s="1" t="s">
        <v>331</v>
      </c>
      <c r="E96" s="1" t="s">
        <v>655</v>
      </c>
      <c r="F96" s="1"/>
      <c r="G96" s="1"/>
      <c r="H96" s="1"/>
      <c r="I96" s="1"/>
      <c r="J96" s="1"/>
      <c r="K96" s="1" t="s">
        <v>403</v>
      </c>
      <c r="L96" s="1" t="s">
        <v>656</v>
      </c>
      <c r="M96" s="1" t="s">
        <v>657</v>
      </c>
      <c r="N96" s="1" t="s">
        <v>658</v>
      </c>
      <c r="O96" s="1"/>
      <c r="P96" s="1"/>
      <c r="Q96" s="1"/>
      <c r="R96" s="1"/>
      <c r="S96" s="1"/>
      <c r="T96" s="1"/>
      <c r="U96" s="3" t="s">
        <v>532</v>
      </c>
      <c r="V96" s="1">
        <v>0</v>
      </c>
    </row>
    <row r="97" spans="1:22" ht="409.6">
      <c r="A97" s="1"/>
      <c r="B97" s="1" t="s">
        <v>157</v>
      </c>
      <c r="C97" s="1"/>
      <c r="D97" s="1" t="s">
        <v>331</v>
      </c>
      <c r="E97" s="1" t="s">
        <v>659</v>
      </c>
      <c r="F97" s="1"/>
      <c r="G97" s="1"/>
      <c r="H97" s="1"/>
      <c r="I97" s="1"/>
      <c r="J97" s="1"/>
      <c r="K97" s="1" t="s">
        <v>403</v>
      </c>
      <c r="L97" s="1" t="s">
        <v>660</v>
      </c>
      <c r="M97" s="1" t="s">
        <v>661</v>
      </c>
      <c r="N97" s="3" t="s">
        <v>662</v>
      </c>
      <c r="O97" s="1"/>
      <c r="P97" s="1"/>
      <c r="Q97" s="1"/>
      <c r="R97" s="1"/>
      <c r="S97" s="1"/>
      <c r="T97" s="1"/>
      <c r="U97" s="3" t="s">
        <v>663</v>
      </c>
      <c r="V97" s="1">
        <v>0</v>
      </c>
    </row>
    <row r="98" spans="1:22" ht="409.6">
      <c r="A98" s="1"/>
      <c r="B98" s="1" t="s">
        <v>157</v>
      </c>
      <c r="C98" s="1"/>
      <c r="D98" s="1" t="s">
        <v>331</v>
      </c>
      <c r="E98" s="1" t="s">
        <v>664</v>
      </c>
      <c r="F98" s="1"/>
      <c r="G98" s="1"/>
      <c r="H98" s="1"/>
      <c r="I98" s="1"/>
      <c r="J98" s="1"/>
      <c r="K98" s="1" t="s">
        <v>403</v>
      </c>
      <c r="L98" s="1" t="s">
        <v>665</v>
      </c>
      <c r="M98" s="1" t="s">
        <v>666</v>
      </c>
      <c r="N98" s="3" t="s">
        <v>667</v>
      </c>
      <c r="O98" s="1"/>
      <c r="P98" s="1"/>
      <c r="Q98" s="1"/>
      <c r="R98" s="1"/>
      <c r="S98" s="1"/>
      <c r="T98" s="1"/>
      <c r="U98" s="3" t="s">
        <v>663</v>
      </c>
      <c r="V98" s="1">
        <v>0</v>
      </c>
    </row>
    <row r="99" spans="1:22" ht="401.1">
      <c r="A99" s="1"/>
      <c r="B99" s="1" t="s">
        <v>157</v>
      </c>
      <c r="C99" s="1"/>
      <c r="D99" s="1" t="s">
        <v>331</v>
      </c>
      <c r="E99" s="1" t="s">
        <v>668</v>
      </c>
      <c r="F99" s="1"/>
      <c r="G99" s="1"/>
      <c r="H99" s="1"/>
      <c r="I99" s="1"/>
      <c r="J99" s="1"/>
      <c r="K99" s="1" t="s">
        <v>403</v>
      </c>
      <c r="L99" s="1" t="s">
        <v>669</v>
      </c>
      <c r="M99" s="1" t="s">
        <v>670</v>
      </c>
      <c r="N99" s="1" t="s">
        <v>671</v>
      </c>
      <c r="O99" s="1"/>
      <c r="P99" s="1"/>
      <c r="Q99" s="1"/>
      <c r="R99" s="1"/>
      <c r="S99" s="1"/>
      <c r="T99" s="1"/>
      <c r="U99" s="3" t="s">
        <v>672</v>
      </c>
      <c r="V99" s="1">
        <v>0</v>
      </c>
    </row>
    <row r="100" spans="1:22" ht="401.1">
      <c r="A100" s="1"/>
      <c r="B100" s="1" t="s">
        <v>157</v>
      </c>
      <c r="C100" s="1"/>
      <c r="D100" s="1" t="s">
        <v>331</v>
      </c>
      <c r="E100" s="1" t="s">
        <v>673</v>
      </c>
      <c r="F100" s="1"/>
      <c r="G100" s="1"/>
      <c r="H100" s="1"/>
      <c r="I100" s="1"/>
      <c r="J100" s="1"/>
      <c r="K100" s="1" t="s">
        <v>403</v>
      </c>
      <c r="L100" s="1" t="s">
        <v>674</v>
      </c>
      <c r="M100" s="1" t="s">
        <v>675</v>
      </c>
      <c r="N100" s="1" t="s">
        <v>676</v>
      </c>
      <c r="O100" s="1"/>
      <c r="P100" s="1"/>
      <c r="Q100" s="1"/>
      <c r="R100" s="1"/>
      <c r="S100" s="1"/>
      <c r="T100" s="1"/>
      <c r="U100" s="3" t="s">
        <v>672</v>
      </c>
      <c r="V100" s="1">
        <v>0</v>
      </c>
    </row>
    <row r="101" spans="1:22" ht="409.6">
      <c r="A101" s="1"/>
      <c r="B101" s="1" t="s">
        <v>157</v>
      </c>
      <c r="C101" s="1"/>
      <c r="D101" s="1" t="s">
        <v>331</v>
      </c>
      <c r="E101" s="1" t="s">
        <v>677</v>
      </c>
      <c r="F101" s="1"/>
      <c r="G101" s="1"/>
      <c r="H101" s="1"/>
      <c r="I101" s="1"/>
      <c r="J101" s="1"/>
      <c r="K101" s="1" t="s">
        <v>403</v>
      </c>
      <c r="L101" s="1" t="s">
        <v>678</v>
      </c>
      <c r="M101" s="1" t="s">
        <v>679</v>
      </c>
      <c r="N101" s="1" t="s">
        <v>680</v>
      </c>
      <c r="O101" s="1"/>
      <c r="P101" s="1"/>
      <c r="Q101" s="1"/>
      <c r="R101" s="1"/>
      <c r="S101" s="1"/>
      <c r="T101" s="1"/>
      <c r="U101" s="3" t="s">
        <v>532</v>
      </c>
      <c r="V101" s="1">
        <v>0</v>
      </c>
    </row>
    <row r="102" spans="1:22">
      <c r="A102" s="1" t="s">
        <v>681</v>
      </c>
      <c r="B102" s="1" t="s">
        <v>157</v>
      </c>
      <c r="C102" s="2">
        <v>43925</v>
      </c>
      <c r="D102" s="1" t="s">
        <v>143</v>
      </c>
      <c r="E102" s="1" t="s">
        <v>682</v>
      </c>
      <c r="F102" s="1" t="s">
        <v>145</v>
      </c>
      <c r="G102" s="1" t="s">
        <v>145</v>
      </c>
      <c r="H102" s="1" t="s">
        <v>683</v>
      </c>
      <c r="I102" s="1" t="s">
        <v>684</v>
      </c>
      <c r="J102" s="1" t="s">
        <v>234</v>
      </c>
      <c r="K102" s="1" t="s">
        <v>403</v>
      </c>
      <c r="L102" s="1" t="s">
        <v>685</v>
      </c>
      <c r="M102" s="1" t="s">
        <v>686</v>
      </c>
      <c r="N102" s="1" t="s">
        <v>687</v>
      </c>
      <c r="O102" s="1" t="s">
        <v>688</v>
      </c>
      <c r="P102" s="1"/>
      <c r="Q102" s="1" t="s">
        <v>154</v>
      </c>
      <c r="R102" s="1" t="s">
        <v>239</v>
      </c>
      <c r="S102" s="1" t="s">
        <v>689</v>
      </c>
      <c r="T102" s="1">
        <v>0</v>
      </c>
    </row>
    <row r="103" spans="1:22" ht="409.6">
      <c r="A103" s="1"/>
      <c r="B103" s="1" t="s">
        <v>230</v>
      </c>
      <c r="C103" s="1"/>
      <c r="D103" s="1" t="s">
        <v>331</v>
      </c>
      <c r="E103" s="1" t="s">
        <v>690</v>
      </c>
      <c r="F103" s="1" t="s">
        <v>145</v>
      </c>
      <c r="G103" s="1" t="s">
        <v>145</v>
      </c>
      <c r="H103" s="1"/>
      <c r="I103" s="1"/>
      <c r="J103" s="1" t="s">
        <v>234</v>
      </c>
      <c r="K103" s="1" t="s">
        <v>403</v>
      </c>
      <c r="L103" s="1" t="s">
        <v>691</v>
      </c>
      <c r="M103" s="1" t="s">
        <v>692</v>
      </c>
      <c r="N103" s="1" t="s">
        <v>693</v>
      </c>
      <c r="O103" s="1"/>
      <c r="P103" s="1"/>
      <c r="Q103" s="1"/>
      <c r="R103" s="1"/>
      <c r="S103" s="1" t="s">
        <v>694</v>
      </c>
      <c r="T103" s="1"/>
      <c r="U103" s="3" t="s">
        <v>580</v>
      </c>
      <c r="V103" s="1">
        <v>0</v>
      </c>
    </row>
    <row r="104" spans="1:22" ht="409.6">
      <c r="A104" s="1"/>
      <c r="B104" s="1" t="s">
        <v>157</v>
      </c>
      <c r="C104" s="1"/>
      <c r="D104" s="1" t="s">
        <v>331</v>
      </c>
      <c r="E104" s="1" t="s">
        <v>695</v>
      </c>
      <c r="F104" s="1" t="s">
        <v>145</v>
      </c>
      <c r="G104" s="1" t="s">
        <v>145</v>
      </c>
      <c r="H104" s="1" t="s">
        <v>269</v>
      </c>
      <c r="I104" s="1"/>
      <c r="J104" s="1" t="s">
        <v>234</v>
      </c>
      <c r="K104" s="1" t="s">
        <v>403</v>
      </c>
      <c r="L104" s="1" t="s">
        <v>696</v>
      </c>
      <c r="M104" s="1" t="s">
        <v>697</v>
      </c>
      <c r="N104" s="1" t="s">
        <v>698</v>
      </c>
      <c r="O104" s="1"/>
      <c r="P104" s="1"/>
      <c r="Q104" s="1"/>
      <c r="R104" s="1"/>
      <c r="S104" s="1" t="s">
        <v>699</v>
      </c>
      <c r="T104" s="3" t="s">
        <v>291</v>
      </c>
      <c r="U104" s="1">
        <v>0</v>
      </c>
    </row>
    <row r="105" spans="1:22">
      <c r="A105" s="1"/>
      <c r="B105" s="1" t="s">
        <v>157</v>
      </c>
      <c r="C105" s="1" t="s">
        <v>158</v>
      </c>
      <c r="D105" s="1" t="s">
        <v>143</v>
      </c>
      <c r="E105" s="1" t="s">
        <v>700</v>
      </c>
      <c r="F105" s="1" t="s">
        <v>145</v>
      </c>
      <c r="G105" s="1" t="s">
        <v>145</v>
      </c>
      <c r="H105" s="1" t="s">
        <v>269</v>
      </c>
      <c r="I105" s="1"/>
      <c r="J105" s="1" t="s">
        <v>234</v>
      </c>
      <c r="K105" s="1" t="s">
        <v>403</v>
      </c>
      <c r="L105" s="1"/>
      <c r="M105" s="1" t="s">
        <v>701</v>
      </c>
      <c r="N105" s="1" t="s">
        <v>702</v>
      </c>
      <c r="O105" s="1"/>
      <c r="P105" s="1"/>
      <c r="Q105" s="1"/>
      <c r="R105" s="1"/>
      <c r="S105" s="1" t="s">
        <v>699</v>
      </c>
      <c r="T105" s="1" t="s">
        <v>703</v>
      </c>
      <c r="U105" s="1">
        <v>0</v>
      </c>
    </row>
    <row r="106" spans="1:22" ht="409.6">
      <c r="A106" s="1"/>
      <c r="B106" s="1" t="s">
        <v>157</v>
      </c>
      <c r="C106" s="1"/>
      <c r="D106" s="1" t="s">
        <v>331</v>
      </c>
      <c r="E106" s="1" t="s">
        <v>704</v>
      </c>
      <c r="F106" s="1" t="s">
        <v>145</v>
      </c>
      <c r="G106" s="1" t="s">
        <v>145</v>
      </c>
      <c r="H106" s="1" t="s">
        <v>269</v>
      </c>
      <c r="I106" s="1"/>
      <c r="J106" s="1" t="s">
        <v>234</v>
      </c>
      <c r="K106" s="1" t="s">
        <v>403</v>
      </c>
      <c r="L106" s="1" t="s">
        <v>705</v>
      </c>
      <c r="M106" s="1" t="s">
        <v>706</v>
      </c>
      <c r="N106" s="1" t="s">
        <v>707</v>
      </c>
      <c r="O106" s="1"/>
      <c r="P106" s="1"/>
      <c r="Q106" s="1"/>
      <c r="R106" s="1"/>
      <c r="S106" s="1" t="s">
        <v>185</v>
      </c>
      <c r="T106" s="1"/>
      <c r="U106" s="3" t="s">
        <v>291</v>
      </c>
      <c r="V106" s="1">
        <v>0</v>
      </c>
    </row>
    <row r="107" spans="1:22" ht="409.6">
      <c r="A107" s="1"/>
      <c r="B107" s="1" t="s">
        <v>157</v>
      </c>
      <c r="C107" s="1"/>
      <c r="D107" s="1" t="s">
        <v>331</v>
      </c>
      <c r="E107" s="1" t="s">
        <v>708</v>
      </c>
      <c r="F107" s="1"/>
      <c r="G107" s="1"/>
      <c r="H107" s="1" t="s">
        <v>269</v>
      </c>
      <c r="I107" s="1"/>
      <c r="J107" s="1"/>
      <c r="K107" s="1" t="s">
        <v>403</v>
      </c>
      <c r="L107" s="1"/>
      <c r="M107" s="1" t="s">
        <v>709</v>
      </c>
      <c r="N107" s="3" t="s">
        <v>710</v>
      </c>
      <c r="O107" s="1"/>
      <c r="P107" s="1"/>
      <c r="Q107" s="1"/>
      <c r="R107" s="1"/>
      <c r="S107" s="1"/>
      <c r="T107" s="1"/>
      <c r="U107" s="3" t="s">
        <v>711</v>
      </c>
      <c r="V107" s="1">
        <v>0</v>
      </c>
    </row>
    <row r="108" spans="1:22" ht="409.6">
      <c r="A108" s="1"/>
      <c r="B108" s="1" t="s">
        <v>157</v>
      </c>
      <c r="C108" s="1"/>
      <c r="D108" s="1" t="s">
        <v>331</v>
      </c>
      <c r="E108" s="1" t="s">
        <v>712</v>
      </c>
      <c r="F108" s="1"/>
      <c r="G108" s="1"/>
      <c r="H108" s="1" t="s">
        <v>269</v>
      </c>
      <c r="I108" s="1"/>
      <c r="J108" s="1"/>
      <c r="K108" s="1" t="s">
        <v>403</v>
      </c>
      <c r="L108" s="1" t="s">
        <v>713</v>
      </c>
      <c r="M108" s="1" t="s">
        <v>714</v>
      </c>
      <c r="N108" s="3" t="s">
        <v>710</v>
      </c>
      <c r="O108" s="1"/>
      <c r="P108" s="1"/>
      <c r="Q108" s="1"/>
      <c r="R108" s="1"/>
      <c r="S108" s="1"/>
      <c r="T108" s="1"/>
      <c r="U108" s="3" t="s">
        <v>711</v>
      </c>
      <c r="V108" s="1">
        <v>0</v>
      </c>
    </row>
    <row r="109" spans="1:22" ht="409.6">
      <c r="A109" s="1"/>
      <c r="B109" s="1" t="s">
        <v>157</v>
      </c>
      <c r="C109" s="1"/>
      <c r="D109" s="1" t="s">
        <v>331</v>
      </c>
      <c r="E109" s="1" t="s">
        <v>715</v>
      </c>
      <c r="F109" s="1"/>
      <c r="G109" s="1"/>
      <c r="H109" s="1" t="s">
        <v>269</v>
      </c>
      <c r="I109" s="1"/>
      <c r="J109" s="1"/>
      <c r="K109" s="1" t="s">
        <v>403</v>
      </c>
      <c r="L109" s="1" t="s">
        <v>716</v>
      </c>
      <c r="M109" s="1" t="s">
        <v>717</v>
      </c>
      <c r="N109" s="1" t="s">
        <v>718</v>
      </c>
      <c r="O109" s="1"/>
      <c r="P109" s="1"/>
      <c r="Q109" s="1"/>
      <c r="R109" s="1"/>
      <c r="S109" s="1"/>
      <c r="T109" s="1"/>
      <c r="U109" s="3" t="s">
        <v>719</v>
      </c>
      <c r="V109" s="1">
        <v>0</v>
      </c>
    </row>
    <row r="110" spans="1:22" ht="409.6">
      <c r="A110" s="1"/>
      <c r="B110" s="1" t="s">
        <v>157</v>
      </c>
      <c r="C110" s="1"/>
      <c r="D110" s="1" t="s">
        <v>331</v>
      </c>
      <c r="E110" s="1" t="s">
        <v>720</v>
      </c>
      <c r="F110" s="1"/>
      <c r="G110" s="1"/>
      <c r="H110" s="1" t="s">
        <v>269</v>
      </c>
      <c r="I110" s="1"/>
      <c r="J110" s="1"/>
      <c r="K110" s="1" t="s">
        <v>403</v>
      </c>
      <c r="L110" s="1" t="s">
        <v>721</v>
      </c>
      <c r="M110" s="1" t="s">
        <v>722</v>
      </c>
      <c r="N110" s="1" t="s">
        <v>723</v>
      </c>
      <c r="O110" s="1"/>
      <c r="P110" s="1"/>
      <c r="Q110" s="1"/>
      <c r="R110" s="1"/>
      <c r="S110" s="1"/>
      <c r="T110" s="1"/>
      <c r="U110" s="3" t="s">
        <v>368</v>
      </c>
      <c r="V110" s="1">
        <v>0</v>
      </c>
    </row>
    <row r="111" spans="1:22" ht="409.6">
      <c r="A111" s="1" t="s">
        <v>724</v>
      </c>
      <c r="B111" s="1" t="s">
        <v>157</v>
      </c>
      <c r="C111" s="2">
        <v>43925</v>
      </c>
      <c r="D111" s="1" t="s">
        <v>143</v>
      </c>
      <c r="E111" s="1" t="s">
        <v>725</v>
      </c>
      <c r="F111" s="1" t="s">
        <v>145</v>
      </c>
      <c r="G111" s="1" t="s">
        <v>145</v>
      </c>
      <c r="H111" s="1" t="s">
        <v>269</v>
      </c>
      <c r="I111" s="1" t="s">
        <v>726</v>
      </c>
      <c r="J111" s="1" t="s">
        <v>234</v>
      </c>
      <c r="K111" s="1" t="s">
        <v>235</v>
      </c>
      <c r="L111" s="1" t="s">
        <v>727</v>
      </c>
      <c r="M111" s="3" t="s">
        <v>728</v>
      </c>
      <c r="N111" s="1" t="s">
        <v>723</v>
      </c>
      <c r="O111" s="1"/>
      <c r="P111" s="1"/>
      <c r="Q111" s="1"/>
      <c r="R111" s="1"/>
      <c r="S111" s="1" t="s">
        <v>154</v>
      </c>
      <c r="T111" s="1" t="s">
        <v>239</v>
      </c>
      <c r="U111" s="3" t="s">
        <v>368</v>
      </c>
      <c r="V111" s="1">
        <v>0</v>
      </c>
    </row>
    <row r="112" spans="1:22">
      <c r="A112" s="1" t="s">
        <v>729</v>
      </c>
      <c r="B112" s="1" t="s">
        <v>230</v>
      </c>
      <c r="C112" s="2">
        <v>43925</v>
      </c>
      <c r="D112" s="1" t="s">
        <v>143</v>
      </c>
      <c r="E112" s="1" t="s">
        <v>730</v>
      </c>
      <c r="F112" s="1" t="s">
        <v>145</v>
      </c>
      <c r="G112" s="1" t="s">
        <v>145</v>
      </c>
      <c r="H112" s="1" t="s">
        <v>269</v>
      </c>
      <c r="I112" s="1" t="s">
        <v>731</v>
      </c>
      <c r="J112" s="1" t="s">
        <v>234</v>
      </c>
      <c r="K112" s="1" t="s">
        <v>235</v>
      </c>
      <c r="L112" s="1" t="s">
        <v>732</v>
      </c>
      <c r="M112" s="1" t="s">
        <v>733</v>
      </c>
      <c r="N112" s="1" t="s">
        <v>734</v>
      </c>
      <c r="O112" s="1" t="s">
        <v>735</v>
      </c>
      <c r="P112" s="1"/>
      <c r="Q112" s="1" t="s">
        <v>154</v>
      </c>
      <c r="R112" s="1" t="s">
        <v>736</v>
      </c>
      <c r="S112" s="1" t="s">
        <v>737</v>
      </c>
      <c r="T112" s="1">
        <v>0</v>
      </c>
    </row>
    <row r="113" spans="1:22">
      <c r="A113" s="1"/>
      <c r="B113" s="1" t="s">
        <v>230</v>
      </c>
      <c r="C113" s="1"/>
      <c r="D113" s="1" t="s">
        <v>143</v>
      </c>
      <c r="E113" s="1" t="s">
        <v>738</v>
      </c>
      <c r="F113" s="1" t="s">
        <v>145</v>
      </c>
      <c r="G113" s="1" t="s">
        <v>145</v>
      </c>
      <c r="H113" s="1" t="s">
        <v>269</v>
      </c>
      <c r="I113" s="1"/>
      <c r="J113" s="1" t="s">
        <v>234</v>
      </c>
      <c r="K113" s="1" t="s">
        <v>403</v>
      </c>
      <c r="L113" s="1" t="s">
        <v>739</v>
      </c>
      <c r="M113" s="1" t="s">
        <v>740</v>
      </c>
      <c r="N113" s="1" t="s">
        <v>723</v>
      </c>
      <c r="O113" s="1"/>
      <c r="P113" s="1"/>
      <c r="Q113" s="1"/>
      <c r="R113" s="1"/>
      <c r="S113" s="1" t="s">
        <v>154</v>
      </c>
      <c r="T113" s="1"/>
      <c r="U113" s="1" t="s">
        <v>741</v>
      </c>
      <c r="V113" s="1">
        <v>0</v>
      </c>
    </row>
    <row r="114" spans="1:22" ht="409.6">
      <c r="A114" s="1"/>
      <c r="B114" s="1" t="s">
        <v>157</v>
      </c>
      <c r="C114" s="1"/>
      <c r="D114" s="1" t="s">
        <v>143</v>
      </c>
      <c r="E114" s="1" t="s">
        <v>742</v>
      </c>
      <c r="F114" s="1" t="s">
        <v>145</v>
      </c>
      <c r="G114" s="1" t="s">
        <v>145</v>
      </c>
      <c r="H114" s="1"/>
      <c r="I114" s="1"/>
      <c r="J114" s="1" t="s">
        <v>234</v>
      </c>
      <c r="K114" s="1" t="s">
        <v>403</v>
      </c>
      <c r="L114" s="1" t="s">
        <v>743</v>
      </c>
      <c r="M114" s="1" t="s">
        <v>744</v>
      </c>
      <c r="N114" s="1" t="s">
        <v>723</v>
      </c>
      <c r="O114" s="1"/>
      <c r="P114" s="1"/>
      <c r="Q114" s="1"/>
      <c r="R114" s="1"/>
      <c r="S114" s="1" t="s">
        <v>699</v>
      </c>
      <c r="T114" s="3" t="s">
        <v>368</v>
      </c>
      <c r="U114" s="1">
        <v>0</v>
      </c>
    </row>
    <row r="115" spans="1:22" ht="409.6">
      <c r="A115" s="1"/>
      <c r="B115" s="1" t="s">
        <v>157</v>
      </c>
      <c r="C115" s="1"/>
      <c r="D115" s="1" t="s">
        <v>143</v>
      </c>
      <c r="E115" s="1" t="s">
        <v>745</v>
      </c>
      <c r="F115" s="1" t="s">
        <v>145</v>
      </c>
      <c r="G115" s="1" t="s">
        <v>145</v>
      </c>
      <c r="H115" s="1"/>
      <c r="I115" s="1"/>
      <c r="J115" s="1" t="s">
        <v>234</v>
      </c>
      <c r="K115" s="1" t="s">
        <v>403</v>
      </c>
      <c r="L115" s="1" t="s">
        <v>746</v>
      </c>
      <c r="M115" s="1" t="s">
        <v>747</v>
      </c>
      <c r="N115" s="1" t="s">
        <v>723</v>
      </c>
      <c r="O115" s="1"/>
      <c r="P115" s="1"/>
      <c r="Q115" s="1"/>
      <c r="R115" s="1"/>
      <c r="S115" s="1" t="s">
        <v>699</v>
      </c>
      <c r="T115" s="3" t="s">
        <v>368</v>
      </c>
      <c r="U115" s="1">
        <v>0</v>
      </c>
    </row>
    <row r="116" spans="1:22" ht="409.6">
      <c r="A116" s="1"/>
      <c r="B116" s="1" t="s">
        <v>157</v>
      </c>
      <c r="C116" s="1"/>
      <c r="D116" s="1" t="s">
        <v>331</v>
      </c>
      <c r="E116" s="1" t="s">
        <v>748</v>
      </c>
      <c r="F116" s="1" t="s">
        <v>145</v>
      </c>
      <c r="G116" s="1" t="s">
        <v>145</v>
      </c>
      <c r="H116" s="1"/>
      <c r="I116" s="1"/>
      <c r="J116" s="1" t="s">
        <v>234</v>
      </c>
      <c r="K116" s="1" t="s">
        <v>403</v>
      </c>
      <c r="L116" s="1" t="s">
        <v>749</v>
      </c>
      <c r="M116" s="1" t="s">
        <v>750</v>
      </c>
      <c r="N116" s="1" t="s">
        <v>723</v>
      </c>
      <c r="O116" s="1"/>
      <c r="P116" s="1"/>
      <c r="Q116" s="1"/>
      <c r="R116" s="1"/>
      <c r="S116" s="1" t="s">
        <v>185</v>
      </c>
      <c r="T116" s="1"/>
      <c r="U116" s="3" t="s">
        <v>368</v>
      </c>
      <c r="V116" s="1">
        <v>0</v>
      </c>
    </row>
    <row r="117" spans="1:22" ht="409.6">
      <c r="A117" s="1"/>
      <c r="B117" s="1" t="s">
        <v>157</v>
      </c>
      <c r="C117" s="1"/>
      <c r="D117" s="1" t="s">
        <v>331</v>
      </c>
      <c r="E117" s="1" t="s">
        <v>751</v>
      </c>
      <c r="F117" s="1" t="s">
        <v>145</v>
      </c>
      <c r="G117" s="1" t="s">
        <v>145</v>
      </c>
      <c r="H117" s="1"/>
      <c r="I117" s="1"/>
      <c r="J117" s="1" t="s">
        <v>234</v>
      </c>
      <c r="K117" s="1" t="s">
        <v>403</v>
      </c>
      <c r="L117" s="1" t="s">
        <v>752</v>
      </c>
      <c r="M117" s="1" t="s">
        <v>753</v>
      </c>
      <c r="N117" s="1" t="s">
        <v>754</v>
      </c>
      <c r="O117" s="1"/>
      <c r="P117" s="1"/>
      <c r="Q117" s="1"/>
      <c r="R117" s="1"/>
      <c r="S117" s="1" t="s">
        <v>185</v>
      </c>
      <c r="T117" s="1"/>
      <c r="U117" s="3" t="s">
        <v>711</v>
      </c>
      <c r="V117" s="1">
        <v>0</v>
      </c>
    </row>
    <row r="118" spans="1:22" ht="409.6">
      <c r="A118" s="1"/>
      <c r="B118" s="1" t="s">
        <v>157</v>
      </c>
      <c r="C118" s="1"/>
      <c r="D118" s="1" t="s">
        <v>331</v>
      </c>
      <c r="E118" s="1" t="s">
        <v>755</v>
      </c>
      <c r="F118" s="1" t="s">
        <v>145</v>
      </c>
      <c r="G118" s="1" t="s">
        <v>145</v>
      </c>
      <c r="H118" s="1"/>
      <c r="I118" s="1"/>
      <c r="J118" s="1" t="s">
        <v>234</v>
      </c>
      <c r="K118" s="1" t="s">
        <v>403</v>
      </c>
      <c r="L118" s="1" t="s">
        <v>756</v>
      </c>
      <c r="M118" s="1" t="s">
        <v>757</v>
      </c>
      <c r="N118" s="3" t="s">
        <v>758</v>
      </c>
      <c r="O118" s="1"/>
      <c r="P118" s="1"/>
      <c r="Q118" s="1"/>
      <c r="R118" s="1"/>
      <c r="S118" s="1" t="s">
        <v>185</v>
      </c>
      <c r="T118" s="1"/>
      <c r="U118" s="3" t="s">
        <v>368</v>
      </c>
      <c r="V118" s="1">
        <v>0</v>
      </c>
    </row>
    <row r="119" spans="1:22" ht="409.6">
      <c r="A119" s="1"/>
      <c r="B119" s="1" t="s">
        <v>157</v>
      </c>
      <c r="C119" s="1"/>
      <c r="D119" s="1" t="s">
        <v>331</v>
      </c>
      <c r="E119" s="1" t="s">
        <v>759</v>
      </c>
      <c r="F119" s="1" t="s">
        <v>145</v>
      </c>
      <c r="G119" s="1" t="s">
        <v>145</v>
      </c>
      <c r="H119" s="1"/>
      <c r="I119" s="1"/>
      <c r="J119" s="1" t="s">
        <v>234</v>
      </c>
      <c r="K119" s="1" t="s">
        <v>403</v>
      </c>
      <c r="L119" s="1" t="s">
        <v>760</v>
      </c>
      <c r="M119" s="1" t="s">
        <v>761</v>
      </c>
      <c r="N119" s="3" t="s">
        <v>762</v>
      </c>
      <c r="O119" s="1"/>
      <c r="P119" s="1"/>
      <c r="Q119" s="1"/>
      <c r="R119" s="1"/>
      <c r="S119" s="1" t="s">
        <v>185</v>
      </c>
      <c r="T119" s="1"/>
      <c r="U119" s="3" t="s">
        <v>368</v>
      </c>
      <c r="V119" s="1">
        <v>0</v>
      </c>
    </row>
    <row r="120" spans="1:22" ht="409.6">
      <c r="A120" s="1"/>
      <c r="B120" s="1" t="s">
        <v>157</v>
      </c>
      <c r="C120" s="1"/>
      <c r="D120" s="1" t="s">
        <v>331</v>
      </c>
      <c r="E120" s="1" t="s">
        <v>763</v>
      </c>
      <c r="F120" s="1" t="s">
        <v>145</v>
      </c>
      <c r="G120" s="1" t="s">
        <v>145</v>
      </c>
      <c r="H120" s="1"/>
      <c r="I120" s="1"/>
      <c r="J120" s="1" t="s">
        <v>234</v>
      </c>
      <c r="K120" s="1" t="s">
        <v>403</v>
      </c>
      <c r="L120" s="1" t="s">
        <v>764</v>
      </c>
      <c r="M120" s="1" t="s">
        <v>765</v>
      </c>
      <c r="N120" s="1" t="s">
        <v>723</v>
      </c>
      <c r="O120" s="1"/>
      <c r="P120" s="1"/>
      <c r="Q120" s="1"/>
      <c r="R120" s="1"/>
      <c r="S120" s="1" t="s">
        <v>185</v>
      </c>
      <c r="T120" s="1"/>
      <c r="U120" s="3" t="s">
        <v>368</v>
      </c>
      <c r="V120" s="1">
        <v>0</v>
      </c>
    </row>
    <row r="121" spans="1:22" ht="409.6">
      <c r="A121" s="1"/>
      <c r="B121" s="1" t="s">
        <v>157</v>
      </c>
      <c r="C121" s="1"/>
      <c r="D121" s="1" t="s">
        <v>331</v>
      </c>
      <c r="E121" s="1" t="s">
        <v>766</v>
      </c>
      <c r="F121" s="1" t="s">
        <v>145</v>
      </c>
      <c r="G121" s="1" t="s">
        <v>145</v>
      </c>
      <c r="H121" s="1"/>
      <c r="I121" s="1"/>
      <c r="J121" s="1" t="s">
        <v>234</v>
      </c>
      <c r="K121" s="1" t="s">
        <v>403</v>
      </c>
      <c r="L121" s="1" t="s">
        <v>767</v>
      </c>
      <c r="M121" s="1" t="s">
        <v>768</v>
      </c>
      <c r="N121" s="1" t="s">
        <v>723</v>
      </c>
      <c r="O121" s="1"/>
      <c r="P121" s="1"/>
      <c r="Q121" s="1"/>
      <c r="R121" s="1"/>
      <c r="S121" s="1" t="s">
        <v>185</v>
      </c>
      <c r="T121" s="1"/>
      <c r="U121" s="3" t="s">
        <v>368</v>
      </c>
      <c r="V121" s="1">
        <v>0</v>
      </c>
    </row>
    <row r="122" spans="1:22" ht="409.6">
      <c r="A122" s="1"/>
      <c r="B122" s="1" t="s">
        <v>157</v>
      </c>
      <c r="C122" s="1"/>
      <c r="D122" s="1" t="s">
        <v>331</v>
      </c>
      <c r="E122" s="1" t="s">
        <v>769</v>
      </c>
      <c r="F122" s="1" t="s">
        <v>145</v>
      </c>
      <c r="G122" s="1" t="s">
        <v>145</v>
      </c>
      <c r="H122" s="1"/>
      <c r="I122" s="1"/>
      <c r="J122" s="1" t="s">
        <v>234</v>
      </c>
      <c r="K122" s="1" t="s">
        <v>403</v>
      </c>
      <c r="L122" s="1" t="s">
        <v>770</v>
      </c>
      <c r="M122" s="1" t="s">
        <v>771</v>
      </c>
      <c r="N122" s="1" t="s">
        <v>723</v>
      </c>
      <c r="O122" s="1"/>
      <c r="P122" s="1"/>
      <c r="Q122" s="1"/>
      <c r="R122" s="1"/>
      <c r="S122" s="1" t="s">
        <v>185</v>
      </c>
      <c r="T122" s="1"/>
      <c r="U122" s="3" t="s">
        <v>368</v>
      </c>
      <c r="V122" s="1">
        <v>0</v>
      </c>
    </row>
    <row r="123" spans="1:22">
      <c r="A123" s="1"/>
      <c r="B123" s="1" t="s">
        <v>157</v>
      </c>
      <c r="C123" s="1"/>
      <c r="D123" s="1" t="s">
        <v>331</v>
      </c>
      <c r="E123" s="1" t="s">
        <v>772</v>
      </c>
      <c r="F123" s="1"/>
      <c r="G123" s="1"/>
      <c r="H123" s="1"/>
      <c r="I123" s="1"/>
      <c r="J123" s="1"/>
      <c r="K123" s="1" t="s">
        <v>403</v>
      </c>
      <c r="L123" s="1" t="s">
        <v>773</v>
      </c>
      <c r="M123" s="1" t="s">
        <v>774</v>
      </c>
      <c r="N123" s="1" t="s">
        <v>775</v>
      </c>
      <c r="O123" s="1"/>
      <c r="P123" s="1"/>
      <c r="Q123" s="1"/>
      <c r="R123" s="1"/>
      <c r="S123" s="1"/>
      <c r="T123" s="1"/>
      <c r="U123" s="1" t="s">
        <v>776</v>
      </c>
      <c r="V123" s="1">
        <v>0</v>
      </c>
    </row>
    <row r="124" spans="1:22">
      <c r="A124" s="1"/>
      <c r="B124" s="1" t="s">
        <v>157</v>
      </c>
      <c r="C124" s="1"/>
      <c r="D124" s="1" t="s">
        <v>331</v>
      </c>
      <c r="E124" s="1" t="s">
        <v>777</v>
      </c>
      <c r="F124" s="1"/>
      <c r="G124" s="1"/>
      <c r="H124" s="1"/>
      <c r="I124" s="1"/>
      <c r="J124" s="1"/>
      <c r="K124" s="1" t="s">
        <v>403</v>
      </c>
      <c r="L124" s="1" t="s">
        <v>778</v>
      </c>
      <c r="M124" s="1" t="s">
        <v>779</v>
      </c>
      <c r="N124" s="1" t="s">
        <v>775</v>
      </c>
      <c r="O124" s="1"/>
      <c r="P124" s="1"/>
      <c r="Q124" s="1"/>
      <c r="R124" s="1"/>
      <c r="S124" s="1"/>
      <c r="T124" s="1"/>
      <c r="U124" s="1" t="s">
        <v>776</v>
      </c>
      <c r="V124" s="1">
        <v>0</v>
      </c>
    </row>
    <row r="125" spans="1:22" ht="409.6">
      <c r="A125" s="1"/>
      <c r="B125" s="1" t="s">
        <v>157</v>
      </c>
      <c r="C125" s="1"/>
      <c r="D125" s="1" t="s">
        <v>331</v>
      </c>
      <c r="E125" s="1" t="s">
        <v>780</v>
      </c>
      <c r="F125" s="1" t="s">
        <v>252</v>
      </c>
      <c r="G125" s="1"/>
      <c r="H125" s="1"/>
      <c r="I125" s="1"/>
      <c r="J125" s="1"/>
      <c r="K125" s="1" t="s">
        <v>403</v>
      </c>
      <c r="L125" s="1" t="s">
        <v>781</v>
      </c>
      <c r="M125" s="1" t="s">
        <v>782</v>
      </c>
      <c r="N125" s="1" t="s">
        <v>783</v>
      </c>
      <c r="O125" s="1"/>
      <c r="P125" s="1"/>
      <c r="Q125" s="1"/>
      <c r="R125" s="1"/>
      <c r="S125" s="1"/>
      <c r="T125" s="1"/>
      <c r="U125" s="3" t="s">
        <v>784</v>
      </c>
      <c r="V125" s="1">
        <v>0</v>
      </c>
    </row>
    <row r="126" spans="1:22" ht="409.6">
      <c r="A126" s="1"/>
      <c r="B126" s="1" t="s">
        <v>157</v>
      </c>
      <c r="C126" s="1"/>
      <c r="D126" s="1" t="s">
        <v>331</v>
      </c>
      <c r="E126" s="1" t="s">
        <v>785</v>
      </c>
      <c r="F126" s="1"/>
      <c r="G126" s="1"/>
      <c r="H126" s="1"/>
      <c r="I126" s="1"/>
      <c r="J126" s="1"/>
      <c r="K126" s="1" t="s">
        <v>403</v>
      </c>
      <c r="L126" s="1" t="s">
        <v>786</v>
      </c>
      <c r="M126" s="1" t="s">
        <v>787</v>
      </c>
      <c r="N126" s="1" t="s">
        <v>783</v>
      </c>
      <c r="O126" s="1"/>
      <c r="P126" s="1"/>
      <c r="Q126" s="1"/>
      <c r="R126" s="1"/>
      <c r="S126" s="1"/>
      <c r="T126" s="1"/>
      <c r="U126" s="3" t="s">
        <v>788</v>
      </c>
      <c r="V126" s="1">
        <v>0</v>
      </c>
    </row>
    <row r="127" spans="1:22" ht="409.6">
      <c r="A127" s="1"/>
      <c r="B127" s="1" t="s">
        <v>157</v>
      </c>
      <c r="C127" s="1"/>
      <c r="D127" s="1" t="s">
        <v>331</v>
      </c>
      <c r="E127" s="1" t="s">
        <v>789</v>
      </c>
      <c r="F127" s="1"/>
      <c r="G127" s="1"/>
      <c r="H127" s="1"/>
      <c r="I127" s="1"/>
      <c r="J127" s="1"/>
      <c r="K127" s="1" t="s">
        <v>403</v>
      </c>
      <c r="L127" s="1" t="s">
        <v>790</v>
      </c>
      <c r="M127" s="1" t="s">
        <v>791</v>
      </c>
      <c r="N127" s="1" t="s">
        <v>783</v>
      </c>
      <c r="O127" s="1"/>
      <c r="P127" s="1"/>
      <c r="Q127" s="1"/>
      <c r="R127" s="1"/>
      <c r="S127" s="1"/>
      <c r="T127" s="1"/>
      <c r="U127" s="3" t="s">
        <v>788</v>
      </c>
      <c r="V127" s="1">
        <v>0</v>
      </c>
    </row>
    <row r="128" spans="1:22" ht="409.6">
      <c r="A128" s="1"/>
      <c r="B128" s="1" t="s">
        <v>157</v>
      </c>
      <c r="C128" s="1"/>
      <c r="D128" s="1" t="s">
        <v>331</v>
      </c>
      <c r="E128" s="1" t="s">
        <v>792</v>
      </c>
      <c r="F128" s="1"/>
      <c r="G128" s="1"/>
      <c r="H128" s="1"/>
      <c r="I128" s="1"/>
      <c r="J128" s="1"/>
      <c r="K128" s="1" t="s">
        <v>403</v>
      </c>
      <c r="L128" s="1" t="s">
        <v>793</v>
      </c>
      <c r="M128" s="1" t="s">
        <v>794</v>
      </c>
      <c r="N128" s="3" t="s">
        <v>795</v>
      </c>
      <c r="O128" s="1"/>
      <c r="P128" s="1"/>
      <c r="Q128" s="1"/>
      <c r="R128" s="1"/>
      <c r="S128" s="1"/>
      <c r="T128" s="1"/>
      <c r="U128" s="3" t="s">
        <v>796</v>
      </c>
      <c r="V128" s="1">
        <v>0</v>
      </c>
    </row>
    <row r="129" spans="1:22" ht="409.6">
      <c r="A129" s="1"/>
      <c r="B129" s="1" t="s">
        <v>157</v>
      </c>
      <c r="C129" s="1"/>
      <c r="D129" s="1" t="s">
        <v>331</v>
      </c>
      <c r="E129" s="1" t="s">
        <v>797</v>
      </c>
      <c r="F129" s="1"/>
      <c r="G129" s="1"/>
      <c r="H129" s="1"/>
      <c r="I129" s="1"/>
      <c r="J129" s="1"/>
      <c r="K129" s="1" t="s">
        <v>403</v>
      </c>
      <c r="L129" s="1" t="s">
        <v>798</v>
      </c>
      <c r="M129" s="1" t="s">
        <v>799</v>
      </c>
      <c r="N129" s="1" t="s">
        <v>800</v>
      </c>
      <c r="O129" s="1"/>
      <c r="P129" s="1"/>
      <c r="Q129" s="1"/>
      <c r="R129" s="1"/>
      <c r="S129" s="1"/>
      <c r="T129" s="1"/>
      <c r="U129" s="3" t="s">
        <v>788</v>
      </c>
      <c r="V129" s="1">
        <v>0</v>
      </c>
    </row>
    <row r="130" spans="1:22" ht="409.6">
      <c r="A130" s="1"/>
      <c r="B130" s="1" t="s">
        <v>157</v>
      </c>
      <c r="C130" s="1"/>
      <c r="D130" s="1" t="s">
        <v>331</v>
      </c>
      <c r="E130" s="1" t="s">
        <v>801</v>
      </c>
      <c r="F130" s="1"/>
      <c r="G130" s="1"/>
      <c r="H130" s="1"/>
      <c r="I130" s="1"/>
      <c r="J130" s="1"/>
      <c r="K130" s="1" t="s">
        <v>403</v>
      </c>
      <c r="L130" s="1" t="s">
        <v>802</v>
      </c>
      <c r="M130" s="1" t="s">
        <v>799</v>
      </c>
      <c r="N130" s="3" t="s">
        <v>803</v>
      </c>
      <c r="O130" s="1"/>
      <c r="P130" s="1"/>
      <c r="Q130" s="1"/>
      <c r="R130" s="1"/>
      <c r="S130" s="1"/>
      <c r="T130" s="1"/>
      <c r="U130" s="3" t="s">
        <v>788</v>
      </c>
      <c r="V130" s="1">
        <v>0</v>
      </c>
    </row>
    <row r="131" spans="1:22" ht="409.6">
      <c r="A131" s="1"/>
      <c r="B131" s="1" t="s">
        <v>157</v>
      </c>
      <c r="C131" s="1"/>
      <c r="D131" s="1" t="s">
        <v>331</v>
      </c>
      <c r="E131" s="1" t="s">
        <v>804</v>
      </c>
      <c r="F131" s="1"/>
      <c r="G131" s="1"/>
      <c r="H131" s="1"/>
      <c r="I131" s="1"/>
      <c r="J131" s="1"/>
      <c r="K131" s="1" t="s">
        <v>403</v>
      </c>
      <c r="L131" s="1" t="s">
        <v>805</v>
      </c>
      <c r="M131" s="1" t="s">
        <v>806</v>
      </c>
      <c r="N131" s="1" t="s">
        <v>807</v>
      </c>
      <c r="O131" s="1"/>
      <c r="P131" s="1"/>
      <c r="Q131" s="1"/>
      <c r="R131" s="1"/>
      <c r="S131" s="1"/>
      <c r="T131" s="1"/>
      <c r="U131" s="3" t="s">
        <v>314</v>
      </c>
      <c r="V131" s="1">
        <v>0</v>
      </c>
    </row>
    <row r="132" spans="1:22" ht="409.6">
      <c r="A132" s="1"/>
      <c r="B132" s="1" t="s">
        <v>157</v>
      </c>
      <c r="C132" s="1"/>
      <c r="D132" s="1" t="s">
        <v>331</v>
      </c>
      <c r="E132" s="1" t="s">
        <v>808</v>
      </c>
      <c r="F132" s="1"/>
      <c r="G132" s="1"/>
      <c r="H132" s="1"/>
      <c r="I132" s="1"/>
      <c r="J132" s="1"/>
      <c r="K132" s="1" t="s">
        <v>403</v>
      </c>
      <c r="L132" s="1" t="s">
        <v>809</v>
      </c>
      <c r="M132" s="1" t="s">
        <v>810</v>
      </c>
      <c r="N132" s="1" t="s">
        <v>811</v>
      </c>
      <c r="O132" s="1"/>
      <c r="P132" s="1"/>
      <c r="Q132" s="1"/>
      <c r="R132" s="1"/>
      <c r="S132" s="1"/>
      <c r="T132" s="1"/>
      <c r="U132" s="3" t="s">
        <v>580</v>
      </c>
      <c r="V132" s="1">
        <v>0</v>
      </c>
    </row>
    <row r="133" spans="1:22" ht="409.6">
      <c r="A133" s="1"/>
      <c r="B133" s="1" t="s">
        <v>157</v>
      </c>
      <c r="C133" s="1"/>
      <c r="D133" s="1" t="s">
        <v>331</v>
      </c>
      <c r="E133" s="1" t="s">
        <v>812</v>
      </c>
      <c r="F133" s="1"/>
      <c r="G133" s="1"/>
      <c r="H133" s="1"/>
      <c r="I133" s="1"/>
      <c r="J133" s="1"/>
      <c r="K133" s="1" t="s">
        <v>403</v>
      </c>
      <c r="L133" s="1" t="s">
        <v>813</v>
      </c>
      <c r="M133" s="1" t="s">
        <v>814</v>
      </c>
      <c r="N133" s="1" t="s">
        <v>815</v>
      </c>
      <c r="O133" s="1"/>
      <c r="P133" s="1"/>
      <c r="Q133" s="1"/>
      <c r="R133" s="1"/>
      <c r="S133" s="1"/>
      <c r="T133" s="1"/>
      <c r="U133" s="3" t="s">
        <v>314</v>
      </c>
      <c r="V133" s="1">
        <v>0</v>
      </c>
    </row>
    <row r="134" spans="1:22" ht="409.6">
      <c r="A134" s="1"/>
      <c r="B134" s="1" t="s">
        <v>230</v>
      </c>
      <c r="C134" s="1"/>
      <c r="D134" s="1" t="s">
        <v>331</v>
      </c>
      <c r="E134" s="1" t="s">
        <v>816</v>
      </c>
      <c r="F134" s="1"/>
      <c r="G134" s="1"/>
      <c r="H134" s="1" t="s">
        <v>817</v>
      </c>
      <c r="I134" s="1" t="s">
        <v>818</v>
      </c>
      <c r="J134" s="1" t="s">
        <v>403</v>
      </c>
      <c r="K134" s="1" t="s">
        <v>819</v>
      </c>
      <c r="L134" s="1" t="s">
        <v>820</v>
      </c>
      <c r="M134" s="1" t="s">
        <v>821</v>
      </c>
      <c r="N134" s="1"/>
      <c r="O134" s="1"/>
      <c r="P134" s="1"/>
      <c r="Q134" s="1"/>
      <c r="R134" s="1"/>
      <c r="S134" s="1"/>
      <c r="T134" s="3" t="s">
        <v>788</v>
      </c>
      <c r="U134" s="1">
        <v>0</v>
      </c>
    </row>
    <row r="135" spans="1:22" ht="409.6">
      <c r="A135" s="1"/>
      <c r="B135" s="1" t="s">
        <v>157</v>
      </c>
      <c r="C135" s="1"/>
      <c r="D135" s="1" t="s">
        <v>331</v>
      </c>
      <c r="E135" s="1" t="s">
        <v>822</v>
      </c>
      <c r="F135" s="1" t="s">
        <v>145</v>
      </c>
      <c r="G135" s="1"/>
      <c r="H135" s="1"/>
      <c r="I135" s="1"/>
      <c r="J135" s="1"/>
      <c r="K135" s="1" t="s">
        <v>403</v>
      </c>
      <c r="L135" s="1" t="s">
        <v>823</v>
      </c>
      <c r="M135" s="1" t="s">
        <v>824</v>
      </c>
      <c r="N135" s="1" t="s">
        <v>825</v>
      </c>
      <c r="O135" s="1"/>
      <c r="P135" s="1"/>
      <c r="Q135" s="1"/>
      <c r="R135" s="1"/>
      <c r="S135" s="1"/>
      <c r="T135" s="1"/>
      <c r="U135" s="3" t="s">
        <v>788</v>
      </c>
      <c r="V135" s="1">
        <v>0</v>
      </c>
    </row>
    <row r="136" spans="1:22" ht="409.6">
      <c r="A136" s="1"/>
      <c r="B136" s="1" t="s">
        <v>157</v>
      </c>
      <c r="C136" s="1"/>
      <c r="D136" s="1" t="s">
        <v>331</v>
      </c>
      <c r="E136" s="1" t="s">
        <v>826</v>
      </c>
      <c r="F136" s="1"/>
      <c r="G136" s="1"/>
      <c r="H136" s="1"/>
      <c r="I136" s="1"/>
      <c r="J136" s="1"/>
      <c r="K136" s="1" t="s">
        <v>403</v>
      </c>
      <c r="L136" s="1" t="s">
        <v>827</v>
      </c>
      <c r="M136" s="1" t="s">
        <v>828</v>
      </c>
      <c r="N136" s="1" t="s">
        <v>829</v>
      </c>
      <c r="O136" s="1"/>
      <c r="P136" s="1"/>
      <c r="Q136" s="1"/>
      <c r="R136" s="1"/>
      <c r="S136" s="1"/>
      <c r="T136" s="1"/>
      <c r="U136" s="3" t="s">
        <v>788</v>
      </c>
      <c r="V136" s="1">
        <v>0</v>
      </c>
    </row>
    <row r="137" spans="1:22" ht="409.6">
      <c r="A137" s="1"/>
      <c r="B137" s="1" t="s">
        <v>157</v>
      </c>
      <c r="C137" s="1"/>
      <c r="D137" s="1" t="s">
        <v>331</v>
      </c>
      <c r="E137" s="1" t="s">
        <v>830</v>
      </c>
      <c r="F137" s="1"/>
      <c r="G137" s="1"/>
      <c r="H137" s="1"/>
      <c r="I137" s="1"/>
      <c r="J137" s="1"/>
      <c r="K137" s="1" t="s">
        <v>403</v>
      </c>
      <c r="L137" s="1" t="s">
        <v>831</v>
      </c>
      <c r="M137" s="1" t="s">
        <v>832</v>
      </c>
      <c r="N137" s="3" t="s">
        <v>833</v>
      </c>
      <c r="O137" s="1"/>
      <c r="P137" s="1"/>
      <c r="Q137" s="1"/>
      <c r="R137" s="1"/>
      <c r="S137" s="1"/>
      <c r="T137" s="1"/>
      <c r="U137" s="3" t="s">
        <v>788</v>
      </c>
      <c r="V137" s="1">
        <v>0</v>
      </c>
    </row>
    <row r="138" spans="1:22" ht="409.6">
      <c r="A138" s="1"/>
      <c r="B138" s="1" t="s">
        <v>157</v>
      </c>
      <c r="C138" s="1"/>
      <c r="D138" s="1" t="s">
        <v>331</v>
      </c>
      <c r="E138" s="1" t="s">
        <v>834</v>
      </c>
      <c r="F138" s="1"/>
      <c r="G138" s="1"/>
      <c r="H138" s="1"/>
      <c r="I138" s="1"/>
      <c r="J138" s="1"/>
      <c r="K138" s="1" t="s">
        <v>403</v>
      </c>
      <c r="L138" s="1" t="s">
        <v>835</v>
      </c>
      <c r="M138" s="1" t="s">
        <v>836</v>
      </c>
      <c r="N138" s="1" t="s">
        <v>837</v>
      </c>
      <c r="O138" s="1"/>
      <c r="P138" s="1"/>
      <c r="Q138" s="1"/>
      <c r="R138" s="1"/>
      <c r="S138" s="1"/>
      <c r="T138" s="1"/>
      <c r="U138" s="3" t="s">
        <v>788</v>
      </c>
      <c r="V138" s="1">
        <v>0</v>
      </c>
    </row>
    <row r="139" spans="1:22" ht="409.6">
      <c r="A139" s="1"/>
      <c r="B139" s="1" t="s">
        <v>157</v>
      </c>
      <c r="C139" s="1"/>
      <c r="D139" s="1" t="s">
        <v>331</v>
      </c>
      <c r="E139" s="1" t="s">
        <v>838</v>
      </c>
      <c r="F139" s="1"/>
      <c r="G139" s="1"/>
      <c r="H139" s="1"/>
      <c r="I139" s="1"/>
      <c r="J139" s="1"/>
      <c r="K139" s="1" t="s">
        <v>403</v>
      </c>
      <c r="L139" s="1" t="s">
        <v>839</v>
      </c>
      <c r="M139" s="1" t="s">
        <v>840</v>
      </c>
      <c r="N139" s="1" t="s">
        <v>841</v>
      </c>
      <c r="O139" s="1"/>
      <c r="P139" s="1"/>
      <c r="Q139" s="1"/>
      <c r="R139" s="1"/>
      <c r="S139" s="1"/>
      <c r="T139" s="1"/>
      <c r="U139" s="3" t="s">
        <v>387</v>
      </c>
      <c r="V139" s="1">
        <v>0</v>
      </c>
    </row>
    <row r="140" spans="1:22" ht="409.6">
      <c r="A140" s="1"/>
      <c r="B140" s="1" t="s">
        <v>157</v>
      </c>
      <c r="C140" s="1"/>
      <c r="D140" s="1" t="s">
        <v>331</v>
      </c>
      <c r="E140" s="1" t="s">
        <v>842</v>
      </c>
      <c r="F140" s="1"/>
      <c r="G140" s="1" t="s">
        <v>843</v>
      </c>
      <c r="H140" s="1"/>
      <c r="I140" s="1"/>
      <c r="J140" s="1"/>
      <c r="K140" s="1" t="s">
        <v>403</v>
      </c>
      <c r="L140" s="1" t="s">
        <v>844</v>
      </c>
      <c r="M140" s="1" t="s">
        <v>845</v>
      </c>
      <c r="N140" s="1" t="s">
        <v>841</v>
      </c>
      <c r="O140" s="1"/>
      <c r="P140" s="1"/>
      <c r="Q140" s="1"/>
      <c r="R140" s="1"/>
      <c r="S140" s="1"/>
      <c r="T140" s="1"/>
      <c r="U140" s="3" t="s">
        <v>387</v>
      </c>
      <c r="V140" s="1">
        <v>0</v>
      </c>
    </row>
    <row r="141" spans="1:22" ht="409.6">
      <c r="A141" s="1"/>
      <c r="B141" s="1" t="s">
        <v>157</v>
      </c>
      <c r="C141" s="1"/>
      <c r="D141" s="1" t="s">
        <v>331</v>
      </c>
      <c r="E141" s="1" t="s">
        <v>846</v>
      </c>
      <c r="F141" s="1"/>
      <c r="G141" s="1"/>
      <c r="H141" s="1"/>
      <c r="I141" s="1"/>
      <c r="J141" s="1"/>
      <c r="K141" s="1" t="s">
        <v>403</v>
      </c>
      <c r="L141" s="1" t="s">
        <v>847</v>
      </c>
      <c r="M141" s="1" t="s">
        <v>848</v>
      </c>
      <c r="N141" s="1" t="s">
        <v>849</v>
      </c>
      <c r="O141" s="1"/>
      <c r="P141" s="1"/>
      <c r="Q141" s="1"/>
      <c r="R141" s="1"/>
      <c r="S141" s="1"/>
      <c r="T141" s="1"/>
      <c r="U141" s="3" t="s">
        <v>850</v>
      </c>
      <c r="V141" s="1">
        <v>0</v>
      </c>
    </row>
    <row r="142" spans="1:22" ht="409.6">
      <c r="A142" s="1"/>
      <c r="B142" s="1" t="s">
        <v>157</v>
      </c>
      <c r="C142" s="1"/>
      <c r="D142" s="1" t="s">
        <v>331</v>
      </c>
      <c r="E142" s="1" t="s">
        <v>851</v>
      </c>
      <c r="F142" s="1"/>
      <c r="G142" s="1"/>
      <c r="H142" s="1"/>
      <c r="I142" s="1"/>
      <c r="J142" s="1"/>
      <c r="K142" s="1" t="s">
        <v>403</v>
      </c>
      <c r="L142" s="1" t="s">
        <v>852</v>
      </c>
      <c r="M142" s="1" t="s">
        <v>853</v>
      </c>
      <c r="N142" s="3" t="s">
        <v>854</v>
      </c>
      <c r="O142" s="1"/>
      <c r="P142" s="1"/>
      <c r="Q142" s="1"/>
      <c r="R142" s="1"/>
      <c r="S142" s="1"/>
      <c r="T142" s="1"/>
      <c r="U142" s="3" t="s">
        <v>855</v>
      </c>
      <c r="V142" s="1">
        <v>0</v>
      </c>
    </row>
    <row r="143" spans="1:22" ht="409.6">
      <c r="A143" s="1"/>
      <c r="B143" s="1" t="s">
        <v>157</v>
      </c>
      <c r="C143" s="1"/>
      <c r="D143" s="1" t="s">
        <v>331</v>
      </c>
      <c r="E143" s="1" t="s">
        <v>856</v>
      </c>
      <c r="F143" s="1"/>
      <c r="G143" s="1"/>
      <c r="H143" s="1"/>
      <c r="I143" s="1"/>
      <c r="J143" s="1"/>
      <c r="K143" s="1" t="s">
        <v>403</v>
      </c>
      <c r="L143" s="1" t="s">
        <v>857</v>
      </c>
      <c r="M143" s="1" t="s">
        <v>858</v>
      </c>
      <c r="N143" s="1" t="s">
        <v>859</v>
      </c>
      <c r="O143" s="1"/>
      <c r="P143" s="1"/>
      <c r="Q143" s="1"/>
      <c r="R143" s="1"/>
      <c r="S143" s="1"/>
      <c r="T143" s="1"/>
      <c r="U143" s="3" t="s">
        <v>580</v>
      </c>
      <c r="V143" s="1">
        <v>0</v>
      </c>
    </row>
    <row r="144" spans="1:22" ht="409.6">
      <c r="A144" s="1"/>
      <c r="B144" s="1" t="s">
        <v>157</v>
      </c>
      <c r="C144" s="1"/>
      <c r="D144" s="1" t="s">
        <v>331</v>
      </c>
      <c r="E144" s="1" t="s">
        <v>860</v>
      </c>
      <c r="F144" s="1"/>
      <c r="G144" s="1"/>
      <c r="H144" s="1"/>
      <c r="I144" s="1"/>
      <c r="J144" s="1"/>
      <c r="K144" s="1" t="s">
        <v>403</v>
      </c>
      <c r="L144" s="1" t="s">
        <v>861</v>
      </c>
      <c r="M144" s="1" t="s">
        <v>862</v>
      </c>
      <c r="N144" s="1" t="s">
        <v>863</v>
      </c>
      <c r="O144" s="1"/>
      <c r="P144" s="1"/>
      <c r="Q144" s="1"/>
      <c r="R144" s="1"/>
      <c r="S144" s="1"/>
      <c r="T144" s="1"/>
      <c r="U144" s="3" t="s">
        <v>580</v>
      </c>
      <c r="V144" s="1">
        <v>0</v>
      </c>
    </row>
    <row r="145" spans="1:22" ht="409.6">
      <c r="A145" s="1"/>
      <c r="B145" s="1" t="s">
        <v>157</v>
      </c>
      <c r="C145" s="1"/>
      <c r="D145" s="1" t="s">
        <v>331</v>
      </c>
      <c r="E145" s="1" t="s">
        <v>864</v>
      </c>
      <c r="F145" s="1"/>
      <c r="G145" s="1"/>
      <c r="H145" s="1"/>
      <c r="I145" s="1"/>
      <c r="J145" s="1"/>
      <c r="K145" s="1" t="s">
        <v>403</v>
      </c>
      <c r="L145" s="1" t="s">
        <v>865</v>
      </c>
      <c r="M145" s="1" t="s">
        <v>866</v>
      </c>
      <c r="N145" s="1" t="s">
        <v>867</v>
      </c>
      <c r="O145" s="1"/>
      <c r="P145" s="1"/>
      <c r="Q145" s="1"/>
      <c r="R145" s="1"/>
      <c r="S145" s="1"/>
      <c r="T145" s="1"/>
      <c r="U145" s="3" t="s">
        <v>580</v>
      </c>
      <c r="V145" s="1">
        <v>0</v>
      </c>
    </row>
    <row r="146" spans="1:22" ht="409.6">
      <c r="A146" s="1"/>
      <c r="B146" s="1" t="s">
        <v>157</v>
      </c>
      <c r="C146" s="1"/>
      <c r="D146" s="1" t="s">
        <v>331</v>
      </c>
      <c r="E146" s="1" t="s">
        <v>868</v>
      </c>
      <c r="F146" s="1"/>
      <c r="G146" s="1"/>
      <c r="H146" s="1"/>
      <c r="I146" s="1"/>
      <c r="J146" s="1"/>
      <c r="K146" s="1" t="s">
        <v>403</v>
      </c>
      <c r="L146" s="1" t="s">
        <v>869</v>
      </c>
      <c r="M146" s="1" t="s">
        <v>870</v>
      </c>
      <c r="N146" s="1" t="s">
        <v>867</v>
      </c>
      <c r="O146" s="1"/>
      <c r="P146" s="1"/>
      <c r="Q146" s="1"/>
      <c r="R146" s="1"/>
      <c r="S146" s="1"/>
      <c r="T146" s="1"/>
      <c r="U146" s="3" t="s">
        <v>580</v>
      </c>
      <c r="V146" s="1">
        <v>0</v>
      </c>
    </row>
    <row r="147" spans="1:22" ht="409.6">
      <c r="A147" s="1"/>
      <c r="B147" s="1" t="s">
        <v>157</v>
      </c>
      <c r="C147" s="1"/>
      <c r="D147" s="1" t="s">
        <v>331</v>
      </c>
      <c r="E147" s="1" t="s">
        <v>871</v>
      </c>
      <c r="F147" s="1"/>
      <c r="G147" s="1"/>
      <c r="H147" s="1"/>
      <c r="I147" s="1"/>
      <c r="J147" s="1"/>
      <c r="K147" s="1" t="s">
        <v>403</v>
      </c>
      <c r="L147" s="1" t="s">
        <v>872</v>
      </c>
      <c r="M147" s="1" t="s">
        <v>873</v>
      </c>
      <c r="N147" s="1" t="s">
        <v>874</v>
      </c>
      <c r="O147" s="1"/>
      <c r="P147" s="1"/>
      <c r="Q147" s="1"/>
      <c r="R147" s="1"/>
      <c r="S147" s="1"/>
      <c r="T147" s="1"/>
      <c r="U147" s="3" t="s">
        <v>788</v>
      </c>
      <c r="V147" s="1">
        <v>0</v>
      </c>
    </row>
    <row r="148" spans="1:22" ht="409.6">
      <c r="A148" s="1"/>
      <c r="B148" s="1" t="s">
        <v>157</v>
      </c>
      <c r="C148" s="1"/>
      <c r="D148" s="1" t="s">
        <v>331</v>
      </c>
      <c r="E148" s="1" t="s">
        <v>875</v>
      </c>
      <c r="F148" s="1"/>
      <c r="G148" s="1"/>
      <c r="H148" s="1"/>
      <c r="I148" s="1"/>
      <c r="J148" s="1"/>
      <c r="K148" s="1" t="s">
        <v>403</v>
      </c>
      <c r="L148" s="1" t="s">
        <v>876</v>
      </c>
      <c r="M148" s="1" t="s">
        <v>877</v>
      </c>
      <c r="N148" s="1" t="s">
        <v>783</v>
      </c>
      <c r="O148" s="1"/>
      <c r="P148" s="1"/>
      <c r="Q148" s="1"/>
      <c r="R148" s="1"/>
      <c r="S148" s="1"/>
      <c r="T148" s="1"/>
      <c r="U148" s="3" t="s">
        <v>788</v>
      </c>
      <c r="V148" s="1">
        <v>0</v>
      </c>
    </row>
    <row r="149" spans="1:22" ht="409.6">
      <c r="A149" s="1"/>
      <c r="B149" s="1" t="s">
        <v>157</v>
      </c>
      <c r="C149" s="1"/>
      <c r="D149" s="1" t="s">
        <v>331</v>
      </c>
      <c r="E149" s="1" t="s">
        <v>878</v>
      </c>
      <c r="F149" s="1"/>
      <c r="G149" s="1"/>
      <c r="H149" s="1"/>
      <c r="I149" s="1"/>
      <c r="J149" s="1"/>
      <c r="K149" s="1" t="s">
        <v>403</v>
      </c>
      <c r="L149" s="1" t="s">
        <v>879</v>
      </c>
      <c r="M149" s="1" t="s">
        <v>880</v>
      </c>
      <c r="N149" s="1" t="s">
        <v>881</v>
      </c>
      <c r="O149" s="1"/>
      <c r="P149" s="1"/>
      <c r="Q149" s="1"/>
      <c r="R149" s="1"/>
      <c r="S149" s="1"/>
      <c r="T149" s="1"/>
      <c r="U149" s="3" t="s">
        <v>882</v>
      </c>
      <c r="V149" s="1">
        <v>0</v>
      </c>
    </row>
    <row r="150" spans="1:22" ht="409.6">
      <c r="A150" s="1"/>
      <c r="B150" s="1" t="s">
        <v>157</v>
      </c>
      <c r="C150" s="1"/>
      <c r="D150" s="1" t="s">
        <v>331</v>
      </c>
      <c r="E150" s="1" t="s">
        <v>883</v>
      </c>
      <c r="F150" s="1"/>
      <c r="G150" s="1"/>
      <c r="H150" s="1"/>
      <c r="I150" s="1"/>
      <c r="J150" s="1"/>
      <c r="K150" s="1" t="s">
        <v>403</v>
      </c>
      <c r="L150" s="1" t="s">
        <v>884</v>
      </c>
      <c r="M150" s="1" t="s">
        <v>885</v>
      </c>
      <c r="N150" s="1" t="s">
        <v>815</v>
      </c>
      <c r="O150" s="1"/>
      <c r="P150" s="1"/>
      <c r="Q150" s="1"/>
      <c r="R150" s="1"/>
      <c r="S150" s="1"/>
      <c r="T150" s="1"/>
      <c r="U150" s="3" t="s">
        <v>387</v>
      </c>
      <c r="V150" s="1">
        <v>0</v>
      </c>
    </row>
    <row r="151" spans="1:22" ht="409.6">
      <c r="A151" s="1"/>
      <c r="B151" s="1" t="s">
        <v>157</v>
      </c>
      <c r="C151" s="1"/>
      <c r="D151" s="1" t="s">
        <v>331</v>
      </c>
      <c r="E151" s="1" t="s">
        <v>886</v>
      </c>
      <c r="F151" s="1"/>
      <c r="G151" s="1"/>
      <c r="H151" s="1"/>
      <c r="I151" s="1"/>
      <c r="J151" s="1"/>
      <c r="K151" s="1" t="s">
        <v>403</v>
      </c>
      <c r="L151" s="1" t="s">
        <v>887</v>
      </c>
      <c r="M151" s="1" t="s">
        <v>888</v>
      </c>
      <c r="N151" s="1" t="s">
        <v>815</v>
      </c>
      <c r="O151" s="1"/>
      <c r="P151" s="1"/>
      <c r="Q151" s="1"/>
      <c r="R151" s="1"/>
      <c r="S151" s="1"/>
      <c r="T151" s="1"/>
      <c r="U151" s="3" t="s">
        <v>387</v>
      </c>
      <c r="V151" s="1">
        <v>0</v>
      </c>
    </row>
    <row r="152" spans="1:22" ht="409.6">
      <c r="A152" s="1"/>
      <c r="B152" s="1" t="s">
        <v>157</v>
      </c>
      <c r="C152" s="1"/>
      <c r="D152" s="1" t="s">
        <v>331</v>
      </c>
      <c r="E152" s="1" t="s">
        <v>889</v>
      </c>
      <c r="F152" s="1"/>
      <c r="G152" s="1"/>
      <c r="H152" s="1"/>
      <c r="I152" s="1"/>
      <c r="J152" s="1"/>
      <c r="K152" s="1" t="s">
        <v>403</v>
      </c>
      <c r="L152" s="1" t="s">
        <v>890</v>
      </c>
      <c r="M152" s="1" t="s">
        <v>891</v>
      </c>
      <c r="N152" s="1" t="s">
        <v>892</v>
      </c>
      <c r="O152" s="1"/>
      <c r="P152" s="1"/>
      <c r="Q152" s="1"/>
      <c r="R152" s="1"/>
      <c r="S152" s="1"/>
      <c r="T152" s="1"/>
      <c r="U152" s="3" t="s">
        <v>788</v>
      </c>
      <c r="V152" s="1">
        <v>0</v>
      </c>
    </row>
    <row r="153" spans="1:22" ht="409.6">
      <c r="A153" s="1"/>
      <c r="B153" s="1" t="s">
        <v>157</v>
      </c>
      <c r="C153" s="1"/>
      <c r="D153" s="1" t="s">
        <v>331</v>
      </c>
      <c r="E153" s="1" t="s">
        <v>893</v>
      </c>
      <c r="F153" s="1"/>
      <c r="G153" s="1"/>
      <c r="H153" s="1"/>
      <c r="I153" s="1"/>
      <c r="J153" s="1"/>
      <c r="K153" s="1" t="s">
        <v>403</v>
      </c>
      <c r="L153" s="1" t="s">
        <v>894</v>
      </c>
      <c r="M153" s="1" t="s">
        <v>895</v>
      </c>
      <c r="N153" s="1" t="s">
        <v>896</v>
      </c>
      <c r="O153" s="1"/>
      <c r="P153" s="1"/>
      <c r="Q153" s="1"/>
      <c r="R153" s="1"/>
      <c r="S153" s="1"/>
      <c r="T153" s="1"/>
      <c r="U153" s="3" t="s">
        <v>291</v>
      </c>
      <c r="V153" s="1">
        <v>0</v>
      </c>
    </row>
    <row r="154" spans="1:22" ht="409.6">
      <c r="A154" s="1"/>
      <c r="B154" s="1" t="s">
        <v>157</v>
      </c>
      <c r="C154" s="1"/>
      <c r="D154" s="1" t="s">
        <v>331</v>
      </c>
      <c r="E154" s="1" t="s">
        <v>897</v>
      </c>
      <c r="F154" s="1"/>
      <c r="G154" s="1"/>
      <c r="H154" s="1"/>
      <c r="I154" s="1"/>
      <c r="J154" s="1"/>
      <c r="K154" s="1" t="s">
        <v>403</v>
      </c>
      <c r="L154" s="1" t="s">
        <v>898</v>
      </c>
      <c r="M154" s="1" t="s">
        <v>899</v>
      </c>
      <c r="N154" s="1" t="s">
        <v>896</v>
      </c>
      <c r="O154" s="1"/>
      <c r="P154" s="1"/>
      <c r="Q154" s="1"/>
      <c r="R154" s="1"/>
      <c r="S154" s="1"/>
      <c r="T154" s="1"/>
      <c r="U154" s="3" t="s">
        <v>291</v>
      </c>
      <c r="V154" s="1">
        <v>0</v>
      </c>
    </row>
    <row r="155" spans="1:22" ht="409.6">
      <c r="A155" s="1"/>
      <c r="B155" s="1" t="s">
        <v>157</v>
      </c>
      <c r="C155" s="1"/>
      <c r="D155" s="1" t="s">
        <v>331</v>
      </c>
      <c r="E155" s="1" t="s">
        <v>900</v>
      </c>
      <c r="F155" s="1"/>
      <c r="G155" s="1"/>
      <c r="H155" s="1"/>
      <c r="I155" s="1"/>
      <c r="J155" s="1"/>
      <c r="K155" s="1" t="s">
        <v>403</v>
      </c>
      <c r="L155" s="1" t="s">
        <v>901</v>
      </c>
      <c r="M155" s="1" t="s">
        <v>902</v>
      </c>
      <c r="N155" s="1" t="s">
        <v>903</v>
      </c>
      <c r="O155" s="1"/>
      <c r="P155" s="1"/>
      <c r="Q155" s="1"/>
      <c r="R155" s="1"/>
      <c r="S155" s="1"/>
      <c r="T155" s="1"/>
      <c r="U155" s="3" t="s">
        <v>387</v>
      </c>
      <c r="V155" s="1">
        <v>0</v>
      </c>
    </row>
    <row r="156" spans="1:22" ht="409.6">
      <c r="A156" s="1"/>
      <c r="B156" s="1" t="s">
        <v>157</v>
      </c>
      <c r="C156" s="1"/>
      <c r="D156" s="1" t="s">
        <v>331</v>
      </c>
      <c r="E156" s="1" t="s">
        <v>904</v>
      </c>
      <c r="F156" s="1"/>
      <c r="G156" s="1"/>
      <c r="H156" s="1"/>
      <c r="I156" s="1"/>
      <c r="J156" s="1"/>
      <c r="K156" s="1" t="s">
        <v>403</v>
      </c>
      <c r="L156" s="1" t="s">
        <v>905</v>
      </c>
      <c r="M156" s="1" t="s">
        <v>906</v>
      </c>
      <c r="N156" s="1" t="s">
        <v>907</v>
      </c>
      <c r="O156" s="1"/>
      <c r="P156" s="1"/>
      <c r="Q156" s="1"/>
      <c r="R156" s="1"/>
      <c r="S156" s="1"/>
      <c r="T156" s="1"/>
      <c r="U156" s="3" t="s">
        <v>387</v>
      </c>
      <c r="V156" s="1">
        <v>0</v>
      </c>
    </row>
    <row r="157" spans="1:22" ht="409.6">
      <c r="A157" s="1"/>
      <c r="B157" s="1" t="s">
        <v>157</v>
      </c>
      <c r="C157" s="1"/>
      <c r="D157" s="1" t="s">
        <v>331</v>
      </c>
      <c r="E157" s="1" t="s">
        <v>908</v>
      </c>
      <c r="F157" s="1"/>
      <c r="G157" s="1"/>
      <c r="H157" s="1"/>
      <c r="I157" s="1"/>
      <c r="J157" s="1"/>
      <c r="K157" s="1" t="s">
        <v>403</v>
      </c>
      <c r="L157" s="1" t="s">
        <v>909</v>
      </c>
      <c r="M157" s="1" t="s">
        <v>910</v>
      </c>
      <c r="N157" s="1" t="s">
        <v>911</v>
      </c>
      <c r="O157" s="1"/>
      <c r="P157" s="1"/>
      <c r="Q157" s="1"/>
      <c r="R157" s="1"/>
      <c r="S157" s="1"/>
      <c r="T157" s="1"/>
      <c r="U157" s="3" t="s">
        <v>387</v>
      </c>
      <c r="V157" s="1">
        <v>0</v>
      </c>
    </row>
    <row r="158" spans="1:22" ht="409.6">
      <c r="A158" s="1"/>
      <c r="B158" s="1" t="s">
        <v>157</v>
      </c>
      <c r="C158" s="1"/>
      <c r="D158" s="1" t="s">
        <v>331</v>
      </c>
      <c r="E158" s="1" t="s">
        <v>912</v>
      </c>
      <c r="F158" s="1"/>
      <c r="G158" s="1"/>
      <c r="H158" s="1"/>
      <c r="I158" s="1"/>
      <c r="J158" s="1"/>
      <c r="K158" s="1" t="s">
        <v>403</v>
      </c>
      <c r="L158" s="1" t="s">
        <v>913</v>
      </c>
      <c r="M158" s="1" t="s">
        <v>914</v>
      </c>
      <c r="N158" s="1" t="s">
        <v>915</v>
      </c>
      <c r="O158" s="1"/>
      <c r="P158" s="1"/>
      <c r="Q158" s="1"/>
      <c r="R158" s="1"/>
      <c r="S158" s="1"/>
      <c r="T158" s="1"/>
      <c r="U158" s="3" t="s">
        <v>387</v>
      </c>
      <c r="V158" s="1">
        <v>0</v>
      </c>
    </row>
    <row r="159" spans="1:22" ht="409.6">
      <c r="A159" s="1"/>
      <c r="B159" s="1" t="s">
        <v>157</v>
      </c>
      <c r="C159" s="1"/>
      <c r="D159" s="1" t="s">
        <v>331</v>
      </c>
      <c r="E159" s="1" t="s">
        <v>916</v>
      </c>
      <c r="F159" s="1" t="s">
        <v>252</v>
      </c>
      <c r="G159" s="1" t="s">
        <v>145</v>
      </c>
      <c r="H159" s="1"/>
      <c r="I159" s="1"/>
      <c r="J159" s="1" t="s">
        <v>234</v>
      </c>
      <c r="K159" s="1" t="s">
        <v>403</v>
      </c>
      <c r="L159" s="1" t="s">
        <v>917</v>
      </c>
      <c r="M159" s="1" t="s">
        <v>918</v>
      </c>
      <c r="N159" s="1" t="s">
        <v>919</v>
      </c>
      <c r="O159" s="1"/>
      <c r="P159" s="1"/>
      <c r="Q159" s="1"/>
      <c r="R159" s="1"/>
      <c r="S159" s="1" t="s">
        <v>694</v>
      </c>
      <c r="T159" s="1"/>
      <c r="U159" s="3" t="s">
        <v>387</v>
      </c>
      <c r="V159" s="1">
        <v>0</v>
      </c>
    </row>
    <row r="160" spans="1:22" ht="409.6">
      <c r="A160" s="1"/>
      <c r="B160" s="1" t="s">
        <v>157</v>
      </c>
      <c r="C160" s="1"/>
      <c r="D160" s="1" t="s">
        <v>331</v>
      </c>
      <c r="E160" s="1" t="s">
        <v>920</v>
      </c>
      <c r="F160" s="1"/>
      <c r="G160" s="1"/>
      <c r="H160" s="1"/>
      <c r="I160" s="1"/>
      <c r="J160" s="1"/>
      <c r="K160" s="1" t="s">
        <v>403</v>
      </c>
      <c r="L160" s="1" t="s">
        <v>921</v>
      </c>
      <c r="M160" s="1" t="s">
        <v>922</v>
      </c>
      <c r="N160" s="1" t="s">
        <v>923</v>
      </c>
      <c r="O160" s="1"/>
      <c r="P160" s="1"/>
      <c r="Q160" s="1"/>
      <c r="R160" s="1"/>
      <c r="S160" s="1"/>
      <c r="T160" s="1"/>
      <c r="U160" s="3" t="s">
        <v>924</v>
      </c>
      <c r="V160" s="1">
        <v>0</v>
      </c>
    </row>
    <row r="161" spans="1:22" ht="409.6">
      <c r="A161" s="1"/>
      <c r="B161" s="1" t="s">
        <v>157</v>
      </c>
      <c r="C161" s="1"/>
      <c r="D161" s="1" t="s">
        <v>331</v>
      </c>
      <c r="E161" s="1" t="s">
        <v>925</v>
      </c>
      <c r="F161" s="1" t="s">
        <v>145</v>
      </c>
      <c r="G161" s="1" t="s">
        <v>145</v>
      </c>
      <c r="H161" s="1"/>
      <c r="I161" s="1"/>
      <c r="J161" s="1" t="s">
        <v>926</v>
      </c>
      <c r="K161" s="1" t="s">
        <v>235</v>
      </c>
      <c r="L161" s="1" t="s">
        <v>927</v>
      </c>
      <c r="M161" s="1" t="s">
        <v>928</v>
      </c>
      <c r="N161" s="1" t="s">
        <v>929</v>
      </c>
      <c r="O161" s="1"/>
      <c r="P161" s="1"/>
      <c r="Q161" s="1"/>
      <c r="R161" s="1"/>
      <c r="S161" s="1" t="s">
        <v>694</v>
      </c>
      <c r="T161" s="1"/>
      <c r="U161" s="3" t="s">
        <v>240</v>
      </c>
      <c r="V161" s="1">
        <v>0</v>
      </c>
    </row>
    <row r="162" spans="1:22" ht="409.6">
      <c r="A162" s="1"/>
      <c r="B162" s="1" t="s">
        <v>157</v>
      </c>
      <c r="C162" s="1"/>
      <c r="D162" s="1" t="s">
        <v>331</v>
      </c>
      <c r="E162" s="1" t="s">
        <v>930</v>
      </c>
      <c r="F162" s="1" t="s">
        <v>145</v>
      </c>
      <c r="G162" s="1" t="s">
        <v>145</v>
      </c>
      <c r="H162" s="1"/>
      <c r="I162" s="1"/>
      <c r="J162" s="1" t="s">
        <v>926</v>
      </c>
      <c r="K162" s="1" t="s">
        <v>235</v>
      </c>
      <c r="L162" s="1" t="s">
        <v>931</v>
      </c>
      <c r="M162" s="1" t="s">
        <v>932</v>
      </c>
      <c r="N162" s="1" t="s">
        <v>933</v>
      </c>
      <c r="O162" s="1" t="s">
        <v>934</v>
      </c>
      <c r="P162" s="1" t="s">
        <v>694</v>
      </c>
      <c r="Q162" s="1"/>
      <c r="R162" s="3" t="s">
        <v>240</v>
      </c>
      <c r="S162" s="1">
        <v>0</v>
      </c>
    </row>
    <row r="163" spans="1:22" ht="409.6">
      <c r="A163" s="1"/>
      <c r="B163" s="1" t="s">
        <v>157</v>
      </c>
      <c r="C163" s="1"/>
      <c r="D163" s="1" t="s">
        <v>331</v>
      </c>
      <c r="E163" s="1" t="s">
        <v>935</v>
      </c>
      <c r="F163" s="1" t="s">
        <v>145</v>
      </c>
      <c r="G163" s="1" t="s">
        <v>145</v>
      </c>
      <c r="H163" s="1"/>
      <c r="I163" s="1"/>
      <c r="J163" s="1" t="s">
        <v>926</v>
      </c>
      <c r="K163" s="1" t="s">
        <v>235</v>
      </c>
      <c r="L163" s="1" t="s">
        <v>936</v>
      </c>
      <c r="M163" s="1" t="s">
        <v>937</v>
      </c>
      <c r="N163" s="1" t="s">
        <v>938</v>
      </c>
      <c r="O163" s="1" t="s">
        <v>939</v>
      </c>
      <c r="P163" s="1" t="s">
        <v>694</v>
      </c>
      <c r="Q163" s="1"/>
      <c r="R163" s="3" t="s">
        <v>240</v>
      </c>
      <c r="S163" s="1">
        <v>0</v>
      </c>
    </row>
    <row r="164" spans="1:22" ht="409.6">
      <c r="A164" s="1"/>
      <c r="B164" s="1" t="s">
        <v>157</v>
      </c>
      <c r="C164" s="1"/>
      <c r="D164" s="1" t="s">
        <v>331</v>
      </c>
      <c r="E164" s="1" t="s">
        <v>940</v>
      </c>
      <c r="F164" s="1" t="s">
        <v>145</v>
      </c>
      <c r="G164" s="1" t="s">
        <v>145</v>
      </c>
      <c r="H164" s="1"/>
      <c r="I164" s="1"/>
      <c r="J164" s="1" t="s">
        <v>926</v>
      </c>
      <c r="K164" s="1" t="s">
        <v>403</v>
      </c>
      <c r="L164" s="1" t="s">
        <v>941</v>
      </c>
      <c r="M164" s="1" t="s">
        <v>942</v>
      </c>
      <c r="N164" s="1" t="s">
        <v>943</v>
      </c>
      <c r="O164" s="1"/>
      <c r="P164" s="1"/>
      <c r="Q164" s="1"/>
      <c r="R164" s="1"/>
      <c r="S164" s="1" t="s">
        <v>694</v>
      </c>
      <c r="T164" s="1"/>
      <c r="U164" s="3" t="s">
        <v>291</v>
      </c>
      <c r="V164" s="1">
        <v>0</v>
      </c>
    </row>
    <row r="165" spans="1:22" ht="409.6">
      <c r="A165" s="1"/>
      <c r="B165" s="1" t="s">
        <v>157</v>
      </c>
      <c r="C165" s="1"/>
      <c r="D165" s="1" t="s">
        <v>331</v>
      </c>
      <c r="E165" s="1" t="s">
        <v>944</v>
      </c>
      <c r="F165" s="1" t="s">
        <v>145</v>
      </c>
      <c r="G165" s="1" t="s">
        <v>145</v>
      </c>
      <c r="H165" s="1"/>
      <c r="I165" s="1"/>
      <c r="J165" s="1" t="s">
        <v>234</v>
      </c>
      <c r="K165" s="1" t="s">
        <v>403</v>
      </c>
      <c r="L165" s="1" t="s">
        <v>945</v>
      </c>
      <c r="M165" s="1" t="s">
        <v>946</v>
      </c>
      <c r="N165" s="1" t="s">
        <v>947</v>
      </c>
      <c r="O165" s="1"/>
      <c r="P165" s="1"/>
      <c r="Q165" s="1"/>
      <c r="R165" s="1"/>
      <c r="S165" s="1" t="s">
        <v>185</v>
      </c>
      <c r="T165" s="1"/>
      <c r="U165" s="3" t="s">
        <v>387</v>
      </c>
      <c r="V165" s="1">
        <v>0</v>
      </c>
    </row>
    <row r="166" spans="1:22" ht="409.6">
      <c r="A166" s="1"/>
      <c r="B166" s="1" t="s">
        <v>157</v>
      </c>
      <c r="C166" s="1"/>
      <c r="D166" s="1" t="s">
        <v>331</v>
      </c>
      <c r="E166" s="1" t="s">
        <v>948</v>
      </c>
      <c r="F166" s="1"/>
      <c r="G166" s="1"/>
      <c r="H166" s="1"/>
      <c r="I166" s="1"/>
      <c r="J166" s="1"/>
      <c r="K166" s="1" t="s">
        <v>403</v>
      </c>
      <c r="L166" s="1" t="s">
        <v>949</v>
      </c>
      <c r="M166" s="1" t="s">
        <v>950</v>
      </c>
      <c r="N166" s="1" t="s">
        <v>951</v>
      </c>
      <c r="O166" s="1"/>
      <c r="P166" s="1"/>
      <c r="Q166" s="1"/>
      <c r="R166" s="1"/>
      <c r="S166" s="1"/>
      <c r="T166" s="1"/>
      <c r="U166" s="3" t="s">
        <v>387</v>
      </c>
      <c r="V166" s="1">
        <v>0</v>
      </c>
    </row>
    <row r="167" spans="1:22" ht="409.6">
      <c r="A167" s="1"/>
      <c r="B167" s="1" t="s">
        <v>157</v>
      </c>
      <c r="C167" s="1"/>
      <c r="D167" s="1" t="s">
        <v>331</v>
      </c>
      <c r="E167" s="1" t="s">
        <v>952</v>
      </c>
      <c r="F167" s="1"/>
      <c r="G167" s="1"/>
      <c r="H167" s="1"/>
      <c r="I167" s="1"/>
      <c r="J167" s="1"/>
      <c r="K167" s="1" t="s">
        <v>403</v>
      </c>
      <c r="L167" s="1" t="s">
        <v>953</v>
      </c>
      <c r="M167" s="1" t="s">
        <v>954</v>
      </c>
      <c r="N167" s="3" t="s">
        <v>955</v>
      </c>
      <c r="O167" s="1"/>
      <c r="P167" s="1"/>
      <c r="Q167" s="1"/>
      <c r="R167" s="1"/>
      <c r="S167" s="1"/>
      <c r="T167" s="1"/>
      <c r="U167" s="3" t="s">
        <v>387</v>
      </c>
      <c r="V167" s="1">
        <v>0</v>
      </c>
    </row>
    <row r="168" spans="1:22" ht="409.6">
      <c r="A168" s="1"/>
      <c r="B168" s="1" t="s">
        <v>157</v>
      </c>
      <c r="C168" s="1"/>
      <c r="D168" s="1" t="s">
        <v>331</v>
      </c>
      <c r="E168" s="1" t="s">
        <v>956</v>
      </c>
      <c r="F168" s="1"/>
      <c r="G168" s="1"/>
      <c r="H168" s="1"/>
      <c r="I168" s="1"/>
      <c r="J168" s="1"/>
      <c r="K168" s="1" t="s">
        <v>403</v>
      </c>
      <c r="L168" s="1" t="s">
        <v>957</v>
      </c>
      <c r="M168" s="1" t="s">
        <v>958</v>
      </c>
      <c r="N168" s="1" t="s">
        <v>959</v>
      </c>
      <c r="O168" s="1"/>
      <c r="P168" s="1"/>
      <c r="Q168" s="1"/>
      <c r="R168" s="1"/>
      <c r="S168" s="1"/>
      <c r="T168" s="1"/>
      <c r="U168" s="3" t="s">
        <v>788</v>
      </c>
      <c r="V168" s="1">
        <v>0</v>
      </c>
    </row>
    <row r="169" spans="1:22" ht="409.6">
      <c r="A169" s="1"/>
      <c r="B169" s="1" t="s">
        <v>157</v>
      </c>
      <c r="C169" s="1"/>
      <c r="D169" s="1" t="s">
        <v>331</v>
      </c>
      <c r="E169" s="1" t="s">
        <v>960</v>
      </c>
      <c r="F169" s="1"/>
      <c r="G169" s="1"/>
      <c r="H169" s="1"/>
      <c r="I169" s="1"/>
      <c r="J169" s="1"/>
      <c r="K169" s="1" t="s">
        <v>403</v>
      </c>
      <c r="L169" s="1" t="s">
        <v>961</v>
      </c>
      <c r="M169" s="1" t="s">
        <v>962</v>
      </c>
      <c r="N169" s="1" t="s">
        <v>963</v>
      </c>
      <c r="O169" s="1"/>
      <c r="P169" s="1"/>
      <c r="Q169" s="1"/>
      <c r="R169" s="1"/>
      <c r="S169" s="1"/>
      <c r="T169" s="1"/>
      <c r="U169" s="3" t="s">
        <v>788</v>
      </c>
      <c r="V169" s="1">
        <v>0</v>
      </c>
    </row>
    <row r="170" spans="1:22" ht="409.6">
      <c r="A170" s="1"/>
      <c r="B170" s="1" t="s">
        <v>157</v>
      </c>
      <c r="C170" s="1"/>
      <c r="D170" s="1" t="s">
        <v>331</v>
      </c>
      <c r="E170" s="1" t="s">
        <v>964</v>
      </c>
      <c r="F170" s="1"/>
      <c r="G170" s="1"/>
      <c r="H170" s="1"/>
      <c r="I170" s="1"/>
      <c r="J170" s="1"/>
      <c r="K170" s="1" t="s">
        <v>403</v>
      </c>
      <c r="L170" s="1" t="s">
        <v>965</v>
      </c>
      <c r="M170" s="1" t="s">
        <v>966</v>
      </c>
      <c r="N170" s="1" t="s">
        <v>783</v>
      </c>
      <c r="O170" s="1"/>
      <c r="P170" s="1"/>
      <c r="Q170" s="1"/>
      <c r="R170" s="1"/>
      <c r="S170" s="1"/>
      <c r="T170" s="1"/>
      <c r="U170" s="3" t="s">
        <v>788</v>
      </c>
      <c r="V170" s="1">
        <v>0</v>
      </c>
    </row>
    <row r="171" spans="1:22" ht="409.6">
      <c r="A171" s="1"/>
      <c r="B171" s="1" t="s">
        <v>157</v>
      </c>
      <c r="C171" s="1"/>
      <c r="D171" s="1" t="s">
        <v>331</v>
      </c>
      <c r="E171" s="1" t="s">
        <v>967</v>
      </c>
      <c r="F171" s="1"/>
      <c r="G171" s="1"/>
      <c r="H171" s="1"/>
      <c r="I171" s="1"/>
      <c r="J171" s="1"/>
      <c r="K171" s="1" t="s">
        <v>403</v>
      </c>
      <c r="L171" s="1" t="s">
        <v>968</v>
      </c>
      <c r="M171" s="1" t="s">
        <v>969</v>
      </c>
      <c r="N171" s="1" t="s">
        <v>587</v>
      </c>
      <c r="O171" s="1"/>
      <c r="P171" s="1"/>
      <c r="Q171" s="1"/>
      <c r="R171" s="1"/>
      <c r="S171" s="1"/>
      <c r="T171" s="1"/>
      <c r="U171" s="3" t="s">
        <v>471</v>
      </c>
      <c r="V171" s="1">
        <v>0</v>
      </c>
    </row>
    <row r="172" spans="1:22" ht="409.6">
      <c r="A172" s="1"/>
      <c r="B172" s="1" t="s">
        <v>157</v>
      </c>
      <c r="C172" s="1"/>
      <c r="D172" s="1" t="s">
        <v>331</v>
      </c>
      <c r="E172" s="1" t="s">
        <v>970</v>
      </c>
      <c r="F172" s="1"/>
      <c r="G172" s="1"/>
      <c r="H172" s="1"/>
      <c r="I172" s="1"/>
      <c r="J172" s="1"/>
      <c r="K172" s="1" t="s">
        <v>403</v>
      </c>
      <c r="L172" s="1" t="s">
        <v>971</v>
      </c>
      <c r="M172" s="1" t="s">
        <v>972</v>
      </c>
      <c r="N172" s="1" t="s">
        <v>973</v>
      </c>
      <c r="O172" s="1"/>
      <c r="P172" s="1"/>
      <c r="Q172" s="1"/>
      <c r="R172" s="1"/>
      <c r="S172" s="1"/>
      <c r="T172" s="1"/>
      <c r="U172" s="3" t="s">
        <v>387</v>
      </c>
      <c r="V172" s="1">
        <v>0</v>
      </c>
    </row>
    <row r="173" spans="1:22" ht="409.6">
      <c r="A173" s="1"/>
      <c r="B173" s="1" t="s">
        <v>157</v>
      </c>
      <c r="C173" s="1"/>
      <c r="D173" s="1" t="s">
        <v>331</v>
      </c>
      <c r="E173" s="1" t="s">
        <v>974</v>
      </c>
      <c r="F173" s="1"/>
      <c r="G173" s="1"/>
      <c r="H173" s="1"/>
      <c r="I173" s="1"/>
      <c r="J173" s="1"/>
      <c r="K173" s="1" t="s">
        <v>403</v>
      </c>
      <c r="L173" s="1" t="s">
        <v>975</v>
      </c>
      <c r="M173" s="1" t="s">
        <v>976</v>
      </c>
      <c r="N173" s="1" t="s">
        <v>977</v>
      </c>
      <c r="O173" s="1"/>
      <c r="P173" s="1"/>
      <c r="Q173" s="1"/>
      <c r="R173" s="1"/>
      <c r="S173" s="1"/>
      <c r="T173" s="1"/>
      <c r="U173" s="3" t="s">
        <v>788</v>
      </c>
      <c r="V173" s="1">
        <v>0</v>
      </c>
    </row>
    <row r="174" spans="1:22">
      <c r="A174" s="1" t="s">
        <v>978</v>
      </c>
      <c r="B174" s="1" t="s">
        <v>979</v>
      </c>
      <c r="C174" s="2">
        <v>43923</v>
      </c>
      <c r="D174" s="1" t="s">
        <v>177</v>
      </c>
      <c r="E174" s="1" t="s">
        <v>980</v>
      </c>
      <c r="F174" s="1" t="s">
        <v>145</v>
      </c>
      <c r="G174" s="1" t="s">
        <v>145</v>
      </c>
      <c r="H174" s="1" t="s">
        <v>981</v>
      </c>
      <c r="I174" s="1" t="s">
        <v>982</v>
      </c>
      <c r="J174" s="1" t="s">
        <v>148</v>
      </c>
      <c r="K174" s="1" t="s">
        <v>983</v>
      </c>
      <c r="L174" s="1" t="s">
        <v>984</v>
      </c>
      <c r="M174" s="1" t="s">
        <v>985</v>
      </c>
      <c r="N174" s="1" t="s">
        <v>986</v>
      </c>
      <c r="O174" s="1"/>
      <c r="P174" s="1"/>
      <c r="Q174" s="1" t="s">
        <v>987</v>
      </c>
      <c r="R174" s="1"/>
      <c r="S174" s="1" t="s">
        <v>179</v>
      </c>
      <c r="T174" s="1" t="s">
        <v>179</v>
      </c>
      <c r="U174" s="1"/>
      <c r="V174" s="1">
        <v>0</v>
      </c>
    </row>
    <row r="175" spans="1:22">
      <c r="A175" s="1" t="s">
        <v>978</v>
      </c>
      <c r="B175" s="1" t="s">
        <v>979</v>
      </c>
      <c r="C175" s="2">
        <v>43923</v>
      </c>
      <c r="D175" s="1" t="s">
        <v>177</v>
      </c>
      <c r="E175" s="1" t="s">
        <v>988</v>
      </c>
      <c r="F175" s="1" t="s">
        <v>145</v>
      </c>
      <c r="G175" s="1" t="s">
        <v>145</v>
      </c>
      <c r="H175" s="1" t="s">
        <v>981</v>
      </c>
      <c r="I175" s="1" t="s">
        <v>989</v>
      </c>
      <c r="J175" s="1" t="s">
        <v>148</v>
      </c>
      <c r="K175" s="1" t="s">
        <v>983</v>
      </c>
      <c r="L175" s="1" t="s">
        <v>990</v>
      </c>
      <c r="M175" s="1" t="s">
        <v>991</v>
      </c>
      <c r="N175" s="1" t="s">
        <v>992</v>
      </c>
      <c r="O175" s="1"/>
      <c r="P175" s="1"/>
      <c r="Q175" s="1" t="s">
        <v>987</v>
      </c>
      <c r="R175" s="1"/>
      <c r="S175" s="1" t="s">
        <v>179</v>
      </c>
      <c r="T175" s="1" t="s">
        <v>179</v>
      </c>
      <c r="U175" s="1"/>
      <c r="V175" s="1">
        <v>0</v>
      </c>
    </row>
    <row r="176" spans="1:22">
      <c r="A176" s="1" t="s">
        <v>978</v>
      </c>
      <c r="B176" s="1" t="s">
        <v>979</v>
      </c>
      <c r="C176" s="2">
        <v>43923</v>
      </c>
      <c r="D176" s="1" t="s">
        <v>177</v>
      </c>
      <c r="E176" s="1" t="s">
        <v>993</v>
      </c>
      <c r="F176" s="1" t="s">
        <v>145</v>
      </c>
      <c r="G176" s="1" t="s">
        <v>145</v>
      </c>
      <c r="H176" s="1" t="s">
        <v>981</v>
      </c>
      <c r="I176" s="1" t="s">
        <v>339</v>
      </c>
      <c r="J176" s="1" t="s">
        <v>148</v>
      </c>
      <c r="K176" s="1" t="s">
        <v>983</v>
      </c>
      <c r="L176" s="1" t="s">
        <v>994</v>
      </c>
      <c r="M176" s="1" t="s">
        <v>995</v>
      </c>
      <c r="N176" s="1" t="s">
        <v>996</v>
      </c>
      <c r="O176" s="1" t="s">
        <v>987</v>
      </c>
      <c r="P176" s="1"/>
      <c r="Q176" s="1" t="s">
        <v>179</v>
      </c>
      <c r="R176" s="1" t="s">
        <v>179</v>
      </c>
      <c r="S176" s="1"/>
      <c r="T176" s="1">
        <v>0</v>
      </c>
    </row>
    <row r="177" spans="1:22">
      <c r="A177" s="1" t="s">
        <v>978</v>
      </c>
      <c r="B177" s="1" t="s">
        <v>979</v>
      </c>
      <c r="C177" s="2">
        <v>43923</v>
      </c>
      <c r="D177" s="1" t="s">
        <v>177</v>
      </c>
      <c r="E177" s="1" t="s">
        <v>997</v>
      </c>
      <c r="F177" s="1" t="s">
        <v>145</v>
      </c>
      <c r="G177" s="1" t="s">
        <v>145</v>
      </c>
      <c r="H177" s="1" t="s">
        <v>981</v>
      </c>
      <c r="I177" s="1" t="s">
        <v>998</v>
      </c>
      <c r="J177" s="1" t="s">
        <v>148</v>
      </c>
      <c r="K177" s="1" t="s">
        <v>983</v>
      </c>
      <c r="L177" s="1" t="s">
        <v>999</v>
      </c>
      <c r="M177" s="1" t="s">
        <v>1000</v>
      </c>
      <c r="N177" s="1" t="s">
        <v>1001</v>
      </c>
      <c r="O177" s="1" t="s">
        <v>987</v>
      </c>
      <c r="P177" s="1"/>
      <c r="Q177" s="1" t="s">
        <v>179</v>
      </c>
      <c r="R177" s="1" t="s">
        <v>179</v>
      </c>
      <c r="S177" s="1"/>
      <c r="T177" s="1">
        <v>0</v>
      </c>
    </row>
    <row r="178" spans="1:22">
      <c r="A178" s="1" t="s">
        <v>978</v>
      </c>
      <c r="B178" s="1" t="s">
        <v>979</v>
      </c>
      <c r="C178" s="2">
        <v>43923</v>
      </c>
      <c r="D178" s="1" t="s">
        <v>177</v>
      </c>
      <c r="E178" s="1" t="s">
        <v>1002</v>
      </c>
      <c r="F178" s="1" t="s">
        <v>145</v>
      </c>
      <c r="G178" s="1" t="s">
        <v>145</v>
      </c>
      <c r="H178" s="1" t="s">
        <v>981</v>
      </c>
      <c r="I178" s="1" t="s">
        <v>203</v>
      </c>
      <c r="J178" s="1" t="s">
        <v>148</v>
      </c>
      <c r="K178" s="1" t="s">
        <v>983</v>
      </c>
      <c r="L178" s="1" t="s">
        <v>1003</v>
      </c>
      <c r="M178" s="1" t="s">
        <v>1004</v>
      </c>
      <c r="N178" s="1" t="s">
        <v>1005</v>
      </c>
      <c r="O178" s="1" t="s">
        <v>987</v>
      </c>
      <c r="P178" s="1"/>
      <c r="Q178" s="1" t="s">
        <v>179</v>
      </c>
      <c r="R178" s="1" t="s">
        <v>179</v>
      </c>
      <c r="S178" s="1"/>
      <c r="T178" s="1">
        <v>0</v>
      </c>
    </row>
    <row r="179" spans="1:22">
      <c r="A179" s="1" t="s">
        <v>1006</v>
      </c>
      <c r="B179" s="1" t="s">
        <v>979</v>
      </c>
      <c r="C179" s="1" t="s">
        <v>158</v>
      </c>
      <c r="D179" s="1" t="s">
        <v>177</v>
      </c>
      <c r="E179" s="1" t="s">
        <v>1007</v>
      </c>
      <c r="F179" s="1" t="s">
        <v>145</v>
      </c>
      <c r="G179" s="1" t="s">
        <v>145</v>
      </c>
      <c r="H179" s="1" t="s">
        <v>1006</v>
      </c>
      <c r="I179" s="1" t="s">
        <v>215</v>
      </c>
      <c r="J179" s="1" t="s">
        <v>1008</v>
      </c>
      <c r="K179" s="1" t="s">
        <v>1009</v>
      </c>
      <c r="L179" s="1" t="s">
        <v>1010</v>
      </c>
      <c r="M179" s="1" t="s">
        <v>1011</v>
      </c>
      <c r="N179" s="1" t="s">
        <v>1012</v>
      </c>
      <c r="O179" s="1" t="s">
        <v>1013</v>
      </c>
      <c r="P179" s="1" t="s">
        <v>1014</v>
      </c>
      <c r="Q179" s="1" t="s">
        <v>154</v>
      </c>
      <c r="R179" s="1" t="s">
        <v>392</v>
      </c>
      <c r="S179" s="1"/>
      <c r="T179" s="1">
        <v>0</v>
      </c>
    </row>
    <row r="180" spans="1:22">
      <c r="A180" s="1" t="s">
        <v>1006</v>
      </c>
      <c r="B180" s="1" t="s">
        <v>979</v>
      </c>
      <c r="C180" s="1" t="s">
        <v>158</v>
      </c>
      <c r="D180" s="1" t="s">
        <v>177</v>
      </c>
      <c r="E180" s="1" t="s">
        <v>1015</v>
      </c>
      <c r="F180" s="1" t="s">
        <v>145</v>
      </c>
      <c r="G180" s="1" t="s">
        <v>145</v>
      </c>
      <c r="H180" s="1" t="s">
        <v>1006</v>
      </c>
      <c r="I180" s="1" t="s">
        <v>215</v>
      </c>
      <c r="J180" s="1" t="s">
        <v>1008</v>
      </c>
      <c r="K180" s="1" t="s">
        <v>1009</v>
      </c>
      <c r="L180" s="1" t="s">
        <v>1016</v>
      </c>
      <c r="M180" s="1" t="s">
        <v>1017</v>
      </c>
      <c r="N180" s="1" t="s">
        <v>1018</v>
      </c>
      <c r="O180" s="1" t="s">
        <v>1019</v>
      </c>
      <c r="P180" s="1" t="s">
        <v>1020</v>
      </c>
      <c r="Q180" s="1" t="s">
        <v>154</v>
      </c>
      <c r="R180" s="1" t="s">
        <v>1021</v>
      </c>
      <c r="S180" s="1"/>
      <c r="T180" s="1">
        <v>0</v>
      </c>
    </row>
    <row r="181" spans="1:22">
      <c r="A181" s="1" t="s">
        <v>1006</v>
      </c>
      <c r="B181" s="1" t="s">
        <v>979</v>
      </c>
      <c r="C181" s="1" t="s">
        <v>158</v>
      </c>
      <c r="D181" s="1" t="s">
        <v>177</v>
      </c>
      <c r="E181" s="1" t="s">
        <v>1022</v>
      </c>
      <c r="F181" s="1" t="s">
        <v>145</v>
      </c>
      <c r="G181" s="1" t="s">
        <v>145</v>
      </c>
      <c r="H181" s="1" t="s">
        <v>1006</v>
      </c>
      <c r="I181" s="1" t="s">
        <v>215</v>
      </c>
      <c r="J181" s="1" t="s">
        <v>1008</v>
      </c>
      <c r="K181" s="1" t="s">
        <v>1009</v>
      </c>
      <c r="L181" s="1" t="s">
        <v>1023</v>
      </c>
      <c r="M181" s="1" t="s">
        <v>1024</v>
      </c>
      <c r="N181" s="1" t="s">
        <v>1025</v>
      </c>
      <c r="O181" s="1" t="s">
        <v>1026</v>
      </c>
      <c r="P181" s="1" t="s">
        <v>1027</v>
      </c>
      <c r="Q181" s="1" t="s">
        <v>154</v>
      </c>
      <c r="R181" s="1" t="s">
        <v>1021</v>
      </c>
      <c r="S181" s="1"/>
      <c r="T181" s="1">
        <v>0</v>
      </c>
    </row>
    <row r="182" spans="1:22">
      <c r="A182" s="1" t="s">
        <v>1006</v>
      </c>
      <c r="B182" s="1" t="s">
        <v>979</v>
      </c>
      <c r="C182" s="1" t="s">
        <v>158</v>
      </c>
      <c r="D182" s="1" t="s">
        <v>177</v>
      </c>
      <c r="E182" s="1" t="s">
        <v>1028</v>
      </c>
      <c r="F182" s="1" t="s">
        <v>145</v>
      </c>
      <c r="G182" s="1" t="s">
        <v>145</v>
      </c>
      <c r="H182" s="1" t="s">
        <v>1006</v>
      </c>
      <c r="I182" s="1" t="s">
        <v>215</v>
      </c>
      <c r="J182" s="1" t="s">
        <v>1008</v>
      </c>
      <c r="K182" s="1" t="s">
        <v>1009</v>
      </c>
      <c r="L182" s="1" t="s">
        <v>1029</v>
      </c>
      <c r="M182" s="1" t="s">
        <v>1030</v>
      </c>
      <c r="N182" s="1" t="s">
        <v>1031</v>
      </c>
      <c r="O182" s="1" t="s">
        <v>1032</v>
      </c>
      <c r="P182" s="1" t="s">
        <v>1033</v>
      </c>
      <c r="Q182" s="1" t="s">
        <v>154</v>
      </c>
      <c r="R182" s="1" t="s">
        <v>1021</v>
      </c>
      <c r="S182" s="1"/>
      <c r="T182" s="1">
        <v>0</v>
      </c>
    </row>
    <row r="183" spans="1:22">
      <c r="A183" s="1" t="s">
        <v>1006</v>
      </c>
      <c r="B183" s="1" t="s">
        <v>979</v>
      </c>
      <c r="C183" s="1" t="s">
        <v>158</v>
      </c>
      <c r="D183" s="1" t="s">
        <v>177</v>
      </c>
      <c r="E183" s="1" t="s">
        <v>1034</v>
      </c>
      <c r="F183" s="1" t="s">
        <v>145</v>
      </c>
      <c r="G183" s="1" t="s">
        <v>145</v>
      </c>
      <c r="H183" s="1" t="s">
        <v>1006</v>
      </c>
      <c r="I183" s="1" t="s">
        <v>215</v>
      </c>
      <c r="J183" s="1" t="s">
        <v>1008</v>
      </c>
      <c r="K183" s="1" t="s">
        <v>1009</v>
      </c>
      <c r="L183" s="1" t="s">
        <v>1035</v>
      </c>
      <c r="M183" s="1" t="s">
        <v>1036</v>
      </c>
      <c r="N183" s="1" t="s">
        <v>1037</v>
      </c>
      <c r="O183" s="1" t="s">
        <v>1038</v>
      </c>
      <c r="P183" s="1" t="s">
        <v>1039</v>
      </c>
      <c r="Q183" s="1" t="s">
        <v>154</v>
      </c>
      <c r="R183" s="1" t="s">
        <v>1021</v>
      </c>
      <c r="S183" s="1"/>
      <c r="T183" s="1">
        <v>0</v>
      </c>
    </row>
    <row r="184" spans="1:22">
      <c r="A184" s="1"/>
      <c r="B184" s="1" t="s">
        <v>979</v>
      </c>
      <c r="C184" s="1" t="s">
        <v>158</v>
      </c>
      <c r="D184" s="1" t="s">
        <v>177</v>
      </c>
      <c r="E184" s="1" t="s">
        <v>1040</v>
      </c>
      <c r="F184" s="1" t="s">
        <v>145</v>
      </c>
      <c r="G184" s="1" t="s">
        <v>145</v>
      </c>
      <c r="H184" s="1"/>
      <c r="I184" s="1" t="s">
        <v>1041</v>
      </c>
      <c r="J184" s="1" t="s">
        <v>235</v>
      </c>
      <c r="K184" s="1" t="s">
        <v>1042</v>
      </c>
      <c r="L184" s="1" t="s">
        <v>1043</v>
      </c>
      <c r="M184" s="1" t="s">
        <v>1044</v>
      </c>
      <c r="N184" s="1">
        <v>0</v>
      </c>
    </row>
    <row r="185" spans="1:22">
      <c r="A185" s="1"/>
      <c r="B185" s="1" t="s">
        <v>979</v>
      </c>
      <c r="C185" s="1" t="s">
        <v>158</v>
      </c>
      <c r="D185" s="1" t="s">
        <v>177</v>
      </c>
      <c r="E185" s="1" t="s">
        <v>1045</v>
      </c>
      <c r="F185" s="1" t="s">
        <v>145</v>
      </c>
      <c r="G185" s="1" t="s">
        <v>145</v>
      </c>
      <c r="H185" s="1"/>
      <c r="I185" s="1" t="s">
        <v>1041</v>
      </c>
      <c r="J185" s="1" t="s">
        <v>235</v>
      </c>
      <c r="K185" s="1" t="s">
        <v>1046</v>
      </c>
      <c r="L185" s="1" t="s">
        <v>1047</v>
      </c>
      <c r="M185" s="1" t="s">
        <v>1048</v>
      </c>
      <c r="N185" s="1">
        <v>0</v>
      </c>
    </row>
    <row r="186" spans="1:22">
      <c r="A186" s="1"/>
      <c r="B186" s="1" t="s">
        <v>979</v>
      </c>
      <c r="C186" s="1" t="s">
        <v>158</v>
      </c>
      <c r="D186" s="1" t="s">
        <v>177</v>
      </c>
      <c r="E186" s="1" t="s">
        <v>1040</v>
      </c>
      <c r="F186" s="1" t="s">
        <v>145</v>
      </c>
      <c r="G186" s="1" t="s">
        <v>145</v>
      </c>
      <c r="H186" s="1"/>
      <c r="I186" s="1" t="s">
        <v>1041</v>
      </c>
      <c r="J186" s="1" t="s">
        <v>235</v>
      </c>
      <c r="K186" s="1" t="s">
        <v>1042</v>
      </c>
      <c r="L186" s="1" t="s">
        <v>1043</v>
      </c>
      <c r="M186" s="1" t="s">
        <v>1049</v>
      </c>
      <c r="N186" s="1">
        <v>0</v>
      </c>
    </row>
    <row r="187" spans="1:22">
      <c r="A187" s="1"/>
      <c r="B187" s="1" t="s">
        <v>979</v>
      </c>
      <c r="C187" s="1" t="s">
        <v>158</v>
      </c>
      <c r="D187" s="1" t="s">
        <v>177</v>
      </c>
      <c r="E187" s="1" t="s">
        <v>1050</v>
      </c>
      <c r="F187" s="1" t="s">
        <v>145</v>
      </c>
      <c r="G187" s="1" t="s">
        <v>145</v>
      </c>
      <c r="H187" s="1" t="s">
        <v>269</v>
      </c>
      <c r="I187" s="1" t="s">
        <v>1051</v>
      </c>
      <c r="J187" s="1" t="s">
        <v>235</v>
      </c>
      <c r="K187" s="1" t="s">
        <v>1052</v>
      </c>
      <c r="L187" s="1" t="s">
        <v>1053</v>
      </c>
      <c r="M187" s="1" t="s">
        <v>1054</v>
      </c>
      <c r="N187" s="1">
        <v>0</v>
      </c>
    </row>
    <row r="188" spans="1:22">
      <c r="A188" s="1"/>
      <c r="B188" s="1" t="s">
        <v>979</v>
      </c>
      <c r="C188" s="1" t="s">
        <v>158</v>
      </c>
      <c r="D188" s="1" t="s">
        <v>177</v>
      </c>
      <c r="E188" s="1" t="s">
        <v>1055</v>
      </c>
      <c r="F188" s="1" t="s">
        <v>145</v>
      </c>
      <c r="G188" s="1" t="s">
        <v>145</v>
      </c>
      <c r="H188" s="1" t="s">
        <v>269</v>
      </c>
      <c r="I188" s="1" t="s">
        <v>1056</v>
      </c>
      <c r="J188" s="1" t="s">
        <v>235</v>
      </c>
      <c r="K188" s="1" t="s">
        <v>1057</v>
      </c>
      <c r="L188" s="1" t="s">
        <v>1058</v>
      </c>
      <c r="M188" s="1" t="s">
        <v>1059</v>
      </c>
      <c r="N188" s="1">
        <v>0</v>
      </c>
    </row>
    <row r="189" spans="1:22">
      <c r="A189" s="1"/>
      <c r="B189" s="1" t="s">
        <v>979</v>
      </c>
      <c r="C189" s="1" t="s">
        <v>158</v>
      </c>
      <c r="D189" s="1" t="s">
        <v>177</v>
      </c>
      <c r="E189" s="1" t="s">
        <v>1060</v>
      </c>
      <c r="F189" s="1" t="s">
        <v>145</v>
      </c>
      <c r="G189" s="1" t="s">
        <v>145</v>
      </c>
      <c r="H189" s="1" t="s">
        <v>269</v>
      </c>
      <c r="I189" s="1" t="s">
        <v>1056</v>
      </c>
      <c r="J189" s="1" t="s">
        <v>235</v>
      </c>
      <c r="K189" s="1" t="s">
        <v>1061</v>
      </c>
      <c r="L189" s="1" t="s">
        <v>1062</v>
      </c>
      <c r="M189" s="1" t="s">
        <v>1063</v>
      </c>
      <c r="N189" s="1">
        <v>0</v>
      </c>
    </row>
    <row r="190" spans="1:22">
      <c r="A190" s="1"/>
      <c r="B190" s="1" t="s">
        <v>979</v>
      </c>
      <c r="C190" s="1" t="s">
        <v>158</v>
      </c>
      <c r="D190" s="1" t="s">
        <v>177</v>
      </c>
      <c r="E190" s="1" t="s">
        <v>1064</v>
      </c>
      <c r="F190" s="1" t="s">
        <v>145</v>
      </c>
      <c r="G190" s="1" t="s">
        <v>145</v>
      </c>
      <c r="H190" s="1" t="s">
        <v>269</v>
      </c>
      <c r="I190" s="1" t="s">
        <v>1065</v>
      </c>
      <c r="J190" s="1" t="s">
        <v>235</v>
      </c>
      <c r="K190" s="1" t="s">
        <v>1066</v>
      </c>
      <c r="L190" s="1" t="s">
        <v>1067</v>
      </c>
      <c r="M190" s="1"/>
      <c r="N190" s="1" t="s">
        <v>1068</v>
      </c>
      <c r="O190" s="1">
        <v>0</v>
      </c>
    </row>
    <row r="191" spans="1:22">
      <c r="A191" s="1" t="s">
        <v>1069</v>
      </c>
      <c r="B191" s="1" t="s">
        <v>157</v>
      </c>
      <c r="C191" s="1" t="s">
        <v>158</v>
      </c>
      <c r="D191" s="1" t="s">
        <v>143</v>
      </c>
      <c r="E191" s="1" t="s">
        <v>1070</v>
      </c>
      <c r="F191" s="1" t="s">
        <v>145</v>
      </c>
      <c r="G191" s="1" t="s">
        <v>145</v>
      </c>
      <c r="H191" s="1" t="s">
        <v>179</v>
      </c>
      <c r="I191" s="1" t="s">
        <v>490</v>
      </c>
      <c r="J191" s="1" t="s">
        <v>148</v>
      </c>
      <c r="K191" s="1" t="s">
        <v>149</v>
      </c>
      <c r="L191" s="1" t="s">
        <v>1071</v>
      </c>
      <c r="M191" s="1" t="s">
        <v>1072</v>
      </c>
      <c r="N191" s="1" t="s">
        <v>1073</v>
      </c>
      <c r="O191" s="1"/>
      <c r="P191" s="1"/>
      <c r="Q191" s="1"/>
      <c r="R191" s="1"/>
      <c r="S191" s="1" t="s">
        <v>154</v>
      </c>
      <c r="T191" s="1" t="s">
        <v>155</v>
      </c>
      <c r="U191" s="1" t="s">
        <v>1074</v>
      </c>
      <c r="V191" s="1">
        <v>0</v>
      </c>
    </row>
    <row r="192" spans="1:22">
      <c r="A192" s="1"/>
      <c r="B192" s="1"/>
      <c r="C192" s="1"/>
      <c r="D192" s="1" t="s">
        <v>177</v>
      </c>
      <c r="E192" s="1"/>
      <c r="F192" s="1"/>
      <c r="G192" s="1"/>
      <c r="H192" s="1"/>
      <c r="I192" s="1" t="s">
        <v>1075</v>
      </c>
      <c r="J192" s="1" t="s">
        <v>235</v>
      </c>
      <c r="K192" s="1" t="s">
        <v>1076</v>
      </c>
      <c r="L192" s="1" t="s">
        <v>1077</v>
      </c>
      <c r="M192" s="1" t="s">
        <v>1078</v>
      </c>
      <c r="N192" s="1" t="s">
        <v>1079</v>
      </c>
      <c r="O192" s="1">
        <v>0</v>
      </c>
    </row>
    <row r="193" spans="1:21">
      <c r="A193" s="1"/>
      <c r="B193" s="1" t="s">
        <v>157</v>
      </c>
      <c r="C193" s="1" t="s">
        <v>158</v>
      </c>
      <c r="D193" s="1" t="s">
        <v>177</v>
      </c>
      <c r="E193" s="1" t="s">
        <v>1080</v>
      </c>
      <c r="F193" s="1" t="s">
        <v>145</v>
      </c>
      <c r="G193" s="1" t="s">
        <v>145</v>
      </c>
      <c r="H193" s="1"/>
      <c r="I193" s="1" t="s">
        <v>374</v>
      </c>
      <c r="J193" s="1" t="s">
        <v>235</v>
      </c>
      <c r="K193" s="1" t="s">
        <v>1081</v>
      </c>
      <c r="L193" s="1" t="s">
        <v>1082</v>
      </c>
      <c r="M193" s="1" t="s">
        <v>1083</v>
      </c>
      <c r="N193" s="1" t="s">
        <v>1084</v>
      </c>
      <c r="O193" s="1" t="s">
        <v>1085</v>
      </c>
      <c r="P193" s="1">
        <v>0</v>
      </c>
    </row>
    <row r="194" spans="1:21">
      <c r="A194" s="1"/>
      <c r="B194" s="1" t="s">
        <v>157</v>
      </c>
      <c r="C194" s="1" t="s">
        <v>158</v>
      </c>
      <c r="D194" s="1" t="s">
        <v>177</v>
      </c>
      <c r="E194" s="1" t="s">
        <v>1086</v>
      </c>
      <c r="F194" s="1" t="s">
        <v>145</v>
      </c>
      <c r="G194" s="1" t="s">
        <v>145</v>
      </c>
      <c r="H194" s="1" t="s">
        <v>269</v>
      </c>
      <c r="I194" s="1" t="s">
        <v>1087</v>
      </c>
      <c r="J194" s="1" t="s">
        <v>235</v>
      </c>
      <c r="K194" s="1" t="s">
        <v>1088</v>
      </c>
      <c r="L194" s="1" t="s">
        <v>1089</v>
      </c>
      <c r="M194" s="1" t="s">
        <v>1090</v>
      </c>
      <c r="N194" s="1" t="s">
        <v>1084</v>
      </c>
      <c r="O194" s="1" t="s">
        <v>1091</v>
      </c>
      <c r="P194" s="1">
        <v>0</v>
      </c>
    </row>
    <row r="195" spans="1:21">
      <c r="A195" s="1"/>
      <c r="B195" s="1" t="s">
        <v>157</v>
      </c>
      <c r="C195" s="1" t="s">
        <v>158</v>
      </c>
      <c r="D195" s="1" t="s">
        <v>177</v>
      </c>
      <c r="E195" s="1" t="s">
        <v>1092</v>
      </c>
      <c r="F195" s="1" t="s">
        <v>145</v>
      </c>
      <c r="G195" s="1" t="s">
        <v>145</v>
      </c>
      <c r="H195" s="1" t="s">
        <v>269</v>
      </c>
      <c r="I195" s="1" t="s">
        <v>374</v>
      </c>
      <c r="J195" s="1" t="s">
        <v>1093</v>
      </c>
      <c r="K195" s="1" t="s">
        <v>235</v>
      </c>
      <c r="L195" s="1" t="s">
        <v>1094</v>
      </c>
      <c r="M195" s="1" t="s">
        <v>1095</v>
      </c>
      <c r="N195" s="1" t="s">
        <v>1096</v>
      </c>
      <c r="O195" s="1" t="s">
        <v>1097</v>
      </c>
      <c r="P195" s="1">
        <v>0</v>
      </c>
    </row>
    <row r="196" spans="1:21">
      <c r="A196" s="1"/>
      <c r="B196" s="1" t="s">
        <v>157</v>
      </c>
      <c r="C196" s="1" t="s">
        <v>158</v>
      </c>
      <c r="D196" s="1" t="s">
        <v>177</v>
      </c>
      <c r="E196" s="1" t="s">
        <v>1098</v>
      </c>
      <c r="F196" s="1" t="s">
        <v>145</v>
      </c>
      <c r="G196" s="1" t="s">
        <v>145</v>
      </c>
      <c r="H196" s="1" t="s">
        <v>269</v>
      </c>
      <c r="I196" s="1" t="s">
        <v>374</v>
      </c>
      <c r="J196" s="1" t="s">
        <v>1093</v>
      </c>
      <c r="K196" s="1" t="s">
        <v>235</v>
      </c>
      <c r="L196" s="1" t="s">
        <v>1099</v>
      </c>
      <c r="M196" s="1" t="s">
        <v>1100</v>
      </c>
      <c r="N196" s="1" t="s">
        <v>1101</v>
      </c>
      <c r="O196" s="1">
        <v>0</v>
      </c>
    </row>
    <row r="197" spans="1:21">
      <c r="A197" s="1"/>
      <c r="B197" s="1" t="s">
        <v>157</v>
      </c>
      <c r="C197" s="1"/>
      <c r="D197" s="1" t="s">
        <v>177</v>
      </c>
      <c r="E197" s="1" t="s">
        <v>1102</v>
      </c>
      <c r="F197" s="1" t="s">
        <v>145</v>
      </c>
      <c r="G197" s="1"/>
      <c r="H197" s="1"/>
      <c r="I197" s="1" t="s">
        <v>1087</v>
      </c>
      <c r="J197" s="1" t="s">
        <v>1103</v>
      </c>
      <c r="K197" s="1" t="s">
        <v>235</v>
      </c>
      <c r="L197" s="1" t="s">
        <v>1104</v>
      </c>
      <c r="M197" s="1" t="s">
        <v>1105</v>
      </c>
      <c r="N197" s="1" t="s">
        <v>1106</v>
      </c>
      <c r="O197" s="1">
        <v>0</v>
      </c>
    </row>
    <row r="198" spans="1:21">
      <c r="A198" s="1"/>
      <c r="B198" s="1" t="s">
        <v>157</v>
      </c>
      <c r="C198" s="1" t="s">
        <v>158</v>
      </c>
      <c r="D198" s="1" t="s">
        <v>177</v>
      </c>
      <c r="E198" s="1" t="s">
        <v>1107</v>
      </c>
      <c r="F198" s="1" t="s">
        <v>145</v>
      </c>
      <c r="G198" s="1" t="s">
        <v>145</v>
      </c>
      <c r="H198" s="1" t="s">
        <v>269</v>
      </c>
      <c r="I198" s="1" t="s">
        <v>1108</v>
      </c>
      <c r="J198" s="1" t="s">
        <v>1109</v>
      </c>
      <c r="K198" s="1" t="s">
        <v>235</v>
      </c>
      <c r="L198" s="1" t="s">
        <v>1110</v>
      </c>
      <c r="M198" s="1" t="s">
        <v>1111</v>
      </c>
      <c r="N198" s="1" t="s">
        <v>1112</v>
      </c>
      <c r="O198" s="1" t="s">
        <v>1113</v>
      </c>
      <c r="P198" s="1"/>
      <c r="Q198" s="1"/>
      <c r="R198" s="1"/>
      <c r="S198" s="1"/>
      <c r="T198" s="1">
        <v>0</v>
      </c>
    </row>
    <row r="199" spans="1:21">
      <c r="A199" s="1"/>
      <c r="B199" s="1" t="s">
        <v>157</v>
      </c>
      <c r="C199" s="1" t="s">
        <v>158</v>
      </c>
      <c r="D199" s="1" t="s">
        <v>177</v>
      </c>
      <c r="E199" s="1" t="s">
        <v>1114</v>
      </c>
      <c r="F199" s="1" t="s">
        <v>145</v>
      </c>
      <c r="G199" s="1" t="s">
        <v>145</v>
      </c>
      <c r="H199" s="1" t="s">
        <v>269</v>
      </c>
      <c r="I199" s="1" t="s">
        <v>374</v>
      </c>
      <c r="J199" s="1" t="s">
        <v>1109</v>
      </c>
      <c r="K199" s="1" t="s">
        <v>235</v>
      </c>
      <c r="L199" s="1" t="s">
        <v>1115</v>
      </c>
      <c r="M199" s="1" t="s">
        <v>1116</v>
      </c>
      <c r="N199" s="1">
        <v>0</v>
      </c>
    </row>
    <row r="200" spans="1:21">
      <c r="A200" s="1"/>
      <c r="B200" s="1" t="s">
        <v>157</v>
      </c>
      <c r="C200" s="1" t="s">
        <v>158</v>
      </c>
      <c r="D200" s="1" t="s">
        <v>177</v>
      </c>
      <c r="E200" s="1" t="s">
        <v>1117</v>
      </c>
      <c r="F200" s="1" t="s">
        <v>145</v>
      </c>
      <c r="G200" s="1" t="s">
        <v>145</v>
      </c>
      <c r="H200" s="1"/>
      <c r="I200" s="1" t="s">
        <v>1118</v>
      </c>
      <c r="J200" s="1"/>
      <c r="K200" s="1" t="s">
        <v>235</v>
      </c>
      <c r="L200" s="1" t="s">
        <v>1119</v>
      </c>
      <c r="M200" s="1" t="s">
        <v>1120</v>
      </c>
      <c r="N200" s="1" t="s">
        <v>1121</v>
      </c>
      <c r="O200" s="1" t="s">
        <v>1122</v>
      </c>
      <c r="P200" s="1"/>
      <c r="Q200" s="1"/>
      <c r="R200" s="1"/>
      <c r="S200" s="1"/>
      <c r="T200" s="1">
        <v>0</v>
      </c>
    </row>
    <row r="201" spans="1:21">
      <c r="A201" s="1"/>
      <c r="B201" s="1" t="s">
        <v>157</v>
      </c>
      <c r="C201" s="1" t="s">
        <v>158</v>
      </c>
      <c r="D201" s="1" t="s">
        <v>177</v>
      </c>
      <c r="E201" s="1" t="s">
        <v>1123</v>
      </c>
      <c r="F201" s="1" t="s">
        <v>145</v>
      </c>
      <c r="G201" s="1" t="s">
        <v>145</v>
      </c>
      <c r="H201" s="1"/>
      <c r="I201" s="1" t="s">
        <v>1118</v>
      </c>
      <c r="J201" s="1"/>
      <c r="K201" s="1" t="s">
        <v>235</v>
      </c>
      <c r="L201" s="1" t="s">
        <v>1124</v>
      </c>
      <c r="M201" s="1" t="s">
        <v>1125</v>
      </c>
      <c r="N201" s="1" t="s">
        <v>1126</v>
      </c>
      <c r="O201" s="1">
        <v>0</v>
      </c>
    </row>
    <row r="202" spans="1:21">
      <c r="A202" s="1"/>
      <c r="B202" s="1" t="s">
        <v>157</v>
      </c>
      <c r="C202" s="1" t="s">
        <v>158</v>
      </c>
      <c r="D202" s="1" t="s">
        <v>177</v>
      </c>
      <c r="E202" s="1" t="s">
        <v>1127</v>
      </c>
      <c r="F202" s="1" t="s">
        <v>145</v>
      </c>
      <c r="G202" s="1"/>
      <c r="H202" s="1"/>
      <c r="I202" s="1" t="s">
        <v>1118</v>
      </c>
      <c r="J202" s="1" t="s">
        <v>235</v>
      </c>
      <c r="K202" s="1" t="s">
        <v>1128</v>
      </c>
      <c r="L202" s="1" t="s">
        <v>1129</v>
      </c>
      <c r="M202" s="1" t="s">
        <v>1130</v>
      </c>
      <c r="N202" s="1">
        <v>0</v>
      </c>
    </row>
    <row r="203" spans="1:21">
      <c r="A203" s="1"/>
      <c r="B203" s="1" t="s">
        <v>157</v>
      </c>
      <c r="C203" s="1" t="s">
        <v>158</v>
      </c>
      <c r="D203" s="1" t="s">
        <v>177</v>
      </c>
      <c r="E203" s="1" t="s">
        <v>1131</v>
      </c>
      <c r="F203" s="1" t="s">
        <v>145</v>
      </c>
      <c r="G203" s="1" t="s">
        <v>145</v>
      </c>
      <c r="H203" s="1"/>
      <c r="I203" s="1" t="s">
        <v>1118</v>
      </c>
      <c r="J203" s="1" t="s">
        <v>235</v>
      </c>
      <c r="K203" s="1" t="s">
        <v>1132</v>
      </c>
      <c r="L203" s="1" t="s">
        <v>1133</v>
      </c>
      <c r="M203" s="1" t="s">
        <v>1134</v>
      </c>
      <c r="N203" s="1">
        <v>0</v>
      </c>
    </row>
    <row r="204" spans="1:21">
      <c r="A204" s="1"/>
      <c r="B204" s="1" t="s">
        <v>157</v>
      </c>
      <c r="C204" s="1" t="s">
        <v>158</v>
      </c>
      <c r="D204" s="1" t="s">
        <v>177</v>
      </c>
      <c r="E204" s="1" t="s">
        <v>1135</v>
      </c>
      <c r="F204" s="1" t="s">
        <v>145</v>
      </c>
      <c r="G204" s="1" t="s">
        <v>145</v>
      </c>
      <c r="H204" s="1"/>
      <c r="I204" s="1" t="s">
        <v>1136</v>
      </c>
      <c r="J204" s="1" t="s">
        <v>1137</v>
      </c>
      <c r="K204" s="1" t="s">
        <v>235</v>
      </c>
      <c r="L204" s="1" t="s">
        <v>1138</v>
      </c>
      <c r="M204" s="1" t="s">
        <v>1139</v>
      </c>
      <c r="N204" s="1"/>
      <c r="O204" s="1" t="s">
        <v>1140</v>
      </c>
      <c r="P204" s="1">
        <v>0</v>
      </c>
    </row>
    <row r="205" spans="1:21">
      <c r="A205" s="1"/>
      <c r="B205" s="1" t="s">
        <v>157</v>
      </c>
      <c r="C205" s="1" t="s">
        <v>158</v>
      </c>
      <c r="D205" s="1" t="s">
        <v>177</v>
      </c>
      <c r="E205" s="1" t="s">
        <v>1141</v>
      </c>
      <c r="F205" s="1" t="s">
        <v>145</v>
      </c>
      <c r="G205" s="1"/>
      <c r="H205" s="1"/>
      <c r="I205" s="1"/>
      <c r="J205" s="1" t="s">
        <v>235</v>
      </c>
      <c r="K205" s="1"/>
      <c r="L205" s="1"/>
      <c r="M205" s="1"/>
      <c r="N205" s="1"/>
      <c r="O205" s="1"/>
      <c r="P205" s="1"/>
      <c r="Q205" s="1"/>
      <c r="R205" s="1"/>
      <c r="S205" s="1"/>
      <c r="T205" s="1"/>
      <c r="U205" s="1">
        <v>0</v>
      </c>
    </row>
    <row r="206" spans="1:21">
      <c r="A206" s="1"/>
      <c r="B206" s="1" t="s">
        <v>157</v>
      </c>
      <c r="C206" s="1" t="s">
        <v>158</v>
      </c>
      <c r="D206" s="1" t="s">
        <v>177</v>
      </c>
      <c r="E206" s="1" t="s">
        <v>1141</v>
      </c>
      <c r="F206" s="1" t="s">
        <v>145</v>
      </c>
      <c r="G206" s="1" t="s">
        <v>145</v>
      </c>
      <c r="H206" s="1"/>
      <c r="I206" s="1" t="s">
        <v>1136</v>
      </c>
      <c r="J206" s="1" t="s">
        <v>1137</v>
      </c>
      <c r="K206" s="1" t="s">
        <v>235</v>
      </c>
      <c r="L206" s="1" t="s">
        <v>1142</v>
      </c>
      <c r="M206" s="1" t="s">
        <v>1143</v>
      </c>
      <c r="N206" s="1" t="s">
        <v>1144</v>
      </c>
      <c r="O206" s="1" t="s">
        <v>1145</v>
      </c>
      <c r="P206" s="1">
        <v>0</v>
      </c>
    </row>
    <row r="207" spans="1:21">
      <c r="A207" s="1"/>
      <c r="B207" s="1" t="s">
        <v>157</v>
      </c>
      <c r="C207" s="1" t="s">
        <v>158</v>
      </c>
      <c r="D207" s="1" t="s">
        <v>177</v>
      </c>
      <c r="E207" s="1" t="s">
        <v>1146</v>
      </c>
      <c r="F207" s="1" t="s">
        <v>145</v>
      </c>
      <c r="G207" s="1" t="s">
        <v>145</v>
      </c>
      <c r="H207" s="1"/>
      <c r="I207" s="1" t="s">
        <v>1136</v>
      </c>
      <c r="J207" s="1" t="s">
        <v>235</v>
      </c>
      <c r="K207" s="1" t="s">
        <v>1147</v>
      </c>
      <c r="L207" s="1" t="s">
        <v>1148</v>
      </c>
      <c r="M207" s="1" t="s">
        <v>1149</v>
      </c>
      <c r="N207" s="1">
        <v>0</v>
      </c>
    </row>
    <row r="208" spans="1:21">
      <c r="A208" s="1"/>
      <c r="B208" s="1" t="s">
        <v>157</v>
      </c>
      <c r="C208" s="1" t="s">
        <v>158</v>
      </c>
      <c r="D208" s="1" t="s">
        <v>177</v>
      </c>
      <c r="E208" s="1"/>
      <c r="F208" s="1" t="s">
        <v>145</v>
      </c>
      <c r="G208" s="1" t="s">
        <v>145</v>
      </c>
      <c r="H208" s="1"/>
      <c r="I208" s="1" t="s">
        <v>294</v>
      </c>
      <c r="J208" s="1" t="s">
        <v>1137</v>
      </c>
      <c r="K208" s="1" t="s">
        <v>235</v>
      </c>
      <c r="L208" s="1" t="s">
        <v>1150</v>
      </c>
      <c r="M208" s="1" t="s">
        <v>1151</v>
      </c>
      <c r="N208" s="1" t="s">
        <v>1152</v>
      </c>
      <c r="O208" s="1" t="s">
        <v>1153</v>
      </c>
      <c r="P208" s="1">
        <v>0</v>
      </c>
    </row>
    <row r="209" spans="1:20">
      <c r="A209" s="1"/>
      <c r="B209" s="1" t="s">
        <v>157</v>
      </c>
      <c r="C209" s="1" t="s">
        <v>158</v>
      </c>
      <c r="D209" s="1" t="s">
        <v>177</v>
      </c>
      <c r="E209" s="1" t="s">
        <v>1154</v>
      </c>
      <c r="F209" s="1" t="s">
        <v>145</v>
      </c>
      <c r="G209" s="1" t="s">
        <v>145</v>
      </c>
      <c r="H209" s="1"/>
      <c r="I209" s="1" t="s">
        <v>294</v>
      </c>
      <c r="J209" s="1" t="s">
        <v>1137</v>
      </c>
      <c r="K209" s="1" t="s">
        <v>235</v>
      </c>
      <c r="L209" s="1" t="s">
        <v>1155</v>
      </c>
      <c r="M209" s="1" t="s">
        <v>1156</v>
      </c>
      <c r="N209" s="1"/>
      <c r="O209" s="1" t="s">
        <v>1157</v>
      </c>
      <c r="P209" s="1">
        <v>0</v>
      </c>
    </row>
    <row r="210" spans="1:20">
      <c r="A210" s="1"/>
      <c r="B210" s="1" t="s">
        <v>157</v>
      </c>
      <c r="C210" s="1" t="s">
        <v>158</v>
      </c>
      <c r="D210" s="1" t="s">
        <v>177</v>
      </c>
      <c r="E210" s="1" t="s">
        <v>1158</v>
      </c>
      <c r="F210" s="1" t="s">
        <v>145</v>
      </c>
      <c r="G210" s="1" t="s">
        <v>145</v>
      </c>
      <c r="H210" s="1"/>
      <c r="I210" s="1" t="s">
        <v>1159</v>
      </c>
      <c r="J210" s="1" t="s">
        <v>1137</v>
      </c>
      <c r="K210" s="1" t="s">
        <v>235</v>
      </c>
      <c r="L210" s="1" t="s">
        <v>1160</v>
      </c>
      <c r="M210" s="1" t="s">
        <v>1161</v>
      </c>
      <c r="N210" s="1"/>
      <c r="O210" s="1" t="s">
        <v>1162</v>
      </c>
      <c r="P210" s="1">
        <v>0</v>
      </c>
    </row>
    <row r="211" spans="1:20">
      <c r="A211" s="1"/>
      <c r="B211" s="1" t="s">
        <v>157</v>
      </c>
      <c r="C211" s="1" t="s">
        <v>158</v>
      </c>
      <c r="D211" s="1" t="s">
        <v>177</v>
      </c>
      <c r="E211" s="1" t="s">
        <v>1163</v>
      </c>
      <c r="F211" s="1" t="s">
        <v>145</v>
      </c>
      <c r="G211" s="1" t="s">
        <v>145</v>
      </c>
      <c r="H211" s="1"/>
      <c r="I211" s="1"/>
      <c r="J211" s="1"/>
      <c r="K211" s="1" t="s">
        <v>235</v>
      </c>
      <c r="L211" s="1" t="s">
        <v>1164</v>
      </c>
      <c r="M211" s="1" t="s">
        <v>1165</v>
      </c>
      <c r="N211" s="1"/>
      <c r="O211" s="1" t="s">
        <v>1166</v>
      </c>
      <c r="P211" s="1">
        <v>0</v>
      </c>
    </row>
    <row r="212" spans="1:20">
      <c r="A212" s="1"/>
      <c r="B212" s="1" t="s">
        <v>157</v>
      </c>
      <c r="C212" s="1" t="s">
        <v>158</v>
      </c>
      <c r="D212" s="1" t="s">
        <v>177</v>
      </c>
      <c r="E212" s="1"/>
      <c r="F212" s="1" t="s">
        <v>145</v>
      </c>
      <c r="G212" s="1" t="s">
        <v>145</v>
      </c>
      <c r="H212" s="1"/>
      <c r="I212" s="1"/>
      <c r="J212" s="1" t="s">
        <v>1137</v>
      </c>
      <c r="K212" s="1" t="s">
        <v>235</v>
      </c>
      <c r="L212" s="1"/>
      <c r="M212" s="1" t="s">
        <v>1167</v>
      </c>
      <c r="N212" s="1"/>
      <c r="O212" s="1" t="s">
        <v>1168</v>
      </c>
      <c r="P212" s="1">
        <v>0</v>
      </c>
    </row>
    <row r="213" spans="1:20">
      <c r="A213" s="1"/>
      <c r="B213" s="1" t="s">
        <v>157</v>
      </c>
      <c r="C213" s="1" t="s">
        <v>158</v>
      </c>
      <c r="D213" s="1" t="s">
        <v>177</v>
      </c>
      <c r="E213" s="1" t="s">
        <v>1169</v>
      </c>
      <c r="F213" s="1" t="s">
        <v>145</v>
      </c>
      <c r="G213" s="1" t="s">
        <v>145</v>
      </c>
      <c r="H213" s="1"/>
      <c r="I213" s="1" t="s">
        <v>818</v>
      </c>
      <c r="J213" s="1" t="s">
        <v>1137</v>
      </c>
      <c r="K213" s="1" t="s">
        <v>235</v>
      </c>
      <c r="L213" s="1" t="s">
        <v>1170</v>
      </c>
      <c r="M213" s="1" t="s">
        <v>1171</v>
      </c>
      <c r="N213" s="1" t="s">
        <v>1172</v>
      </c>
      <c r="O213" s="1" t="s">
        <v>1173</v>
      </c>
      <c r="P213" s="1">
        <v>0</v>
      </c>
    </row>
    <row r="214" spans="1:20">
      <c r="A214" s="1"/>
      <c r="B214" s="1" t="s">
        <v>157</v>
      </c>
      <c r="C214" s="1" t="s">
        <v>158</v>
      </c>
      <c r="D214" s="1"/>
      <c r="E214" s="1"/>
      <c r="F214" s="1" t="s">
        <v>145</v>
      </c>
      <c r="G214" s="1" t="s">
        <v>145</v>
      </c>
      <c r="H214" s="1"/>
      <c r="I214" s="1" t="s">
        <v>818</v>
      </c>
      <c r="J214" s="1" t="s">
        <v>235</v>
      </c>
      <c r="K214" s="1"/>
      <c r="L214" s="1" t="s">
        <v>1174</v>
      </c>
      <c r="M214" s="1">
        <v>0</v>
      </c>
    </row>
    <row r="215" spans="1:20">
      <c r="A215" s="1"/>
      <c r="B215" s="1" t="s">
        <v>157</v>
      </c>
      <c r="C215" s="1" t="s">
        <v>158</v>
      </c>
      <c r="D215" s="1" t="s">
        <v>177</v>
      </c>
      <c r="E215" s="1" t="s">
        <v>1175</v>
      </c>
      <c r="F215" s="1" t="s">
        <v>145</v>
      </c>
      <c r="G215" s="1" t="s">
        <v>145</v>
      </c>
      <c r="H215" s="1"/>
      <c r="I215" s="1" t="s">
        <v>818</v>
      </c>
      <c r="J215" s="1" t="s">
        <v>1137</v>
      </c>
      <c r="K215" s="1" t="s">
        <v>235</v>
      </c>
      <c r="L215" s="1" t="s">
        <v>1176</v>
      </c>
      <c r="M215" s="1" t="s">
        <v>1177</v>
      </c>
      <c r="N215" s="1"/>
      <c r="O215" s="1" t="s">
        <v>1178</v>
      </c>
      <c r="P215" s="1">
        <v>0</v>
      </c>
    </row>
    <row r="216" spans="1:20">
      <c r="A216" s="1"/>
      <c r="B216" s="1" t="s">
        <v>157</v>
      </c>
      <c r="C216" s="1" t="s">
        <v>158</v>
      </c>
      <c r="D216" s="1" t="s">
        <v>177</v>
      </c>
      <c r="E216" s="1" t="s">
        <v>1179</v>
      </c>
      <c r="F216" s="1" t="s">
        <v>145</v>
      </c>
      <c r="G216" s="1" t="s">
        <v>145</v>
      </c>
      <c r="H216" s="1"/>
      <c r="I216" s="1" t="s">
        <v>684</v>
      </c>
      <c r="J216" s="1" t="s">
        <v>254</v>
      </c>
      <c r="K216" s="1" t="s">
        <v>235</v>
      </c>
      <c r="L216" s="1" t="s">
        <v>1180</v>
      </c>
      <c r="M216" s="1" t="s">
        <v>1181</v>
      </c>
      <c r="N216" s="1"/>
      <c r="O216" s="1"/>
      <c r="P216" s="1"/>
      <c r="Q216" s="1"/>
      <c r="R216" s="1">
        <v>0</v>
      </c>
    </row>
    <row r="217" spans="1:20">
      <c r="A217" s="1"/>
      <c r="B217" s="1" t="s">
        <v>157</v>
      </c>
      <c r="C217" s="1"/>
      <c r="D217" s="1" t="s">
        <v>177</v>
      </c>
      <c r="E217" s="1" t="s">
        <v>1182</v>
      </c>
      <c r="F217" s="1" t="s">
        <v>145</v>
      </c>
      <c r="G217" s="1" t="s">
        <v>145</v>
      </c>
      <c r="H217" s="1"/>
      <c r="I217" s="1" t="s">
        <v>1183</v>
      </c>
      <c r="J217" s="1" t="s">
        <v>235</v>
      </c>
      <c r="K217" s="1" t="s">
        <v>1184</v>
      </c>
      <c r="L217" s="1" t="s">
        <v>1185</v>
      </c>
      <c r="M217" s="1" t="s">
        <v>1186</v>
      </c>
      <c r="N217" s="1">
        <v>0</v>
      </c>
    </row>
    <row r="218" spans="1:20">
      <c r="A218" s="1"/>
      <c r="B218" s="1" t="s">
        <v>157</v>
      </c>
      <c r="C218" s="1" t="s">
        <v>158</v>
      </c>
      <c r="D218" s="1" t="s">
        <v>177</v>
      </c>
      <c r="E218" s="1" t="s">
        <v>1187</v>
      </c>
      <c r="F218" s="1" t="s">
        <v>145</v>
      </c>
      <c r="G218" s="1" t="s">
        <v>145</v>
      </c>
      <c r="H218" s="1"/>
      <c r="I218" s="1" t="s">
        <v>1183</v>
      </c>
      <c r="J218" s="1" t="s">
        <v>254</v>
      </c>
      <c r="K218" s="1" t="s">
        <v>235</v>
      </c>
      <c r="L218" s="1"/>
      <c r="M218" s="1" t="s">
        <v>1188</v>
      </c>
      <c r="N218" s="1" t="s">
        <v>1189</v>
      </c>
      <c r="O218" s="1">
        <v>0</v>
      </c>
    </row>
    <row r="219" spans="1:20">
      <c r="A219" s="1"/>
      <c r="B219" s="1" t="s">
        <v>157</v>
      </c>
      <c r="C219" s="1" t="s">
        <v>158</v>
      </c>
      <c r="D219" s="1" t="s">
        <v>177</v>
      </c>
      <c r="E219" s="1" t="s">
        <v>1190</v>
      </c>
      <c r="F219" s="1" t="s">
        <v>145</v>
      </c>
      <c r="G219" s="1"/>
      <c r="H219" s="1"/>
      <c r="I219" s="1" t="s">
        <v>1183</v>
      </c>
      <c r="J219" s="1" t="s">
        <v>1103</v>
      </c>
      <c r="K219" s="1" t="s">
        <v>235</v>
      </c>
      <c r="L219" s="1" t="s">
        <v>1191</v>
      </c>
      <c r="M219" s="1" t="s">
        <v>1192</v>
      </c>
      <c r="N219" s="1" t="s">
        <v>1193</v>
      </c>
      <c r="O219" s="1">
        <v>0</v>
      </c>
    </row>
    <row r="220" spans="1:20">
      <c r="A220" s="1"/>
      <c r="B220" s="1" t="s">
        <v>157</v>
      </c>
      <c r="C220" s="1" t="s">
        <v>158</v>
      </c>
      <c r="D220" s="1" t="s">
        <v>177</v>
      </c>
      <c r="E220" s="1" t="s">
        <v>1194</v>
      </c>
      <c r="F220" s="1" t="s">
        <v>145</v>
      </c>
      <c r="G220" s="1"/>
      <c r="H220" s="1" t="s">
        <v>1195</v>
      </c>
      <c r="I220" s="1" t="s">
        <v>1137</v>
      </c>
      <c r="J220" s="1" t="s">
        <v>235</v>
      </c>
      <c r="K220" s="1" t="s">
        <v>1196</v>
      </c>
      <c r="L220" s="1" t="s">
        <v>1197</v>
      </c>
      <c r="M220" s="1" t="s">
        <v>1198</v>
      </c>
      <c r="N220" s="1">
        <v>0</v>
      </c>
    </row>
    <row r="221" spans="1:20">
      <c r="A221" s="1"/>
      <c r="B221" s="1" t="s">
        <v>157</v>
      </c>
      <c r="C221" s="1" t="s">
        <v>158</v>
      </c>
      <c r="D221" s="1" t="s">
        <v>177</v>
      </c>
      <c r="E221" s="1" t="s">
        <v>1199</v>
      </c>
      <c r="F221" s="1" t="s">
        <v>145</v>
      </c>
      <c r="G221" s="1" t="s">
        <v>145</v>
      </c>
      <c r="H221" s="1"/>
      <c r="I221" s="1" t="s">
        <v>1200</v>
      </c>
      <c r="J221" s="1" t="s">
        <v>235</v>
      </c>
      <c r="K221" s="1" t="s">
        <v>1201</v>
      </c>
      <c r="L221" s="1" t="s">
        <v>1202</v>
      </c>
      <c r="M221" s="1" t="s">
        <v>1203</v>
      </c>
      <c r="N221" s="1">
        <v>0</v>
      </c>
    </row>
    <row r="222" spans="1:20">
      <c r="A222" s="1"/>
      <c r="B222" s="1" t="s">
        <v>157</v>
      </c>
      <c r="C222" s="1" t="s">
        <v>158</v>
      </c>
      <c r="D222" s="1" t="s">
        <v>177</v>
      </c>
      <c r="E222" s="1" t="s">
        <v>1204</v>
      </c>
      <c r="F222" s="1" t="s">
        <v>145</v>
      </c>
      <c r="G222" s="1"/>
      <c r="H222" s="1" t="s">
        <v>1195</v>
      </c>
      <c r="I222" s="1" t="s">
        <v>235</v>
      </c>
      <c r="J222" s="1" t="s">
        <v>1205</v>
      </c>
      <c r="K222" s="1" t="s">
        <v>1206</v>
      </c>
      <c r="L222" s="1"/>
      <c r="M222" s="1"/>
      <c r="N222" s="1"/>
      <c r="O222" s="1"/>
      <c r="P222" s="1"/>
      <c r="Q222" s="1"/>
      <c r="R222" s="1"/>
      <c r="S222" s="1"/>
      <c r="T222" s="1">
        <v>0</v>
      </c>
    </row>
    <row r="223" spans="1:20">
      <c r="A223" s="1"/>
      <c r="B223" s="1" t="s">
        <v>157</v>
      </c>
      <c r="C223" s="1" t="s">
        <v>158</v>
      </c>
      <c r="D223" s="1" t="s">
        <v>177</v>
      </c>
      <c r="E223" s="1" t="s">
        <v>1207</v>
      </c>
      <c r="F223" s="1"/>
      <c r="G223" s="1"/>
      <c r="H223" s="1" t="s">
        <v>1195</v>
      </c>
      <c r="I223" s="1" t="s">
        <v>235</v>
      </c>
      <c r="J223" s="1" t="s">
        <v>1208</v>
      </c>
      <c r="K223" s="1" t="s">
        <v>1209</v>
      </c>
      <c r="L223" s="1">
        <v>0</v>
      </c>
    </row>
    <row r="224" spans="1:20">
      <c r="A224" s="1"/>
      <c r="B224" s="1" t="s">
        <v>157</v>
      </c>
      <c r="C224" s="1" t="s">
        <v>158</v>
      </c>
      <c r="D224" s="1"/>
      <c r="E224" s="1" t="s">
        <v>1210</v>
      </c>
      <c r="F224" s="1" t="s">
        <v>145</v>
      </c>
      <c r="G224" s="1"/>
      <c r="H224" s="1" t="s">
        <v>1195</v>
      </c>
      <c r="I224" s="1" t="s">
        <v>235</v>
      </c>
      <c r="J224" s="1" t="s">
        <v>1211</v>
      </c>
      <c r="K224" s="1" t="s">
        <v>1212</v>
      </c>
      <c r="L224" s="1" t="s">
        <v>1213</v>
      </c>
      <c r="M224" s="1">
        <v>0</v>
      </c>
    </row>
    <row r="225" spans="1:21">
      <c r="A225" s="1"/>
      <c r="B225" s="1" t="s">
        <v>157</v>
      </c>
      <c r="C225" s="1" t="s">
        <v>158</v>
      </c>
      <c r="D225" s="1" t="s">
        <v>177</v>
      </c>
      <c r="E225" s="1" t="s">
        <v>1214</v>
      </c>
      <c r="F225" s="1" t="s">
        <v>145</v>
      </c>
      <c r="G225" s="1"/>
      <c r="H225" s="1"/>
      <c r="I225" s="1"/>
      <c r="J225" s="1" t="s">
        <v>235</v>
      </c>
      <c r="K225" s="1" t="s">
        <v>1215</v>
      </c>
      <c r="L225" s="1" t="s">
        <v>1216</v>
      </c>
      <c r="M225" s="1" t="s">
        <v>1217</v>
      </c>
      <c r="N225" s="1"/>
      <c r="O225" s="1"/>
      <c r="P225" s="1"/>
      <c r="Q225" s="1"/>
      <c r="R225" s="1"/>
      <c r="S225" s="1"/>
      <c r="T225" s="1"/>
      <c r="U225" s="1">
        <v>0</v>
      </c>
    </row>
    <row r="226" spans="1:21">
      <c r="A226" s="1"/>
      <c r="B226" s="1" t="s">
        <v>157</v>
      </c>
      <c r="C226" s="1"/>
      <c r="D226" s="1" t="s">
        <v>177</v>
      </c>
      <c r="E226" s="1" t="s">
        <v>1218</v>
      </c>
      <c r="F226" s="1" t="s">
        <v>145</v>
      </c>
      <c r="G226" s="1"/>
      <c r="H226" s="1" t="s">
        <v>1219</v>
      </c>
      <c r="I226" s="1" t="s">
        <v>235</v>
      </c>
      <c r="J226" s="1" t="s">
        <v>1220</v>
      </c>
      <c r="K226" s="1" t="s">
        <v>1221</v>
      </c>
      <c r="L226" s="1" t="s">
        <v>1222</v>
      </c>
      <c r="M226" s="1">
        <v>0</v>
      </c>
    </row>
    <row r="227" spans="1:21">
      <c r="A227" s="1"/>
      <c r="B227" s="1" t="s">
        <v>157</v>
      </c>
      <c r="C227" s="1" t="s">
        <v>158</v>
      </c>
      <c r="D227" s="1" t="s">
        <v>177</v>
      </c>
      <c r="E227" s="1" t="s">
        <v>1223</v>
      </c>
      <c r="F227" s="1" t="s">
        <v>145</v>
      </c>
      <c r="G227" s="1" t="s">
        <v>145</v>
      </c>
      <c r="H227" s="1"/>
      <c r="I227" s="1" t="s">
        <v>1219</v>
      </c>
      <c r="J227" s="1" t="s">
        <v>254</v>
      </c>
      <c r="K227" s="1" t="s">
        <v>235</v>
      </c>
      <c r="L227" s="1" t="s">
        <v>1224</v>
      </c>
      <c r="M227" s="1" t="s">
        <v>1225</v>
      </c>
      <c r="N227" s="1"/>
      <c r="O227" s="1" t="s">
        <v>1226</v>
      </c>
      <c r="P227" s="1">
        <v>0</v>
      </c>
    </row>
    <row r="228" spans="1:21">
      <c r="A228" s="1"/>
      <c r="B228" s="1" t="s">
        <v>157</v>
      </c>
      <c r="C228" s="1" t="s">
        <v>158</v>
      </c>
      <c r="D228" s="1" t="s">
        <v>177</v>
      </c>
      <c r="E228" s="1" t="s">
        <v>1227</v>
      </c>
      <c r="F228" s="1" t="s">
        <v>145</v>
      </c>
      <c r="G228" s="1"/>
      <c r="H228" s="1" t="s">
        <v>1219</v>
      </c>
      <c r="I228" s="1" t="s">
        <v>1109</v>
      </c>
      <c r="J228" s="1" t="s">
        <v>235</v>
      </c>
      <c r="K228" s="1" t="s">
        <v>1228</v>
      </c>
      <c r="L228" s="1" t="s">
        <v>1229</v>
      </c>
      <c r="M228" s="1" t="s">
        <v>1230</v>
      </c>
      <c r="N228" s="1">
        <v>0</v>
      </c>
    </row>
    <row r="229" spans="1:21">
      <c r="A229" s="1"/>
      <c r="B229" s="1" t="s">
        <v>157</v>
      </c>
      <c r="C229" s="1" t="s">
        <v>158</v>
      </c>
      <c r="D229" s="1" t="s">
        <v>177</v>
      </c>
      <c r="E229" s="1" t="s">
        <v>1231</v>
      </c>
      <c r="F229" s="1"/>
      <c r="G229" s="1"/>
      <c r="H229" s="1" t="s">
        <v>1219</v>
      </c>
      <c r="I229" s="1" t="s">
        <v>235</v>
      </c>
      <c r="J229" s="1" t="s">
        <v>1232</v>
      </c>
      <c r="K229" s="1" t="s">
        <v>1233</v>
      </c>
      <c r="L229" s="1" t="s">
        <v>1234</v>
      </c>
      <c r="M229" s="1">
        <v>0</v>
      </c>
    </row>
    <row r="230" spans="1:21">
      <c r="A230" s="1"/>
      <c r="B230" s="1" t="s">
        <v>157</v>
      </c>
      <c r="C230" s="1"/>
      <c r="D230" s="1" t="s">
        <v>177</v>
      </c>
      <c r="E230" s="1" t="s">
        <v>1235</v>
      </c>
      <c r="F230" s="1"/>
      <c r="G230" s="1"/>
      <c r="H230" s="1" t="s">
        <v>1236</v>
      </c>
      <c r="I230" s="1" t="s">
        <v>1237</v>
      </c>
      <c r="J230" s="1" t="s">
        <v>235</v>
      </c>
      <c r="K230" s="1" t="s">
        <v>1238</v>
      </c>
      <c r="L230" s="1" t="s">
        <v>1239</v>
      </c>
      <c r="M230" s="1" t="s">
        <v>1240</v>
      </c>
      <c r="N230" s="1">
        <v>0</v>
      </c>
    </row>
    <row r="231" spans="1:21">
      <c r="A231" s="1"/>
      <c r="B231" s="1" t="s">
        <v>157</v>
      </c>
      <c r="C231" s="1"/>
      <c r="D231" s="1"/>
      <c r="E231" s="1" t="s">
        <v>1241</v>
      </c>
      <c r="F231" s="1"/>
      <c r="G231" s="1"/>
      <c r="H231" s="1" t="s">
        <v>1242</v>
      </c>
      <c r="I231" s="1" t="s">
        <v>254</v>
      </c>
      <c r="J231" s="1" t="s">
        <v>235</v>
      </c>
      <c r="K231" s="1" t="s">
        <v>1243</v>
      </c>
      <c r="L231" s="1" t="s">
        <v>1244</v>
      </c>
      <c r="M231" s="1"/>
      <c r="N231" s="1"/>
      <c r="O231" s="1"/>
      <c r="P231" s="1"/>
      <c r="Q231" s="1"/>
      <c r="R231" s="1"/>
      <c r="S231" s="1"/>
      <c r="T231" s="1">
        <v>0</v>
      </c>
    </row>
    <row r="232" spans="1:21">
      <c r="A232" s="1"/>
      <c r="B232" s="1" t="s">
        <v>157</v>
      </c>
      <c r="C232" s="1" t="s">
        <v>158</v>
      </c>
      <c r="D232" s="1" t="s">
        <v>177</v>
      </c>
      <c r="E232" s="1" t="s">
        <v>1245</v>
      </c>
      <c r="F232" s="1" t="s">
        <v>145</v>
      </c>
      <c r="G232" s="1"/>
      <c r="H232" s="1"/>
      <c r="I232" s="1"/>
      <c r="J232" s="1" t="s">
        <v>235</v>
      </c>
      <c r="K232" s="1" t="s">
        <v>1246</v>
      </c>
      <c r="L232" s="1" t="s">
        <v>1247</v>
      </c>
      <c r="M232" s="1" t="s">
        <v>1248</v>
      </c>
      <c r="N232" s="1" t="s">
        <v>1249</v>
      </c>
      <c r="O232" s="1">
        <v>0</v>
      </c>
    </row>
    <row r="233" spans="1:21">
      <c r="A233" s="1"/>
      <c r="B233" s="1" t="s">
        <v>157</v>
      </c>
      <c r="C233" s="1" t="s">
        <v>158</v>
      </c>
      <c r="D233" s="1" t="s">
        <v>177</v>
      </c>
      <c r="E233" s="1" t="s">
        <v>1250</v>
      </c>
      <c r="F233" s="1" t="s">
        <v>145</v>
      </c>
      <c r="G233" s="1"/>
      <c r="H233" s="1" t="s">
        <v>1251</v>
      </c>
      <c r="I233" s="1" t="s">
        <v>254</v>
      </c>
      <c r="J233" s="1" t="s">
        <v>235</v>
      </c>
      <c r="K233" s="1" t="s">
        <v>1252</v>
      </c>
      <c r="L233" s="1" t="s">
        <v>1253</v>
      </c>
      <c r="M233" s="1"/>
      <c r="N233" s="1"/>
      <c r="O233" s="1"/>
      <c r="P233" s="1"/>
      <c r="Q233" s="1"/>
      <c r="R233" s="1"/>
      <c r="S233" s="1" t="s">
        <v>1254</v>
      </c>
      <c r="T233" s="1">
        <v>0</v>
      </c>
    </row>
    <row r="234" spans="1:21">
      <c r="A234" s="1"/>
      <c r="B234" s="1" t="s">
        <v>157</v>
      </c>
      <c r="C234" s="1" t="s">
        <v>158</v>
      </c>
      <c r="D234" s="1" t="s">
        <v>177</v>
      </c>
      <c r="E234" s="1" t="s">
        <v>1255</v>
      </c>
      <c r="F234" s="1" t="s">
        <v>145</v>
      </c>
      <c r="G234" s="1"/>
      <c r="H234" s="1"/>
      <c r="I234" s="1"/>
      <c r="J234" s="1" t="s">
        <v>235</v>
      </c>
      <c r="K234" s="1" t="s">
        <v>1256</v>
      </c>
      <c r="L234" s="1" t="s">
        <v>1257</v>
      </c>
      <c r="M234" s="1" t="s">
        <v>1258</v>
      </c>
      <c r="N234" s="1">
        <v>0</v>
      </c>
    </row>
    <row r="235" spans="1:21">
      <c r="A235" s="1"/>
      <c r="B235" s="1" t="s">
        <v>157</v>
      </c>
      <c r="C235" s="1" t="s">
        <v>158</v>
      </c>
      <c r="D235" s="1" t="s">
        <v>177</v>
      </c>
      <c r="E235" s="1"/>
      <c r="F235" s="1"/>
      <c r="G235" s="1" t="s">
        <v>145</v>
      </c>
      <c r="H235" s="1"/>
      <c r="I235" s="1" t="s">
        <v>1219</v>
      </c>
      <c r="J235" s="1" t="s">
        <v>235</v>
      </c>
      <c r="K235" s="1"/>
      <c r="L235" s="1" t="s">
        <v>1259</v>
      </c>
      <c r="M235" s="1" t="s">
        <v>1260</v>
      </c>
      <c r="N235" s="1">
        <v>0</v>
      </c>
    </row>
    <row r="236" spans="1:21">
      <c r="A236" s="1"/>
      <c r="B236" s="1" t="s">
        <v>157</v>
      </c>
      <c r="C236" s="1" t="s">
        <v>158</v>
      </c>
      <c r="D236" s="1" t="s">
        <v>177</v>
      </c>
      <c r="E236" s="1" t="s">
        <v>1261</v>
      </c>
      <c r="F236" s="1"/>
      <c r="G236" s="1"/>
      <c r="H236" s="1" t="s">
        <v>1262</v>
      </c>
      <c r="I236" s="1" t="s">
        <v>235</v>
      </c>
      <c r="J236" s="1" t="s">
        <v>1263</v>
      </c>
      <c r="K236" s="1" t="s">
        <v>1264</v>
      </c>
      <c r="L236" s="1" t="s">
        <v>1265</v>
      </c>
      <c r="M236" s="1">
        <v>0</v>
      </c>
    </row>
    <row r="237" spans="1:21">
      <c r="A237" s="1"/>
      <c r="B237" s="1" t="s">
        <v>157</v>
      </c>
      <c r="C237" s="1" t="s">
        <v>158</v>
      </c>
      <c r="D237" s="1" t="s">
        <v>177</v>
      </c>
      <c r="E237" s="1" t="s">
        <v>1266</v>
      </c>
      <c r="F237" s="1" t="s">
        <v>145</v>
      </c>
      <c r="G237" s="1"/>
      <c r="H237" s="1"/>
      <c r="I237" s="1"/>
      <c r="J237" s="1" t="s">
        <v>235</v>
      </c>
      <c r="K237" s="1" t="s">
        <v>1267</v>
      </c>
      <c r="L237" s="1" t="s">
        <v>1268</v>
      </c>
      <c r="M237" s="1" t="s">
        <v>1269</v>
      </c>
      <c r="N237" s="1">
        <v>0</v>
      </c>
    </row>
    <row r="238" spans="1:21">
      <c r="A238" s="1"/>
      <c r="B238" s="1" t="s">
        <v>157</v>
      </c>
      <c r="C238" s="1" t="s">
        <v>158</v>
      </c>
      <c r="D238" s="1" t="s">
        <v>177</v>
      </c>
      <c r="E238" s="1" t="s">
        <v>1270</v>
      </c>
      <c r="F238" s="1"/>
      <c r="G238" s="1"/>
      <c r="H238" s="1" t="s">
        <v>1183</v>
      </c>
      <c r="I238" s="1" t="s">
        <v>254</v>
      </c>
      <c r="J238" s="1" t="s">
        <v>235</v>
      </c>
      <c r="K238" s="1" t="s">
        <v>1271</v>
      </c>
      <c r="L238" s="1" t="s">
        <v>1272</v>
      </c>
      <c r="M238" s="1"/>
      <c r="N238" s="1" t="s">
        <v>1273</v>
      </c>
      <c r="O238" s="1">
        <v>0</v>
      </c>
    </row>
    <row r="239" spans="1:21">
      <c r="A239" s="1"/>
      <c r="B239" s="1" t="s">
        <v>157</v>
      </c>
      <c r="C239" s="1" t="s">
        <v>158</v>
      </c>
      <c r="D239" s="1" t="s">
        <v>177</v>
      </c>
      <c r="E239" s="1" t="s">
        <v>1274</v>
      </c>
      <c r="F239" s="1" t="s">
        <v>145</v>
      </c>
      <c r="G239" s="1"/>
      <c r="H239" s="1" t="s">
        <v>1262</v>
      </c>
      <c r="I239" s="1" t="s">
        <v>254</v>
      </c>
      <c r="J239" s="1" t="s">
        <v>235</v>
      </c>
      <c r="K239" s="1" t="s">
        <v>1275</v>
      </c>
      <c r="L239" s="1" t="s">
        <v>1276</v>
      </c>
      <c r="M239" s="1"/>
      <c r="N239" s="1" t="s">
        <v>1277</v>
      </c>
      <c r="O239" s="1">
        <v>0</v>
      </c>
    </row>
    <row r="240" spans="1:21">
      <c r="A240" s="1"/>
      <c r="B240" s="1" t="s">
        <v>157</v>
      </c>
      <c r="C240" s="1" t="s">
        <v>158</v>
      </c>
      <c r="D240" s="1" t="s">
        <v>177</v>
      </c>
      <c r="E240" s="1" t="s">
        <v>1278</v>
      </c>
      <c r="F240" s="1" t="s">
        <v>145</v>
      </c>
      <c r="G240" s="1"/>
      <c r="H240" s="1"/>
      <c r="I240" s="1"/>
      <c r="J240" s="1" t="s">
        <v>235</v>
      </c>
      <c r="K240" s="1" t="s">
        <v>1279</v>
      </c>
      <c r="L240" s="1" t="s">
        <v>1280</v>
      </c>
      <c r="M240" s="1" t="s">
        <v>1281</v>
      </c>
      <c r="N240" s="1">
        <v>0</v>
      </c>
    </row>
    <row r="241" spans="1:19">
      <c r="A241" s="1"/>
      <c r="B241" s="1" t="s">
        <v>157</v>
      </c>
      <c r="C241" s="1"/>
      <c r="D241" s="1" t="s">
        <v>177</v>
      </c>
      <c r="E241" s="1" t="s">
        <v>1282</v>
      </c>
      <c r="F241" s="1" t="s">
        <v>1283</v>
      </c>
      <c r="G241" s="1"/>
      <c r="H241" s="1" t="s">
        <v>1284</v>
      </c>
      <c r="I241" s="1" t="s">
        <v>254</v>
      </c>
      <c r="J241" s="1" t="s">
        <v>235</v>
      </c>
      <c r="K241" s="1" t="s">
        <v>1285</v>
      </c>
      <c r="L241" s="1" t="s">
        <v>1286</v>
      </c>
      <c r="M241" s="1"/>
      <c r="N241" s="1" t="s">
        <v>1287</v>
      </c>
      <c r="O241" s="1">
        <v>0</v>
      </c>
    </row>
    <row r="242" spans="1:19">
      <c r="A242" s="1"/>
      <c r="B242" s="1" t="s">
        <v>157</v>
      </c>
      <c r="C242" s="1" t="s">
        <v>158</v>
      </c>
      <c r="D242" s="1" t="s">
        <v>177</v>
      </c>
      <c r="E242" s="1" t="s">
        <v>1288</v>
      </c>
      <c r="F242" s="1" t="s">
        <v>145</v>
      </c>
      <c r="G242" s="1"/>
      <c r="H242" s="1"/>
      <c r="I242" s="1"/>
      <c r="J242" s="1" t="s">
        <v>235</v>
      </c>
      <c r="K242" s="1" t="s">
        <v>1289</v>
      </c>
      <c r="L242" s="1" t="s">
        <v>1290</v>
      </c>
      <c r="M242" s="1" t="s">
        <v>1291</v>
      </c>
      <c r="N242" s="1">
        <v>0</v>
      </c>
    </row>
    <row r="243" spans="1:19">
      <c r="A243" s="1"/>
      <c r="B243" s="1" t="s">
        <v>157</v>
      </c>
      <c r="C243" s="1" t="s">
        <v>158</v>
      </c>
      <c r="D243" s="1" t="s">
        <v>177</v>
      </c>
      <c r="E243" s="1" t="s">
        <v>1292</v>
      </c>
      <c r="F243" s="1"/>
      <c r="G243" s="1"/>
      <c r="H243" s="1"/>
      <c r="I243" s="1"/>
      <c r="J243" s="1" t="s">
        <v>235</v>
      </c>
      <c r="K243" s="1"/>
      <c r="L243" s="1" t="s">
        <v>1293</v>
      </c>
      <c r="M243" s="1" t="s">
        <v>1294</v>
      </c>
      <c r="N243" s="1">
        <v>0</v>
      </c>
    </row>
    <row r="244" spans="1:19">
      <c r="A244" s="1"/>
      <c r="B244" s="1" t="s">
        <v>157</v>
      </c>
      <c r="C244" s="1" t="s">
        <v>158</v>
      </c>
      <c r="D244" s="1" t="s">
        <v>177</v>
      </c>
      <c r="E244" s="1" t="s">
        <v>1295</v>
      </c>
      <c r="F244" s="1"/>
      <c r="G244" s="1"/>
      <c r="H244" s="1"/>
      <c r="I244" s="1" t="s">
        <v>1284</v>
      </c>
      <c r="J244" s="1" t="s">
        <v>1237</v>
      </c>
      <c r="K244" s="1" t="s">
        <v>235</v>
      </c>
      <c r="L244" s="1" t="s">
        <v>1296</v>
      </c>
      <c r="M244" s="1" t="s">
        <v>1297</v>
      </c>
      <c r="N244" s="1" t="s">
        <v>1298</v>
      </c>
      <c r="O244" s="1">
        <v>0</v>
      </c>
    </row>
    <row r="245" spans="1:19">
      <c r="A245" s="1"/>
      <c r="B245" s="1" t="s">
        <v>157</v>
      </c>
      <c r="C245" s="1" t="s">
        <v>158</v>
      </c>
      <c r="D245" s="1" t="s">
        <v>177</v>
      </c>
      <c r="E245" s="1" t="s">
        <v>1299</v>
      </c>
      <c r="F245" s="1" t="s">
        <v>145</v>
      </c>
      <c r="G245" s="1"/>
      <c r="H245" s="1"/>
      <c r="I245" s="1"/>
      <c r="J245" s="1" t="s">
        <v>235</v>
      </c>
      <c r="K245" s="1" t="s">
        <v>1300</v>
      </c>
      <c r="L245" s="1" t="s">
        <v>1301</v>
      </c>
      <c r="M245" s="1" t="s">
        <v>1302</v>
      </c>
      <c r="N245" s="1">
        <v>0</v>
      </c>
    </row>
    <row r="246" spans="1:19">
      <c r="A246" s="1"/>
      <c r="B246" s="1" t="s">
        <v>157</v>
      </c>
      <c r="C246" s="1" t="s">
        <v>158</v>
      </c>
      <c r="D246" s="1" t="s">
        <v>177</v>
      </c>
      <c r="E246" s="1" t="s">
        <v>1303</v>
      </c>
      <c r="F246" s="1"/>
      <c r="G246" s="1"/>
      <c r="H246" s="1" t="s">
        <v>1284</v>
      </c>
      <c r="I246" s="1" t="s">
        <v>1237</v>
      </c>
      <c r="J246" s="1" t="s">
        <v>235</v>
      </c>
      <c r="K246" s="1" t="s">
        <v>1304</v>
      </c>
      <c r="L246" s="1" t="s">
        <v>1305</v>
      </c>
      <c r="M246" s="1"/>
      <c r="N246" s="1" t="s">
        <v>1306</v>
      </c>
      <c r="O246" s="1">
        <v>0</v>
      </c>
    </row>
    <row r="247" spans="1:19">
      <c r="A247" s="1"/>
      <c r="B247" s="1" t="s">
        <v>157</v>
      </c>
      <c r="C247" s="1" t="s">
        <v>158</v>
      </c>
      <c r="D247" s="1" t="s">
        <v>177</v>
      </c>
      <c r="E247" s="1" t="s">
        <v>1307</v>
      </c>
      <c r="F247" s="1" t="s">
        <v>145</v>
      </c>
      <c r="G247" s="1"/>
      <c r="H247" s="1" t="s">
        <v>1284</v>
      </c>
      <c r="I247" s="1" t="s">
        <v>1237</v>
      </c>
      <c r="J247" s="1" t="s">
        <v>235</v>
      </c>
      <c r="K247" s="1" t="s">
        <v>1308</v>
      </c>
      <c r="L247" s="1" t="s">
        <v>1309</v>
      </c>
      <c r="M247" s="1" t="s">
        <v>1310</v>
      </c>
      <c r="N247" s="1">
        <v>0</v>
      </c>
    </row>
    <row r="248" spans="1:19">
      <c r="A248" s="1"/>
      <c r="B248" s="1" t="s">
        <v>157</v>
      </c>
      <c r="C248" s="1" t="s">
        <v>158</v>
      </c>
      <c r="D248" s="1" t="s">
        <v>177</v>
      </c>
      <c r="E248" s="1" t="s">
        <v>1311</v>
      </c>
      <c r="F248" s="1" t="s">
        <v>145</v>
      </c>
      <c r="G248" s="1"/>
      <c r="H248" s="1"/>
      <c r="I248" s="1"/>
      <c r="J248" s="1" t="s">
        <v>235</v>
      </c>
      <c r="K248" s="1" t="s">
        <v>1312</v>
      </c>
      <c r="L248" s="1" t="s">
        <v>1313</v>
      </c>
      <c r="M248" s="1" t="s">
        <v>1314</v>
      </c>
      <c r="N248" s="1">
        <v>0</v>
      </c>
    </row>
    <row r="249" spans="1:19">
      <c r="A249" s="1"/>
      <c r="B249" s="1" t="s">
        <v>157</v>
      </c>
      <c r="C249" s="1" t="s">
        <v>158</v>
      </c>
      <c r="D249" s="1" t="s">
        <v>177</v>
      </c>
      <c r="E249" s="1" t="s">
        <v>1315</v>
      </c>
      <c r="F249" s="1" t="s">
        <v>145</v>
      </c>
      <c r="G249" s="1"/>
      <c r="H249" s="1"/>
      <c r="I249" s="1"/>
      <c r="J249" s="1" t="s">
        <v>235</v>
      </c>
      <c r="K249" s="1" t="s">
        <v>1316</v>
      </c>
      <c r="L249" s="1" t="s">
        <v>1317</v>
      </c>
      <c r="M249" s="1" t="s">
        <v>1318</v>
      </c>
      <c r="N249" s="1">
        <v>0</v>
      </c>
    </row>
    <row r="250" spans="1:19">
      <c r="A250" s="1"/>
      <c r="B250" s="1" t="s">
        <v>157</v>
      </c>
      <c r="C250" s="1" t="s">
        <v>158</v>
      </c>
      <c r="D250" s="1" t="s">
        <v>177</v>
      </c>
      <c r="E250" s="1" t="s">
        <v>1319</v>
      </c>
      <c r="F250" s="1" t="s">
        <v>145</v>
      </c>
      <c r="G250" s="1"/>
      <c r="H250" s="1" t="s">
        <v>1108</v>
      </c>
      <c r="I250" s="1" t="s">
        <v>235</v>
      </c>
      <c r="J250" s="1" t="s">
        <v>1320</v>
      </c>
      <c r="K250" s="1" t="s">
        <v>1321</v>
      </c>
      <c r="L250" s="1" t="s">
        <v>1322</v>
      </c>
      <c r="M250" s="1">
        <v>0</v>
      </c>
    </row>
    <row r="251" spans="1:19">
      <c r="A251" s="1"/>
      <c r="B251" s="1" t="s">
        <v>157</v>
      </c>
      <c r="C251" s="1" t="s">
        <v>158</v>
      </c>
      <c r="D251" s="1" t="s">
        <v>177</v>
      </c>
      <c r="E251" s="1" t="s">
        <v>1323</v>
      </c>
      <c r="F251" s="1"/>
      <c r="G251" s="1"/>
      <c r="H251" s="1" t="s">
        <v>233</v>
      </c>
      <c r="I251" s="1" t="s">
        <v>926</v>
      </c>
      <c r="J251" s="1" t="s">
        <v>235</v>
      </c>
      <c r="K251" s="1" t="s">
        <v>1324</v>
      </c>
      <c r="L251" s="1" t="s">
        <v>1325</v>
      </c>
      <c r="M251" s="1"/>
      <c r="N251" s="1" t="s">
        <v>1326</v>
      </c>
      <c r="O251" s="1"/>
      <c r="P251" s="1"/>
      <c r="Q251" s="1"/>
      <c r="R251" s="1"/>
      <c r="S251" s="1">
        <v>0</v>
      </c>
    </row>
    <row r="252" spans="1:19">
      <c r="A252" s="1"/>
      <c r="B252" s="1" t="s">
        <v>157</v>
      </c>
      <c r="C252" s="1" t="s">
        <v>158</v>
      </c>
      <c r="D252" s="1" t="s">
        <v>177</v>
      </c>
      <c r="E252" s="1" t="s">
        <v>1327</v>
      </c>
      <c r="F252" s="1"/>
      <c r="G252" s="1"/>
      <c r="H252" s="1"/>
      <c r="I252" s="1"/>
      <c r="J252" s="1" t="s">
        <v>235</v>
      </c>
      <c r="K252" s="1" t="s">
        <v>1328</v>
      </c>
      <c r="L252" s="1" t="s">
        <v>1329</v>
      </c>
      <c r="M252" s="1"/>
      <c r="N252" s="1" t="s">
        <v>1330</v>
      </c>
      <c r="O252" s="1">
        <v>0</v>
      </c>
    </row>
    <row r="253" spans="1:19">
      <c r="A253" s="1"/>
      <c r="B253" s="1" t="s">
        <v>157</v>
      </c>
      <c r="C253" s="1" t="s">
        <v>158</v>
      </c>
      <c r="D253" s="1" t="s">
        <v>177</v>
      </c>
      <c r="E253" s="1" t="s">
        <v>1331</v>
      </c>
      <c r="F253" s="1"/>
      <c r="G253" s="1"/>
      <c r="H253" s="1"/>
      <c r="I253" s="1"/>
      <c r="J253" s="1"/>
      <c r="K253" s="1" t="s">
        <v>235</v>
      </c>
      <c r="L253" s="1" t="s">
        <v>1332</v>
      </c>
      <c r="M253" s="1" t="s">
        <v>1333</v>
      </c>
      <c r="N253" s="1" t="s">
        <v>1334</v>
      </c>
      <c r="O253" s="1">
        <v>0</v>
      </c>
    </row>
    <row r="254" spans="1:19">
      <c r="A254" s="1"/>
      <c r="B254" s="1" t="s">
        <v>157</v>
      </c>
      <c r="C254" s="1" t="s">
        <v>158</v>
      </c>
      <c r="D254" s="1" t="s">
        <v>177</v>
      </c>
      <c r="E254" s="1" t="s">
        <v>1319</v>
      </c>
      <c r="F254" s="1"/>
      <c r="G254" s="1" t="s">
        <v>145</v>
      </c>
      <c r="H254" s="1"/>
      <c r="I254" s="1" t="s">
        <v>1335</v>
      </c>
      <c r="J254" s="1" t="s">
        <v>235</v>
      </c>
      <c r="K254" s="1" t="s">
        <v>1336</v>
      </c>
      <c r="L254" s="1" t="s">
        <v>1321</v>
      </c>
      <c r="M254" s="1" t="s">
        <v>1337</v>
      </c>
      <c r="N254" s="1" t="s">
        <v>1322</v>
      </c>
      <c r="O254" s="1">
        <v>0</v>
      </c>
    </row>
    <row r="255" spans="1:19">
      <c r="A255" s="1"/>
      <c r="B255" s="1"/>
      <c r="C255" s="1"/>
      <c r="D255" s="1"/>
      <c r="E255" s="1" t="s">
        <v>1315</v>
      </c>
      <c r="F255" s="1" t="s">
        <v>145</v>
      </c>
      <c r="G255" s="1"/>
      <c r="H255" s="1" t="s">
        <v>1338</v>
      </c>
      <c r="I255" s="1" t="s">
        <v>235</v>
      </c>
      <c r="J255" s="1" t="s">
        <v>1316</v>
      </c>
      <c r="K255" s="1" t="s">
        <v>1317</v>
      </c>
      <c r="L255" s="1"/>
      <c r="M255" s="1" t="s">
        <v>1318</v>
      </c>
      <c r="N255" s="1">
        <v>0</v>
      </c>
    </row>
    <row r="256" spans="1:19">
      <c r="A256" s="1"/>
      <c r="B256" s="1" t="s">
        <v>157</v>
      </c>
      <c r="C256" s="1" t="s">
        <v>158</v>
      </c>
      <c r="D256" s="1" t="s">
        <v>177</v>
      </c>
      <c r="E256" s="1" t="s">
        <v>1339</v>
      </c>
      <c r="F256" s="1" t="s">
        <v>145</v>
      </c>
      <c r="G256" s="1"/>
      <c r="H256" s="1" t="s">
        <v>1075</v>
      </c>
      <c r="I256" s="1" t="s">
        <v>235</v>
      </c>
      <c r="J256" s="1" t="s">
        <v>1340</v>
      </c>
      <c r="K256" s="1" t="s">
        <v>1341</v>
      </c>
      <c r="L256" s="1"/>
      <c r="M256" s="1" t="s">
        <v>1342</v>
      </c>
      <c r="N256" s="1">
        <v>0</v>
      </c>
    </row>
    <row r="257" spans="1:22">
      <c r="A257" s="1"/>
      <c r="B257" s="1" t="s">
        <v>157</v>
      </c>
      <c r="C257" s="1" t="s">
        <v>158</v>
      </c>
      <c r="D257" s="1" t="s">
        <v>177</v>
      </c>
      <c r="E257" s="1" t="s">
        <v>1311</v>
      </c>
      <c r="F257" s="1"/>
      <c r="G257" s="1" t="s">
        <v>145</v>
      </c>
      <c r="H257" s="1"/>
      <c r="I257" s="1" t="s">
        <v>1075</v>
      </c>
      <c r="J257" s="1" t="s">
        <v>235</v>
      </c>
      <c r="K257" s="1" t="s">
        <v>1343</v>
      </c>
      <c r="L257" s="1" t="s">
        <v>1313</v>
      </c>
      <c r="M257" s="1" t="s">
        <v>1314</v>
      </c>
      <c r="N257" s="1"/>
      <c r="O257" s="1"/>
      <c r="P257" s="1"/>
      <c r="Q257" s="1"/>
      <c r="R257" s="1"/>
      <c r="S257" s="1"/>
      <c r="T257" s="1"/>
      <c r="U257" s="1">
        <v>0</v>
      </c>
    </row>
    <row r="258" spans="1:22">
      <c r="A258" s="1"/>
      <c r="B258" s="1" t="s">
        <v>157</v>
      </c>
      <c r="C258" s="1" t="s">
        <v>158</v>
      </c>
      <c r="D258" s="1" t="s">
        <v>177</v>
      </c>
      <c r="E258" s="1" t="s">
        <v>1299</v>
      </c>
      <c r="F258" s="1"/>
      <c r="G258" s="1" t="s">
        <v>145</v>
      </c>
      <c r="H258" s="1"/>
      <c r="I258" s="1"/>
      <c r="J258" s="1"/>
      <c r="K258" s="1" t="s">
        <v>235</v>
      </c>
      <c r="L258" s="1"/>
      <c r="M258" s="1"/>
      <c r="N258" s="1"/>
      <c r="O258" s="1"/>
      <c r="P258" s="1"/>
      <c r="Q258" s="1"/>
      <c r="R258" s="1"/>
      <c r="S258" s="1"/>
      <c r="T258" s="1"/>
      <c r="U258" s="1"/>
      <c r="V258" s="1">
        <v>0</v>
      </c>
    </row>
    <row r="259" spans="1:22">
      <c r="A259" s="1"/>
      <c r="B259" s="1" t="s">
        <v>157</v>
      </c>
      <c r="C259" s="1"/>
      <c r="D259" s="1" t="s">
        <v>177</v>
      </c>
      <c r="E259" s="1"/>
      <c r="F259" s="1" t="s">
        <v>252</v>
      </c>
      <c r="G259" s="1" t="s">
        <v>145</v>
      </c>
      <c r="H259" s="1"/>
      <c r="I259" s="1"/>
      <c r="J259" s="1"/>
      <c r="K259" s="1" t="s">
        <v>235</v>
      </c>
      <c r="L259" s="1"/>
      <c r="M259" s="1" t="s">
        <v>1344</v>
      </c>
      <c r="N259" s="1" t="s">
        <v>1345</v>
      </c>
      <c r="O259" s="1" t="s">
        <v>1346</v>
      </c>
      <c r="P259" s="1">
        <v>0</v>
      </c>
    </row>
    <row r="260" spans="1:22">
      <c r="A260" s="1" t="s">
        <v>1347</v>
      </c>
      <c r="B260" s="1" t="s">
        <v>157</v>
      </c>
      <c r="C260" s="1" t="s">
        <v>158</v>
      </c>
      <c r="D260" s="1" t="s">
        <v>177</v>
      </c>
      <c r="E260" s="1" t="s">
        <v>1348</v>
      </c>
      <c r="F260" s="1" t="s">
        <v>145</v>
      </c>
      <c r="G260" s="1" t="s">
        <v>145</v>
      </c>
      <c r="H260" s="1" t="s">
        <v>423</v>
      </c>
      <c r="I260" s="1" t="s">
        <v>490</v>
      </c>
      <c r="J260" s="1" t="s">
        <v>148</v>
      </c>
      <c r="K260" s="1" t="s">
        <v>149</v>
      </c>
      <c r="L260" s="1" t="s">
        <v>1349</v>
      </c>
      <c r="M260" s="1" t="s">
        <v>1350</v>
      </c>
      <c r="N260" s="1" t="s">
        <v>1351</v>
      </c>
      <c r="O260" s="1" t="s">
        <v>1352</v>
      </c>
      <c r="P260" s="1" t="s">
        <v>154</v>
      </c>
      <c r="Q260" s="1" t="s">
        <v>155</v>
      </c>
      <c r="R260" s="1" t="s">
        <v>1353</v>
      </c>
      <c r="S260" s="1">
        <v>0</v>
      </c>
    </row>
    <row r="261" spans="1:22">
      <c r="A261" s="1" t="s">
        <v>141</v>
      </c>
      <c r="B261" s="1" t="s">
        <v>157</v>
      </c>
      <c r="C261" s="1" t="s">
        <v>158</v>
      </c>
      <c r="D261" s="1" t="s">
        <v>177</v>
      </c>
      <c r="E261" s="1" t="s">
        <v>1354</v>
      </c>
      <c r="F261" s="1" t="s">
        <v>145</v>
      </c>
      <c r="G261" s="1" t="s">
        <v>145</v>
      </c>
      <c r="H261" s="1" t="s">
        <v>301</v>
      </c>
      <c r="I261" s="1" t="s">
        <v>203</v>
      </c>
      <c r="J261" s="1" t="s">
        <v>148</v>
      </c>
      <c r="K261" s="1" t="s">
        <v>149</v>
      </c>
      <c r="L261" s="1" t="s">
        <v>1355</v>
      </c>
      <c r="M261" s="1" t="s">
        <v>1356</v>
      </c>
      <c r="N261" s="1" t="s">
        <v>1357</v>
      </c>
      <c r="O261" s="1" t="s">
        <v>1358</v>
      </c>
      <c r="P261" s="1"/>
      <c r="Q261" s="1" t="s">
        <v>154</v>
      </c>
      <c r="R261" s="1" t="s">
        <v>155</v>
      </c>
      <c r="S261" s="1" t="s">
        <v>1359</v>
      </c>
      <c r="T261" s="1">
        <v>0</v>
      </c>
    </row>
    <row r="262" spans="1:22">
      <c r="A262" s="1" t="s">
        <v>1360</v>
      </c>
      <c r="B262" s="1" t="s">
        <v>157</v>
      </c>
      <c r="C262" s="1" t="s">
        <v>158</v>
      </c>
      <c r="D262" s="1" t="s">
        <v>177</v>
      </c>
      <c r="E262" s="1" t="s">
        <v>268</v>
      </c>
      <c r="F262" s="1" t="s">
        <v>145</v>
      </c>
      <c r="G262" s="1" t="s">
        <v>145</v>
      </c>
      <c r="H262" s="1" t="s">
        <v>1361</v>
      </c>
      <c r="I262" s="1" t="s">
        <v>1362</v>
      </c>
      <c r="J262" s="1" t="s">
        <v>148</v>
      </c>
      <c r="K262" s="1" t="s">
        <v>149</v>
      </c>
      <c r="L262" s="1" t="s">
        <v>1363</v>
      </c>
      <c r="M262" s="1" t="s">
        <v>1364</v>
      </c>
      <c r="N262" s="1" t="s">
        <v>1365</v>
      </c>
      <c r="O262" s="1" t="s">
        <v>1366</v>
      </c>
      <c r="P262" s="1"/>
      <c r="Q262" s="1" t="s">
        <v>154</v>
      </c>
      <c r="R262" s="1" t="s">
        <v>155</v>
      </c>
      <c r="S262" s="1" t="s">
        <v>1367</v>
      </c>
      <c r="T262" s="1">
        <v>0</v>
      </c>
    </row>
    <row r="263" spans="1:22">
      <c r="A263" s="1" t="s">
        <v>1368</v>
      </c>
      <c r="B263" s="1" t="s">
        <v>157</v>
      </c>
      <c r="C263" s="1" t="s">
        <v>158</v>
      </c>
      <c r="D263" s="1" t="s">
        <v>177</v>
      </c>
      <c r="E263" s="1" t="s">
        <v>1354</v>
      </c>
      <c r="F263" s="1" t="s">
        <v>145</v>
      </c>
      <c r="G263" s="1" t="s">
        <v>145</v>
      </c>
      <c r="H263" s="1" t="s">
        <v>1368</v>
      </c>
      <c r="I263" s="1" t="s">
        <v>195</v>
      </c>
      <c r="J263" s="1" t="s">
        <v>148</v>
      </c>
      <c r="K263" s="1" t="s">
        <v>149</v>
      </c>
      <c r="L263" s="1" t="s">
        <v>1369</v>
      </c>
      <c r="M263" s="1" t="s">
        <v>1370</v>
      </c>
      <c r="N263" s="1" t="s">
        <v>1371</v>
      </c>
      <c r="O263" s="1" t="s">
        <v>1372</v>
      </c>
      <c r="P263" s="1"/>
      <c r="Q263" s="1" t="s">
        <v>154</v>
      </c>
      <c r="R263" s="1" t="s">
        <v>155</v>
      </c>
      <c r="S263" s="1" t="s">
        <v>1373</v>
      </c>
      <c r="T263" s="1">
        <v>0</v>
      </c>
    </row>
    <row r="264" spans="1:22">
      <c r="A264" s="1" t="s">
        <v>1006</v>
      </c>
      <c r="B264" s="1" t="s">
        <v>157</v>
      </c>
      <c r="C264" s="1" t="s">
        <v>158</v>
      </c>
      <c r="D264" s="1" t="s">
        <v>177</v>
      </c>
      <c r="E264" s="1" t="s">
        <v>1354</v>
      </c>
      <c r="F264" s="1" t="s">
        <v>145</v>
      </c>
      <c r="G264" s="1" t="s">
        <v>145</v>
      </c>
      <c r="H264" s="1" t="s">
        <v>1006</v>
      </c>
      <c r="I264" s="1" t="s">
        <v>215</v>
      </c>
      <c r="J264" s="1" t="s">
        <v>1008</v>
      </c>
      <c r="K264" s="1" t="s">
        <v>1009</v>
      </c>
      <c r="L264" s="1" t="s">
        <v>1374</v>
      </c>
      <c r="M264" s="1" t="s">
        <v>1375</v>
      </c>
      <c r="N264" s="1" t="s">
        <v>1376</v>
      </c>
      <c r="O264" s="1" t="s">
        <v>1377</v>
      </c>
      <c r="P264" s="1" t="s">
        <v>1378</v>
      </c>
      <c r="Q264" s="1"/>
      <c r="R264" s="1" t="s">
        <v>154</v>
      </c>
      <c r="S264" s="1" t="s">
        <v>1021</v>
      </c>
      <c r="T264" s="1" t="s">
        <v>1379</v>
      </c>
      <c r="U264" s="1">
        <v>0</v>
      </c>
    </row>
    <row r="265" spans="1:22">
      <c r="A265" s="1" t="s">
        <v>299</v>
      </c>
      <c r="B265" s="1" t="s">
        <v>230</v>
      </c>
      <c r="C265" s="1" t="s">
        <v>158</v>
      </c>
      <c r="D265" s="1" t="s">
        <v>177</v>
      </c>
      <c r="E265" s="1"/>
      <c r="F265" s="1" t="s">
        <v>145</v>
      </c>
      <c r="G265" s="1" t="s">
        <v>145</v>
      </c>
      <c r="H265" s="1" t="s">
        <v>1380</v>
      </c>
      <c r="I265" s="1" t="s">
        <v>982</v>
      </c>
      <c r="J265" s="1" t="s">
        <v>148</v>
      </c>
      <c r="K265" s="1" t="s">
        <v>302</v>
      </c>
      <c r="L265" s="1" t="s">
        <v>1381</v>
      </c>
      <c r="M265" s="1" t="s">
        <v>1382</v>
      </c>
      <c r="N265" s="1" t="s">
        <v>1383</v>
      </c>
      <c r="O265" s="1" t="s">
        <v>1384</v>
      </c>
      <c r="P265" s="1" t="s">
        <v>154</v>
      </c>
      <c r="Q265" s="1" t="s">
        <v>155</v>
      </c>
      <c r="R265" s="1" t="s">
        <v>1385</v>
      </c>
      <c r="S265" s="1">
        <v>0</v>
      </c>
    </row>
    <row r="266" spans="1:22">
      <c r="A266" s="1" t="s">
        <v>1006</v>
      </c>
      <c r="B266" s="1" t="s">
        <v>157</v>
      </c>
      <c r="C266" s="2">
        <v>43922</v>
      </c>
      <c r="D266" s="1" t="s">
        <v>177</v>
      </c>
      <c r="E266" s="1" t="s">
        <v>1354</v>
      </c>
      <c r="F266" s="1" t="s">
        <v>145</v>
      </c>
      <c r="G266" s="1" t="s">
        <v>145</v>
      </c>
      <c r="H266" s="1" t="s">
        <v>1006</v>
      </c>
      <c r="I266" s="1" t="s">
        <v>215</v>
      </c>
      <c r="J266" s="1" t="s">
        <v>1386</v>
      </c>
      <c r="K266" s="1" t="s">
        <v>1009</v>
      </c>
      <c r="L266" s="1" t="s">
        <v>1387</v>
      </c>
      <c r="M266" s="1" t="s">
        <v>1388</v>
      </c>
      <c r="N266" s="1" t="s">
        <v>1389</v>
      </c>
      <c r="O266" s="1" t="s">
        <v>1390</v>
      </c>
      <c r="P266" s="1" t="s">
        <v>1391</v>
      </c>
      <c r="Q266" s="1"/>
      <c r="R266" s="1" t="s">
        <v>154</v>
      </c>
      <c r="S266" s="1" t="s">
        <v>1392</v>
      </c>
      <c r="T266" s="1">
        <v>0</v>
      </c>
    </row>
    <row r="267" spans="1:22">
      <c r="A267" s="1" t="s">
        <v>494</v>
      </c>
      <c r="B267" s="1" t="s">
        <v>157</v>
      </c>
      <c r="C267" s="2">
        <v>43928</v>
      </c>
      <c r="D267" s="1" t="s">
        <v>177</v>
      </c>
      <c r="E267" s="1"/>
      <c r="F267" s="1" t="s">
        <v>145</v>
      </c>
      <c r="G267" s="1" t="s">
        <v>179</v>
      </c>
      <c r="H267" s="1" t="s">
        <v>1393</v>
      </c>
      <c r="I267" s="1" t="s">
        <v>1394</v>
      </c>
      <c r="J267" s="1" t="s">
        <v>1395</v>
      </c>
      <c r="K267" s="1" t="s">
        <v>302</v>
      </c>
      <c r="L267" s="1" t="s">
        <v>1396</v>
      </c>
      <c r="M267" s="1" t="s">
        <v>1397</v>
      </c>
      <c r="N267" s="1" t="s">
        <v>1398</v>
      </c>
      <c r="O267" s="1"/>
      <c r="P267" s="1" t="s">
        <v>1399</v>
      </c>
      <c r="Q267" s="1" t="s">
        <v>1400</v>
      </c>
      <c r="R267" s="1" t="s">
        <v>154</v>
      </c>
      <c r="S267" s="1" t="s">
        <v>239</v>
      </c>
      <c r="T267" s="1" t="s">
        <v>1401</v>
      </c>
      <c r="U267" s="1">
        <v>0</v>
      </c>
    </row>
    <row r="268" spans="1:22">
      <c r="A268" s="1" t="s">
        <v>1402</v>
      </c>
      <c r="B268" s="1" t="s">
        <v>157</v>
      </c>
      <c r="C268" s="2">
        <v>43928</v>
      </c>
      <c r="D268" s="1" t="s">
        <v>177</v>
      </c>
      <c r="E268" s="1"/>
      <c r="F268" s="1" t="s">
        <v>145</v>
      </c>
      <c r="G268" s="1" t="s">
        <v>145</v>
      </c>
      <c r="H268" s="1" t="s">
        <v>1403</v>
      </c>
      <c r="I268" s="1" t="s">
        <v>1404</v>
      </c>
      <c r="J268" s="1" t="s">
        <v>1008</v>
      </c>
      <c r="K268" s="1" t="s">
        <v>302</v>
      </c>
      <c r="L268" s="1" t="s">
        <v>1405</v>
      </c>
      <c r="M268" s="1" t="s">
        <v>1406</v>
      </c>
      <c r="N268" s="1" t="s">
        <v>1407</v>
      </c>
      <c r="O268" s="1" t="s">
        <v>1408</v>
      </c>
      <c r="P268" s="1" t="s">
        <v>1409</v>
      </c>
      <c r="Q268" s="1" t="s">
        <v>1410</v>
      </c>
      <c r="R268" s="1" t="s">
        <v>154</v>
      </c>
      <c r="S268" s="1" t="s">
        <v>1411</v>
      </c>
      <c r="T268" s="1">
        <v>0</v>
      </c>
    </row>
    <row r="269" spans="1:22">
      <c r="A269" s="1" t="s">
        <v>201</v>
      </c>
      <c r="B269" s="1" t="s">
        <v>157</v>
      </c>
      <c r="C269" s="2">
        <v>43928</v>
      </c>
      <c r="D269" s="1" t="s">
        <v>177</v>
      </c>
      <c r="E269" s="1"/>
      <c r="F269" s="1" t="s">
        <v>145</v>
      </c>
      <c r="G269" s="1" t="s">
        <v>179</v>
      </c>
      <c r="H269" s="1" t="s">
        <v>1412</v>
      </c>
      <c r="I269" s="1" t="s">
        <v>1413</v>
      </c>
      <c r="J269" s="1" t="s">
        <v>254</v>
      </c>
      <c r="K269" s="1" t="s">
        <v>302</v>
      </c>
      <c r="L269" s="1" t="s">
        <v>1414</v>
      </c>
      <c r="M269" s="1" t="s">
        <v>1415</v>
      </c>
      <c r="N269" s="1" t="s">
        <v>1416</v>
      </c>
      <c r="O269" s="1"/>
      <c r="P269" s="1" t="s">
        <v>1417</v>
      </c>
      <c r="Q269" s="1" t="s">
        <v>1418</v>
      </c>
      <c r="R269" s="1" t="s">
        <v>154</v>
      </c>
      <c r="S269" s="1" t="s">
        <v>1411</v>
      </c>
      <c r="T269" s="1">
        <v>0</v>
      </c>
    </row>
    <row r="270" spans="1:22">
      <c r="A270" s="1" t="s">
        <v>1419</v>
      </c>
      <c r="B270" s="1" t="s">
        <v>157</v>
      </c>
      <c r="C270" s="2">
        <v>43928</v>
      </c>
      <c r="D270" s="1" t="s">
        <v>177</v>
      </c>
      <c r="E270" s="1"/>
      <c r="F270" s="1" t="s">
        <v>145</v>
      </c>
      <c r="G270" s="1" t="s">
        <v>179</v>
      </c>
      <c r="H270" s="1" t="s">
        <v>1420</v>
      </c>
      <c r="I270" s="1" t="s">
        <v>1421</v>
      </c>
      <c r="J270" s="1" t="s">
        <v>1422</v>
      </c>
      <c r="K270" s="1" t="s">
        <v>302</v>
      </c>
      <c r="L270" s="1" t="s">
        <v>1423</v>
      </c>
      <c r="M270" s="1" t="s">
        <v>1424</v>
      </c>
      <c r="N270" s="1" t="s">
        <v>1425</v>
      </c>
      <c r="O270" s="1" t="s">
        <v>1426</v>
      </c>
      <c r="P270" s="1" t="s">
        <v>1427</v>
      </c>
      <c r="Q270" s="1" t="s">
        <v>154</v>
      </c>
      <c r="R270" s="1" t="s">
        <v>1411</v>
      </c>
      <c r="S270" s="1" t="s">
        <v>1428</v>
      </c>
      <c r="T270" s="1">
        <v>0</v>
      </c>
    </row>
    <row r="271" spans="1:22">
      <c r="A271" s="1" t="s">
        <v>1069</v>
      </c>
      <c r="B271" s="1" t="s">
        <v>157</v>
      </c>
      <c r="C271" s="2">
        <v>43928</v>
      </c>
      <c r="D271" s="1" t="s">
        <v>177</v>
      </c>
      <c r="E271" s="1"/>
      <c r="F271" s="1" t="s">
        <v>145</v>
      </c>
      <c r="G271" s="1" t="s">
        <v>145</v>
      </c>
      <c r="H271" s="1" t="s">
        <v>1429</v>
      </c>
      <c r="I271" s="1" t="s">
        <v>1430</v>
      </c>
      <c r="J271" s="1" t="s">
        <v>1431</v>
      </c>
      <c r="K271" s="1" t="s">
        <v>302</v>
      </c>
      <c r="L271" s="1" t="s">
        <v>1432</v>
      </c>
      <c r="M271" s="1" t="s">
        <v>1433</v>
      </c>
      <c r="N271" s="1" t="s">
        <v>1434</v>
      </c>
      <c r="O271" s="1" t="s">
        <v>1435</v>
      </c>
      <c r="P271" s="1" t="s">
        <v>1436</v>
      </c>
      <c r="Q271" s="1" t="s">
        <v>1437</v>
      </c>
      <c r="R271" s="1" t="s">
        <v>154</v>
      </c>
      <c r="S271" s="1" t="s">
        <v>239</v>
      </c>
      <c r="T271" s="1">
        <v>0</v>
      </c>
    </row>
    <row r="272" spans="1:22">
      <c r="A272" s="1" t="s">
        <v>1438</v>
      </c>
      <c r="B272" s="1" t="s">
        <v>157</v>
      </c>
      <c r="C272" s="2">
        <v>43929</v>
      </c>
      <c r="D272" s="1" t="s">
        <v>177</v>
      </c>
      <c r="E272" s="1"/>
      <c r="F272" s="1" t="s">
        <v>145</v>
      </c>
      <c r="G272" s="1" t="s">
        <v>145</v>
      </c>
      <c r="H272" s="1" t="s">
        <v>1439</v>
      </c>
      <c r="I272" s="1" t="s">
        <v>1440</v>
      </c>
      <c r="J272" s="1" t="s">
        <v>1395</v>
      </c>
      <c r="K272" s="1" t="s">
        <v>302</v>
      </c>
      <c r="L272" s="1" t="s">
        <v>1441</v>
      </c>
      <c r="M272" s="1" t="s">
        <v>1442</v>
      </c>
      <c r="N272" s="1" t="s">
        <v>1443</v>
      </c>
      <c r="O272" s="1" t="s">
        <v>1444</v>
      </c>
      <c r="P272" s="1" t="s">
        <v>1445</v>
      </c>
      <c r="Q272" s="1" t="s">
        <v>1446</v>
      </c>
      <c r="R272" s="1" t="s">
        <v>154</v>
      </c>
      <c r="S272" s="1" t="s">
        <v>1411</v>
      </c>
      <c r="T272" s="1">
        <v>0</v>
      </c>
    </row>
    <row r="273" spans="1:21">
      <c r="A273" s="1" t="s">
        <v>141</v>
      </c>
      <c r="B273" s="1" t="s">
        <v>157</v>
      </c>
      <c r="C273" s="2">
        <v>43929</v>
      </c>
      <c r="D273" s="1" t="s">
        <v>177</v>
      </c>
      <c r="E273" s="1"/>
      <c r="F273" s="1" t="s">
        <v>145</v>
      </c>
      <c r="G273" s="1" t="s">
        <v>145</v>
      </c>
      <c r="H273" s="1" t="s">
        <v>141</v>
      </c>
      <c r="I273" s="1" t="s">
        <v>1447</v>
      </c>
      <c r="J273" s="1" t="s">
        <v>254</v>
      </c>
      <c r="K273" s="1" t="s">
        <v>302</v>
      </c>
      <c r="L273" s="1" t="s">
        <v>1448</v>
      </c>
      <c r="M273" s="1" t="s">
        <v>1449</v>
      </c>
      <c r="N273" s="1" t="s">
        <v>1450</v>
      </c>
      <c r="O273" s="1" t="s">
        <v>1451</v>
      </c>
      <c r="P273" s="1" t="s">
        <v>1452</v>
      </c>
      <c r="Q273" s="1" t="s">
        <v>1453</v>
      </c>
      <c r="R273" s="1" t="s">
        <v>154</v>
      </c>
      <c r="S273" s="1" t="s">
        <v>1411</v>
      </c>
      <c r="T273" s="1">
        <v>0</v>
      </c>
    </row>
    <row r="274" spans="1:21">
      <c r="A274" s="1" t="s">
        <v>1454</v>
      </c>
      <c r="B274" s="1" t="s">
        <v>157</v>
      </c>
      <c r="C274" s="2">
        <v>43929</v>
      </c>
      <c r="D274" s="1" t="s">
        <v>177</v>
      </c>
      <c r="E274" s="1"/>
      <c r="F274" s="1" t="s">
        <v>145</v>
      </c>
      <c r="G274" s="1" t="s">
        <v>145</v>
      </c>
      <c r="H274" s="1" t="s">
        <v>1455</v>
      </c>
      <c r="I274" s="1" t="s">
        <v>1456</v>
      </c>
      <c r="J274" s="1" t="s">
        <v>1457</v>
      </c>
      <c r="K274" s="1" t="s">
        <v>302</v>
      </c>
      <c r="L274" s="1" t="s">
        <v>1458</v>
      </c>
      <c r="M274" s="1" t="s">
        <v>1459</v>
      </c>
      <c r="N274" s="1" t="s">
        <v>1460</v>
      </c>
      <c r="O274" s="1" t="s">
        <v>1461</v>
      </c>
      <c r="P274" s="1" t="s">
        <v>185</v>
      </c>
      <c r="Q274" s="1"/>
      <c r="R274" s="1"/>
      <c r="S274" s="1" t="s">
        <v>154</v>
      </c>
      <c r="T274" s="1" t="s">
        <v>239</v>
      </c>
      <c r="U274" s="1">
        <v>0</v>
      </c>
    </row>
    <row r="275" spans="1:21">
      <c r="A275" s="1" t="s">
        <v>1462</v>
      </c>
      <c r="B275" s="1" t="s">
        <v>157</v>
      </c>
      <c r="C275" s="2">
        <v>43930</v>
      </c>
      <c r="D275" s="1" t="s">
        <v>177</v>
      </c>
      <c r="E275" s="1"/>
      <c r="F275" s="1" t="s">
        <v>145</v>
      </c>
      <c r="G275" s="1" t="s">
        <v>145</v>
      </c>
      <c r="H275" s="1" t="s">
        <v>1462</v>
      </c>
      <c r="I275" s="1" t="s">
        <v>1463</v>
      </c>
      <c r="J275" s="1" t="s">
        <v>1464</v>
      </c>
      <c r="K275" s="1" t="s">
        <v>302</v>
      </c>
      <c r="L275" s="1" t="s">
        <v>1465</v>
      </c>
      <c r="M275" s="1" t="s">
        <v>1466</v>
      </c>
      <c r="N275" s="1" t="s">
        <v>1467</v>
      </c>
      <c r="O275" s="1" t="s">
        <v>1468</v>
      </c>
      <c r="P275" s="1" t="s">
        <v>1469</v>
      </c>
      <c r="Q275" s="1" t="s">
        <v>1470</v>
      </c>
      <c r="R275" s="1" t="s">
        <v>694</v>
      </c>
      <c r="S275" s="1" t="s">
        <v>1411</v>
      </c>
      <c r="T275" s="1">
        <v>0</v>
      </c>
    </row>
    <row r="276" spans="1:21">
      <c r="A276" s="1" t="s">
        <v>176</v>
      </c>
      <c r="B276" s="1" t="s">
        <v>157</v>
      </c>
      <c r="C276" s="1" t="s">
        <v>158</v>
      </c>
      <c r="D276" s="1" t="s">
        <v>177</v>
      </c>
      <c r="E276" s="1"/>
      <c r="F276" s="1" t="s">
        <v>1471</v>
      </c>
      <c r="G276" s="1" t="s">
        <v>145</v>
      </c>
      <c r="H276" s="1" t="s">
        <v>1472</v>
      </c>
      <c r="I276" s="1" t="s">
        <v>180</v>
      </c>
      <c r="J276" s="1" t="s">
        <v>1473</v>
      </c>
      <c r="K276" s="1" t="s">
        <v>302</v>
      </c>
      <c r="L276" s="1" t="s">
        <v>1474</v>
      </c>
      <c r="M276" s="1" t="s">
        <v>1475</v>
      </c>
      <c r="N276" s="1" t="s">
        <v>1476</v>
      </c>
      <c r="O276" s="1" t="s">
        <v>1477</v>
      </c>
      <c r="P276" s="1" t="s">
        <v>1478</v>
      </c>
      <c r="Q276" s="1" t="s">
        <v>1479</v>
      </c>
      <c r="R276" s="1" t="s">
        <v>154</v>
      </c>
      <c r="S276" s="1" t="s">
        <v>239</v>
      </c>
      <c r="T276" s="1" t="s">
        <v>1480</v>
      </c>
      <c r="U276" s="1">
        <v>0</v>
      </c>
    </row>
    <row r="277" spans="1:21">
      <c r="A277" s="1" t="s">
        <v>1360</v>
      </c>
      <c r="B277" s="1" t="s">
        <v>157</v>
      </c>
      <c r="C277" s="1" t="s">
        <v>158</v>
      </c>
      <c r="D277" s="1" t="s">
        <v>177</v>
      </c>
      <c r="E277" s="1"/>
      <c r="F277" s="1" t="s">
        <v>1471</v>
      </c>
      <c r="G277" s="1" t="s">
        <v>145</v>
      </c>
      <c r="H277" s="1" t="s">
        <v>179</v>
      </c>
      <c r="I277" s="1" t="s">
        <v>726</v>
      </c>
      <c r="J277" s="1" t="s">
        <v>1481</v>
      </c>
      <c r="K277" s="1" t="s">
        <v>302</v>
      </c>
      <c r="L277" s="1" t="s">
        <v>1482</v>
      </c>
      <c r="M277" s="1" t="s">
        <v>1483</v>
      </c>
      <c r="N277" s="1" t="s">
        <v>1484</v>
      </c>
      <c r="O277" s="1" t="s">
        <v>1485</v>
      </c>
      <c r="P277" s="1" t="s">
        <v>1486</v>
      </c>
      <c r="Q277" s="1" t="s">
        <v>1487</v>
      </c>
      <c r="R277" s="1" t="s">
        <v>179</v>
      </c>
      <c r="S277" s="1" t="s">
        <v>179</v>
      </c>
      <c r="T277" s="1"/>
      <c r="U277"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C00000"/>
  </sheetPr>
  <dimension ref="A1:A537"/>
  <sheetViews>
    <sheetView workbookViewId="0"/>
  </sheetViews>
  <sheetFormatPr defaultRowHeight="14.45"/>
  <cols>
    <col min="1" max="1" width="167.28515625" bestFit="1" customWidth="1"/>
  </cols>
  <sheetData>
    <row r="1" spans="1:1">
      <c r="A1" s="25" t="s">
        <v>126</v>
      </c>
    </row>
    <row r="2" spans="1:1">
      <c r="A2" t="s">
        <v>1488</v>
      </c>
    </row>
    <row r="3" spans="1:1">
      <c r="A3" t="s">
        <v>1489</v>
      </c>
    </row>
    <row r="4" spans="1:1">
      <c r="A4" t="s">
        <v>1490</v>
      </c>
    </row>
    <row r="5" spans="1:1">
      <c r="A5" t="s">
        <v>1491</v>
      </c>
    </row>
    <row r="6" spans="1:1">
      <c r="A6" t="s">
        <v>1492</v>
      </c>
    </row>
    <row r="7" spans="1:1">
      <c r="A7" s="5" t="s">
        <v>1493</v>
      </c>
    </row>
    <row r="8" spans="1:1">
      <c r="A8" t="s">
        <v>1494</v>
      </c>
    </row>
    <row r="9" spans="1:1">
      <c r="A9" t="s">
        <v>1495</v>
      </c>
    </row>
    <row r="10" spans="1:1">
      <c r="A10" t="s">
        <v>1496</v>
      </c>
    </row>
    <row r="11" spans="1:1">
      <c r="A11" t="s">
        <v>1497</v>
      </c>
    </row>
    <row r="12" spans="1:1">
      <c r="A12" t="s">
        <v>1498</v>
      </c>
    </row>
    <row r="13" spans="1:1">
      <c r="A13" t="s">
        <v>1499</v>
      </c>
    </row>
    <row r="14" spans="1:1">
      <c r="A14" t="s">
        <v>1500</v>
      </c>
    </row>
    <row r="15" spans="1:1">
      <c r="A15" t="s">
        <v>1501</v>
      </c>
    </row>
    <row r="16" spans="1:1">
      <c r="A16" t="s">
        <v>1502</v>
      </c>
    </row>
    <row r="17" spans="1:1">
      <c r="A17" t="s">
        <v>1503</v>
      </c>
    </row>
    <row r="18" spans="1:1">
      <c r="A18" t="s">
        <v>1504</v>
      </c>
    </row>
    <row r="19" spans="1:1">
      <c r="A19" t="s">
        <v>1505</v>
      </c>
    </row>
    <row r="20" spans="1:1">
      <c r="A20" t="s">
        <v>1506</v>
      </c>
    </row>
    <row r="21" spans="1:1">
      <c r="A21" t="s">
        <v>1507</v>
      </c>
    </row>
    <row r="22" spans="1:1">
      <c r="A22" t="s">
        <v>1508</v>
      </c>
    </row>
    <row r="23" spans="1:1">
      <c r="A23" t="s">
        <v>1509</v>
      </c>
    </row>
    <row r="24" spans="1:1">
      <c r="A24" t="s">
        <v>1510</v>
      </c>
    </row>
    <row r="25" spans="1:1">
      <c r="A25" t="s">
        <v>1511</v>
      </c>
    </row>
    <row r="26" spans="1:1">
      <c r="A26" t="s">
        <v>1512</v>
      </c>
    </row>
    <row r="27" spans="1:1">
      <c r="A27" t="s">
        <v>1513</v>
      </c>
    </row>
    <row r="28" spans="1:1">
      <c r="A28" t="s">
        <v>1514</v>
      </c>
    </row>
    <row r="29" spans="1:1">
      <c r="A29" t="s">
        <v>1515</v>
      </c>
    </row>
    <row r="30" spans="1:1">
      <c r="A30" t="s">
        <v>1516</v>
      </c>
    </row>
    <row r="31" spans="1:1">
      <c r="A31" t="s">
        <v>1517</v>
      </c>
    </row>
    <row r="32" spans="1:1">
      <c r="A32" t="s">
        <v>1518</v>
      </c>
    </row>
    <row r="33" spans="1:1">
      <c r="A33" t="s">
        <v>1519</v>
      </c>
    </row>
    <row r="34" spans="1:1">
      <c r="A34" t="s">
        <v>1520</v>
      </c>
    </row>
    <row r="35" spans="1:1">
      <c r="A35" t="s">
        <v>1521</v>
      </c>
    </row>
    <row r="36" spans="1:1">
      <c r="A36" t="s">
        <v>1522</v>
      </c>
    </row>
    <row r="37" spans="1:1">
      <c r="A37" t="s">
        <v>1523</v>
      </c>
    </row>
    <row r="38" spans="1:1">
      <c r="A38" s="5" t="s">
        <v>1524</v>
      </c>
    </row>
    <row r="39" spans="1:1">
      <c r="A39" s="5" t="s">
        <v>1525</v>
      </c>
    </row>
    <row r="40" spans="1:1">
      <c r="A40" s="5" t="s">
        <v>1526</v>
      </c>
    </row>
    <row r="41" spans="1:1">
      <c r="A41" s="5" t="s">
        <v>1527</v>
      </c>
    </row>
    <row r="42" spans="1:1">
      <c r="A42" s="5" t="s">
        <v>1528</v>
      </c>
    </row>
    <row r="43" spans="1:1">
      <c r="A43" s="5" t="s">
        <v>1529</v>
      </c>
    </row>
    <row r="44" spans="1:1">
      <c r="A44" s="5" t="s">
        <v>1530</v>
      </c>
    </row>
    <row r="45" spans="1:1">
      <c r="A45" s="5" t="s">
        <v>1531</v>
      </c>
    </row>
    <row r="46" spans="1:1">
      <c r="A46" t="s">
        <v>1532</v>
      </c>
    </row>
    <row r="47" spans="1:1">
      <c r="A47" t="s">
        <v>1533</v>
      </c>
    </row>
    <row r="48" spans="1:1">
      <c r="A48" t="s">
        <v>1534</v>
      </c>
    </row>
    <row r="49" spans="1:1">
      <c r="A49" t="s">
        <v>1535</v>
      </c>
    </row>
    <row r="50" spans="1:1">
      <c r="A50" t="s">
        <v>1536</v>
      </c>
    </row>
    <row r="51" spans="1:1">
      <c r="A51" t="s">
        <v>1537</v>
      </c>
    </row>
    <row r="52" spans="1:1">
      <c r="A52" s="5" t="s">
        <v>1538</v>
      </c>
    </row>
    <row r="53" spans="1:1">
      <c r="A53" t="s">
        <v>1539</v>
      </c>
    </row>
    <row r="54" spans="1:1">
      <c r="A54" t="s">
        <v>1540</v>
      </c>
    </row>
    <row r="55" spans="1:1">
      <c r="A55" t="s">
        <v>1541</v>
      </c>
    </row>
    <row r="56" spans="1:1">
      <c r="A56" t="s">
        <v>1542</v>
      </c>
    </row>
    <row r="57" spans="1:1">
      <c r="A57" t="s">
        <v>1543</v>
      </c>
    </row>
    <row r="58" spans="1:1">
      <c r="A58" t="s">
        <v>1544</v>
      </c>
    </row>
    <row r="59" spans="1:1">
      <c r="A59" t="s">
        <v>1545</v>
      </c>
    </row>
    <row r="60" spans="1:1">
      <c r="A60" t="s">
        <v>1546</v>
      </c>
    </row>
    <row r="61" spans="1:1">
      <c r="A61" t="s">
        <v>1547</v>
      </c>
    </row>
    <row r="62" spans="1:1">
      <c r="A62" t="s">
        <v>1548</v>
      </c>
    </row>
    <row r="63" spans="1:1">
      <c r="A63" t="s">
        <v>1549</v>
      </c>
    </row>
    <row r="64" spans="1:1">
      <c r="A64" t="s">
        <v>1550</v>
      </c>
    </row>
    <row r="65" spans="1:1">
      <c r="A65" t="s">
        <v>1551</v>
      </c>
    </row>
    <row r="66" spans="1:1">
      <c r="A66" t="s">
        <v>1552</v>
      </c>
    </row>
    <row r="67" spans="1:1">
      <c r="A67" t="s">
        <v>1553</v>
      </c>
    </row>
    <row r="68" spans="1:1">
      <c r="A68" t="s">
        <v>1554</v>
      </c>
    </row>
    <row r="69" spans="1:1">
      <c r="A69" t="s">
        <v>1555</v>
      </c>
    </row>
    <row r="70" spans="1:1">
      <c r="A70" t="s">
        <v>1556</v>
      </c>
    </row>
    <row r="71" spans="1:1">
      <c r="A71" t="s">
        <v>1557</v>
      </c>
    </row>
    <row r="72" spans="1:1">
      <c r="A72" t="s">
        <v>1558</v>
      </c>
    </row>
    <row r="73" spans="1:1">
      <c r="A73" t="s">
        <v>1559</v>
      </c>
    </row>
    <row r="74" spans="1:1">
      <c r="A74" t="s">
        <v>1560</v>
      </c>
    </row>
    <row r="75" spans="1:1">
      <c r="A75" t="s">
        <v>1561</v>
      </c>
    </row>
    <row r="76" spans="1:1">
      <c r="A76" s="5" t="s">
        <v>1562</v>
      </c>
    </row>
    <row r="77" spans="1:1">
      <c r="A77" t="s">
        <v>1563</v>
      </c>
    </row>
    <row r="78" spans="1:1">
      <c r="A78" t="s">
        <v>1564</v>
      </c>
    </row>
    <row r="79" spans="1:1">
      <c r="A79" t="s">
        <v>1565</v>
      </c>
    </row>
    <row r="80" spans="1:1">
      <c r="A80" t="s">
        <v>1566</v>
      </c>
    </row>
    <row r="81" spans="1:1">
      <c r="A81" t="s">
        <v>1567</v>
      </c>
    </row>
    <row r="82" spans="1:1">
      <c r="A82" s="5" t="s">
        <v>1568</v>
      </c>
    </row>
    <row r="83" spans="1:1">
      <c r="A83" s="5" t="s">
        <v>1569</v>
      </c>
    </row>
    <row r="84" spans="1:1">
      <c r="A84" s="5" t="s">
        <v>1570</v>
      </c>
    </row>
    <row r="85" spans="1:1">
      <c r="A85" t="s">
        <v>1571</v>
      </c>
    </row>
    <row r="86" spans="1:1">
      <c r="A86" s="5" t="s">
        <v>1571</v>
      </c>
    </row>
    <row r="87" spans="1:1">
      <c r="A87" t="s">
        <v>1572</v>
      </c>
    </row>
    <row r="88" spans="1:1">
      <c r="A88" t="s">
        <v>1573</v>
      </c>
    </row>
    <row r="89" spans="1:1">
      <c r="A89" t="s">
        <v>1574</v>
      </c>
    </row>
    <row r="90" spans="1:1">
      <c r="A90" t="s">
        <v>1575</v>
      </c>
    </row>
    <row r="91" spans="1:1">
      <c r="A91" t="s">
        <v>1576</v>
      </c>
    </row>
    <row r="92" spans="1:1">
      <c r="A92" t="s">
        <v>1577</v>
      </c>
    </row>
    <row r="93" spans="1:1">
      <c r="A93" t="s">
        <v>1577</v>
      </c>
    </row>
    <row r="94" spans="1:1">
      <c r="A94" t="s">
        <v>1578</v>
      </c>
    </row>
    <row r="95" spans="1:1">
      <c r="A95" t="s">
        <v>1578</v>
      </c>
    </row>
    <row r="96" spans="1:1">
      <c r="A96" t="s">
        <v>1579</v>
      </c>
    </row>
    <row r="97" spans="1:1">
      <c r="A97" t="s">
        <v>1580</v>
      </c>
    </row>
    <row r="98" spans="1:1">
      <c r="A98" t="s">
        <v>1581</v>
      </c>
    </row>
    <row r="99" spans="1:1">
      <c r="A99" t="s">
        <v>1582</v>
      </c>
    </row>
    <row r="100" spans="1:1">
      <c r="A100" t="s">
        <v>1583</v>
      </c>
    </row>
    <row r="101" spans="1:1">
      <c r="A101" t="s">
        <v>1584</v>
      </c>
    </row>
    <row r="102" spans="1:1">
      <c r="A102" t="s">
        <v>1585</v>
      </c>
    </row>
    <row r="103" spans="1:1">
      <c r="A103" t="s">
        <v>1586</v>
      </c>
    </row>
    <row r="104" spans="1:1">
      <c r="A104" t="s">
        <v>1587</v>
      </c>
    </row>
    <row r="105" spans="1:1">
      <c r="A105" t="s">
        <v>1588</v>
      </c>
    </row>
    <row r="106" spans="1:1">
      <c r="A106" t="s">
        <v>1589</v>
      </c>
    </row>
    <row r="107" spans="1:1">
      <c r="A107" t="s">
        <v>1590</v>
      </c>
    </row>
    <row r="108" spans="1:1">
      <c r="A108" t="s">
        <v>1591</v>
      </c>
    </row>
    <row r="109" spans="1:1">
      <c r="A109" t="s">
        <v>1592</v>
      </c>
    </row>
    <row r="110" spans="1:1">
      <c r="A110" t="s">
        <v>1593</v>
      </c>
    </row>
    <row r="111" spans="1:1">
      <c r="A111" t="s">
        <v>1594</v>
      </c>
    </row>
    <row r="112" spans="1:1">
      <c r="A112" t="s">
        <v>1595</v>
      </c>
    </row>
    <row r="113" spans="1:1">
      <c r="A113" t="s">
        <v>1596</v>
      </c>
    </row>
    <row r="114" spans="1:1">
      <c r="A114" t="s">
        <v>1597</v>
      </c>
    </row>
    <row r="115" spans="1:1">
      <c r="A115" t="s">
        <v>1598</v>
      </c>
    </row>
    <row r="116" spans="1:1">
      <c r="A116" t="s">
        <v>1599</v>
      </c>
    </row>
    <row r="117" spans="1:1">
      <c r="A117" t="s">
        <v>1600</v>
      </c>
    </row>
    <row r="118" spans="1:1">
      <c r="A118" t="s">
        <v>1601</v>
      </c>
    </row>
    <row r="119" spans="1:1">
      <c r="A119" t="s">
        <v>1602</v>
      </c>
    </row>
    <row r="120" spans="1:1">
      <c r="A120" t="s">
        <v>1603</v>
      </c>
    </row>
    <row r="121" spans="1:1">
      <c r="A121" t="s">
        <v>1604</v>
      </c>
    </row>
    <row r="122" spans="1:1">
      <c r="A122" t="s">
        <v>1605</v>
      </c>
    </row>
    <row r="123" spans="1:1">
      <c r="A123" t="s">
        <v>1606</v>
      </c>
    </row>
    <row r="124" spans="1:1">
      <c r="A124" t="s">
        <v>1607</v>
      </c>
    </row>
    <row r="125" spans="1:1">
      <c r="A125" t="s">
        <v>1608</v>
      </c>
    </row>
    <row r="126" spans="1:1">
      <c r="A126" t="s">
        <v>1609</v>
      </c>
    </row>
    <row r="127" spans="1:1">
      <c r="A127" t="s">
        <v>1610</v>
      </c>
    </row>
    <row r="128" spans="1:1">
      <c r="A128" t="s">
        <v>1611</v>
      </c>
    </row>
    <row r="129" spans="1:1">
      <c r="A129" t="s">
        <v>1612</v>
      </c>
    </row>
    <row r="130" spans="1:1">
      <c r="A130" t="s">
        <v>1613</v>
      </c>
    </row>
    <row r="131" spans="1:1">
      <c r="A131" t="s">
        <v>1614</v>
      </c>
    </row>
    <row r="132" spans="1:1">
      <c r="A132" t="s">
        <v>1615</v>
      </c>
    </row>
    <row r="133" spans="1:1">
      <c r="A133" t="s">
        <v>1616</v>
      </c>
    </row>
    <row r="134" spans="1:1">
      <c r="A134" t="s">
        <v>1617</v>
      </c>
    </row>
    <row r="135" spans="1:1">
      <c r="A135" t="s">
        <v>1618</v>
      </c>
    </row>
    <row r="136" spans="1:1">
      <c r="A136" t="s">
        <v>1619</v>
      </c>
    </row>
    <row r="137" spans="1:1">
      <c r="A137" t="s">
        <v>1620</v>
      </c>
    </row>
    <row r="138" spans="1:1">
      <c r="A138" t="s">
        <v>1621</v>
      </c>
    </row>
    <row r="139" spans="1:1">
      <c r="A139" t="s">
        <v>1622</v>
      </c>
    </row>
    <row r="140" spans="1:1">
      <c r="A140" t="s">
        <v>1623</v>
      </c>
    </row>
    <row r="141" spans="1:1">
      <c r="A141" t="s">
        <v>1624</v>
      </c>
    </row>
    <row r="142" spans="1:1">
      <c r="A142" t="s">
        <v>1625</v>
      </c>
    </row>
    <row r="143" spans="1:1">
      <c r="A143" t="s">
        <v>1626</v>
      </c>
    </row>
    <row r="144" spans="1:1">
      <c r="A144" t="s">
        <v>1627</v>
      </c>
    </row>
    <row r="145" spans="1:1">
      <c r="A145" t="s">
        <v>1628</v>
      </c>
    </row>
    <row r="146" spans="1:1">
      <c r="A146" t="s">
        <v>1629</v>
      </c>
    </row>
    <row r="147" spans="1:1">
      <c r="A147" t="s">
        <v>1630</v>
      </c>
    </row>
    <row r="148" spans="1:1">
      <c r="A148" t="s">
        <v>1631</v>
      </c>
    </row>
    <row r="149" spans="1:1">
      <c r="A149" t="s">
        <v>1632</v>
      </c>
    </row>
    <row r="150" spans="1:1">
      <c r="A150" t="s">
        <v>1633</v>
      </c>
    </row>
    <row r="151" spans="1:1">
      <c r="A151" t="s">
        <v>1634</v>
      </c>
    </row>
    <row r="152" spans="1:1">
      <c r="A152" t="s">
        <v>1635</v>
      </c>
    </row>
    <row r="153" spans="1:1">
      <c r="A153" t="s">
        <v>1636</v>
      </c>
    </row>
    <row r="154" spans="1:1">
      <c r="A154" t="s">
        <v>1637</v>
      </c>
    </row>
    <row r="155" spans="1:1">
      <c r="A155" t="s">
        <v>1638</v>
      </c>
    </row>
    <row r="156" spans="1:1">
      <c r="A156" t="s">
        <v>1639</v>
      </c>
    </row>
    <row r="157" spans="1:1">
      <c r="A157" t="s">
        <v>1640</v>
      </c>
    </row>
    <row r="158" spans="1:1">
      <c r="A158" t="s">
        <v>1641</v>
      </c>
    </row>
    <row r="159" spans="1:1">
      <c r="A159" t="s">
        <v>1642</v>
      </c>
    </row>
    <row r="160" spans="1:1">
      <c r="A160" t="s">
        <v>1643</v>
      </c>
    </row>
    <row r="161" spans="1:1">
      <c r="A161" t="s">
        <v>1644</v>
      </c>
    </row>
    <row r="162" spans="1:1">
      <c r="A162" t="s">
        <v>1645</v>
      </c>
    </row>
    <row r="163" spans="1:1">
      <c r="A163" t="s">
        <v>1646</v>
      </c>
    </row>
    <row r="164" spans="1:1">
      <c r="A164" t="s">
        <v>1647</v>
      </c>
    </row>
    <row r="165" spans="1:1">
      <c r="A165" t="s">
        <v>1648</v>
      </c>
    </row>
    <row r="166" spans="1:1">
      <c r="A166" t="s">
        <v>1649</v>
      </c>
    </row>
    <row r="167" spans="1:1">
      <c r="A167" t="s">
        <v>1650</v>
      </c>
    </row>
    <row r="168" spans="1:1">
      <c r="A168" t="s">
        <v>1651</v>
      </c>
    </row>
    <row r="169" spans="1:1">
      <c r="A169" t="s">
        <v>1652</v>
      </c>
    </row>
    <row r="170" spans="1:1">
      <c r="A170" t="s">
        <v>1653</v>
      </c>
    </row>
    <row r="171" spans="1:1">
      <c r="A171" t="s">
        <v>1654</v>
      </c>
    </row>
    <row r="172" spans="1:1">
      <c r="A172" t="s">
        <v>1655</v>
      </c>
    </row>
    <row r="173" spans="1:1">
      <c r="A173" t="s">
        <v>1656</v>
      </c>
    </row>
    <row r="174" spans="1:1">
      <c r="A174" t="s">
        <v>1657</v>
      </c>
    </row>
    <row r="175" spans="1:1">
      <c r="A175" t="s">
        <v>1658</v>
      </c>
    </row>
    <row r="176" spans="1:1">
      <c r="A176" t="s">
        <v>1659</v>
      </c>
    </row>
    <row r="177" spans="1:1">
      <c r="A177" t="s">
        <v>1660</v>
      </c>
    </row>
    <row r="178" spans="1:1">
      <c r="A178" t="s">
        <v>1661</v>
      </c>
    </row>
    <row r="179" spans="1:1">
      <c r="A179" t="s">
        <v>1662</v>
      </c>
    </row>
    <row r="180" spans="1:1">
      <c r="A180" t="s">
        <v>1663</v>
      </c>
    </row>
    <row r="181" spans="1:1">
      <c r="A181" t="s">
        <v>1664</v>
      </c>
    </row>
    <row r="182" spans="1:1">
      <c r="A182" t="s">
        <v>1665</v>
      </c>
    </row>
    <row r="183" spans="1:1">
      <c r="A183" t="s">
        <v>1666</v>
      </c>
    </row>
    <row r="184" spans="1:1">
      <c r="A184" t="s">
        <v>1667</v>
      </c>
    </row>
    <row r="185" spans="1:1">
      <c r="A185" t="s">
        <v>1668</v>
      </c>
    </row>
    <row r="186" spans="1:1">
      <c r="A186" t="s">
        <v>1669</v>
      </c>
    </row>
    <row r="187" spans="1:1">
      <c r="A187" t="s">
        <v>1670</v>
      </c>
    </row>
    <row r="188" spans="1:1">
      <c r="A188" t="s">
        <v>1671</v>
      </c>
    </row>
    <row r="189" spans="1:1">
      <c r="A189" t="s">
        <v>1672</v>
      </c>
    </row>
    <row r="190" spans="1:1">
      <c r="A190" t="s">
        <v>1673</v>
      </c>
    </row>
    <row r="191" spans="1:1">
      <c r="A191" t="s">
        <v>1674</v>
      </c>
    </row>
    <row r="192" spans="1:1">
      <c r="A192" t="s">
        <v>1675</v>
      </c>
    </row>
    <row r="193" spans="1:1">
      <c r="A193" t="s">
        <v>1676</v>
      </c>
    </row>
    <row r="194" spans="1:1">
      <c r="A194" t="s">
        <v>1677</v>
      </c>
    </row>
    <row r="195" spans="1:1">
      <c r="A195" t="s">
        <v>1678</v>
      </c>
    </row>
    <row r="196" spans="1:1">
      <c r="A196" t="s">
        <v>1679</v>
      </c>
    </row>
    <row r="197" spans="1:1">
      <c r="A197" t="s">
        <v>1680</v>
      </c>
    </row>
    <row r="198" spans="1:1">
      <c r="A198" t="s">
        <v>1681</v>
      </c>
    </row>
    <row r="199" spans="1:1">
      <c r="A199" t="s">
        <v>1682</v>
      </c>
    </row>
    <row r="200" spans="1:1">
      <c r="A200" t="s">
        <v>1683</v>
      </c>
    </row>
    <row r="201" spans="1:1">
      <c r="A201" t="s">
        <v>1684</v>
      </c>
    </row>
    <row r="202" spans="1:1">
      <c r="A202" t="s">
        <v>1685</v>
      </c>
    </row>
    <row r="203" spans="1:1">
      <c r="A203" t="s">
        <v>1686</v>
      </c>
    </row>
    <row r="204" spans="1:1">
      <c r="A204" t="s">
        <v>1687</v>
      </c>
    </row>
    <row r="205" spans="1:1">
      <c r="A205" s="5" t="s">
        <v>1688</v>
      </c>
    </row>
    <row r="206" spans="1:1">
      <c r="A206" t="s">
        <v>1689</v>
      </c>
    </row>
    <row r="207" spans="1:1">
      <c r="A207" s="5" t="s">
        <v>1690</v>
      </c>
    </row>
    <row r="208" spans="1:1">
      <c r="A208" t="s">
        <v>1691</v>
      </c>
    </row>
    <row r="209" spans="1:1">
      <c r="A209" t="s">
        <v>1692</v>
      </c>
    </row>
    <row r="210" spans="1:1">
      <c r="A210" t="s">
        <v>1693</v>
      </c>
    </row>
    <row r="211" spans="1:1">
      <c r="A211" t="s">
        <v>1694</v>
      </c>
    </row>
    <row r="212" spans="1:1">
      <c r="A212" t="s">
        <v>1695</v>
      </c>
    </row>
    <row r="213" spans="1:1">
      <c r="A213" t="s">
        <v>1696</v>
      </c>
    </row>
    <row r="214" spans="1:1">
      <c r="A214" t="s">
        <v>1697</v>
      </c>
    </row>
    <row r="215" spans="1:1">
      <c r="A215" t="s">
        <v>1698</v>
      </c>
    </row>
    <row r="216" spans="1:1">
      <c r="A216" t="s">
        <v>1699</v>
      </c>
    </row>
    <row r="217" spans="1:1">
      <c r="A217" t="s">
        <v>1700</v>
      </c>
    </row>
    <row r="218" spans="1:1">
      <c r="A218" t="s">
        <v>1701</v>
      </c>
    </row>
    <row r="219" spans="1:1">
      <c r="A219" t="s">
        <v>1702</v>
      </c>
    </row>
    <row r="220" spans="1:1">
      <c r="A220" t="s">
        <v>1703</v>
      </c>
    </row>
    <row r="221" spans="1:1">
      <c r="A221" t="s">
        <v>1704</v>
      </c>
    </row>
    <row r="222" spans="1:1">
      <c r="A222" t="s">
        <v>1705</v>
      </c>
    </row>
    <row r="223" spans="1:1">
      <c r="A223" t="s">
        <v>1706</v>
      </c>
    </row>
    <row r="224" spans="1:1">
      <c r="A224" t="s">
        <v>1707</v>
      </c>
    </row>
    <row r="225" spans="1:1">
      <c r="A225" t="s">
        <v>1708</v>
      </c>
    </row>
    <row r="226" spans="1:1">
      <c r="A226" t="s">
        <v>1709</v>
      </c>
    </row>
    <row r="227" spans="1:1">
      <c r="A227" t="s">
        <v>1710</v>
      </c>
    </row>
    <row r="228" spans="1:1">
      <c r="A228" t="s">
        <v>1711</v>
      </c>
    </row>
    <row r="229" spans="1:1">
      <c r="A229" t="s">
        <v>1712</v>
      </c>
    </row>
    <row r="230" spans="1:1">
      <c r="A230" t="s">
        <v>1713</v>
      </c>
    </row>
    <row r="231" spans="1:1">
      <c r="A231" t="s">
        <v>1714</v>
      </c>
    </row>
    <row r="232" spans="1:1">
      <c r="A232" t="s">
        <v>1715</v>
      </c>
    </row>
    <row r="233" spans="1:1">
      <c r="A233" t="s">
        <v>1716</v>
      </c>
    </row>
    <row r="234" spans="1:1">
      <c r="A234" t="s">
        <v>1717</v>
      </c>
    </row>
    <row r="235" spans="1:1">
      <c r="A235" t="s">
        <v>1718</v>
      </c>
    </row>
    <row r="236" spans="1:1">
      <c r="A236" s="5" t="s">
        <v>1719</v>
      </c>
    </row>
    <row r="237" spans="1:1">
      <c r="A237" s="5" t="s">
        <v>1720</v>
      </c>
    </row>
    <row r="238" spans="1:1">
      <c r="A238" s="5" t="s">
        <v>1721</v>
      </c>
    </row>
    <row r="239" spans="1:1">
      <c r="A239" s="5" t="s">
        <v>1722</v>
      </c>
    </row>
    <row r="240" spans="1:1">
      <c r="A240" s="5" t="s">
        <v>1723</v>
      </c>
    </row>
    <row r="241" spans="1:1">
      <c r="A241" s="5" t="s">
        <v>1724</v>
      </c>
    </row>
    <row r="242" spans="1:1">
      <c r="A242" t="s">
        <v>1725</v>
      </c>
    </row>
    <row r="243" spans="1:1">
      <c r="A243" t="s">
        <v>1726</v>
      </c>
    </row>
    <row r="244" spans="1:1">
      <c r="A244" t="s">
        <v>1727</v>
      </c>
    </row>
    <row r="245" spans="1:1">
      <c r="A245" t="s">
        <v>1728</v>
      </c>
    </row>
    <row r="246" spans="1:1">
      <c r="A246" t="s">
        <v>1729</v>
      </c>
    </row>
    <row r="247" spans="1:1">
      <c r="A247" t="s">
        <v>1730</v>
      </c>
    </row>
    <row r="248" spans="1:1">
      <c r="A248" s="5" t="s">
        <v>1731</v>
      </c>
    </row>
    <row r="249" spans="1:1">
      <c r="A249" s="5" t="s">
        <v>1732</v>
      </c>
    </row>
    <row r="250" spans="1:1">
      <c r="A250" s="5" t="s">
        <v>1733</v>
      </c>
    </row>
    <row r="251" spans="1:1">
      <c r="A251" t="s">
        <v>1734</v>
      </c>
    </row>
    <row r="252" spans="1:1">
      <c r="A252" s="5" t="s">
        <v>1735</v>
      </c>
    </row>
    <row r="253" spans="1:1">
      <c r="A253" s="5" t="s">
        <v>1736</v>
      </c>
    </row>
    <row r="254" spans="1:1">
      <c r="A254" t="s">
        <v>1737</v>
      </c>
    </row>
    <row r="255" spans="1:1">
      <c r="A255" t="s">
        <v>1738</v>
      </c>
    </row>
    <row r="256" spans="1:1">
      <c r="A256" t="s">
        <v>1739</v>
      </c>
    </row>
    <row r="257" spans="1:1">
      <c r="A257" t="s">
        <v>1740</v>
      </c>
    </row>
    <row r="258" spans="1:1">
      <c r="A258" s="5" t="s">
        <v>1741</v>
      </c>
    </row>
    <row r="259" spans="1:1">
      <c r="A259" t="s">
        <v>1742</v>
      </c>
    </row>
    <row r="260" spans="1:1">
      <c r="A260" s="5" t="s">
        <v>1743</v>
      </c>
    </row>
    <row r="261" spans="1:1">
      <c r="A261" t="s">
        <v>1744</v>
      </c>
    </row>
    <row r="262" spans="1:1">
      <c r="A262" t="s">
        <v>1745</v>
      </c>
    </row>
    <row r="263" spans="1:1">
      <c r="A263" t="s">
        <v>1746</v>
      </c>
    </row>
    <row r="264" spans="1:1">
      <c r="A264" t="s">
        <v>1747</v>
      </c>
    </row>
    <row r="265" spans="1:1">
      <c r="A265" t="s">
        <v>1748</v>
      </c>
    </row>
    <row r="266" spans="1:1">
      <c r="A266" t="s">
        <v>1749</v>
      </c>
    </row>
    <row r="267" spans="1:1">
      <c r="A267" s="5" t="s">
        <v>1750</v>
      </c>
    </row>
    <row r="268" spans="1:1">
      <c r="A268" t="s">
        <v>1751</v>
      </c>
    </row>
    <row r="269" spans="1:1">
      <c r="A269" t="s">
        <v>1752</v>
      </c>
    </row>
    <row r="270" spans="1:1">
      <c r="A270" t="s">
        <v>1753</v>
      </c>
    </row>
    <row r="271" spans="1:1">
      <c r="A271" t="s">
        <v>1754</v>
      </c>
    </row>
    <row r="272" spans="1:1">
      <c r="A272" t="s">
        <v>1755</v>
      </c>
    </row>
    <row r="273" spans="1:1">
      <c r="A273" t="s">
        <v>1756</v>
      </c>
    </row>
    <row r="274" spans="1:1">
      <c r="A274" t="s">
        <v>1757</v>
      </c>
    </row>
    <row r="275" spans="1:1">
      <c r="A275" t="s">
        <v>1758</v>
      </c>
    </row>
    <row r="276" spans="1:1">
      <c r="A276" t="s">
        <v>1759</v>
      </c>
    </row>
    <row r="277" spans="1:1">
      <c r="A277" t="s">
        <v>1760</v>
      </c>
    </row>
    <row r="278" spans="1:1">
      <c r="A278" t="s">
        <v>1761</v>
      </c>
    </row>
    <row r="279" spans="1:1">
      <c r="A279" t="s">
        <v>1762</v>
      </c>
    </row>
    <row r="280" spans="1:1">
      <c r="A280" t="s">
        <v>1763</v>
      </c>
    </row>
    <row r="281" spans="1:1">
      <c r="A281" t="s">
        <v>1764</v>
      </c>
    </row>
    <row r="282" spans="1:1">
      <c r="A282" t="s">
        <v>1765</v>
      </c>
    </row>
    <row r="283" spans="1:1">
      <c r="A283" t="s">
        <v>1766</v>
      </c>
    </row>
    <row r="284" spans="1:1">
      <c r="A284" t="s">
        <v>1767</v>
      </c>
    </row>
    <row r="285" spans="1:1">
      <c r="A285" t="s">
        <v>1768</v>
      </c>
    </row>
    <row r="286" spans="1:1">
      <c r="A286" t="s">
        <v>1769</v>
      </c>
    </row>
    <row r="287" spans="1:1">
      <c r="A287" t="s">
        <v>1770</v>
      </c>
    </row>
    <row r="288" spans="1:1">
      <c r="A288" t="s">
        <v>1771</v>
      </c>
    </row>
    <row r="289" spans="1:1">
      <c r="A289" t="s">
        <v>1772</v>
      </c>
    </row>
    <row r="290" spans="1:1">
      <c r="A290" t="s">
        <v>1773</v>
      </c>
    </row>
    <row r="291" spans="1:1">
      <c r="A291" t="s">
        <v>1774</v>
      </c>
    </row>
    <row r="292" spans="1:1">
      <c r="A292" t="s">
        <v>1775</v>
      </c>
    </row>
    <row r="293" spans="1:1">
      <c r="A293" t="s">
        <v>1776</v>
      </c>
    </row>
    <row r="294" spans="1:1">
      <c r="A294" t="s">
        <v>1777</v>
      </c>
    </row>
    <row r="295" spans="1:1">
      <c r="A295" t="s">
        <v>1778</v>
      </c>
    </row>
    <row r="296" spans="1:1">
      <c r="A296" t="s">
        <v>1779</v>
      </c>
    </row>
    <row r="297" spans="1:1">
      <c r="A297" t="s">
        <v>1780</v>
      </c>
    </row>
    <row r="298" spans="1:1">
      <c r="A298" t="s">
        <v>1781</v>
      </c>
    </row>
    <row r="299" spans="1:1">
      <c r="A299" t="s">
        <v>1782</v>
      </c>
    </row>
    <row r="300" spans="1:1">
      <c r="A300" t="s">
        <v>1783</v>
      </c>
    </row>
    <row r="301" spans="1:1">
      <c r="A301" s="5" t="s">
        <v>1784</v>
      </c>
    </row>
    <row r="302" spans="1:1">
      <c r="A302" t="s">
        <v>1785</v>
      </c>
    </row>
    <row r="303" spans="1:1">
      <c r="A303" s="5" t="s">
        <v>1786</v>
      </c>
    </row>
    <row r="304" spans="1:1">
      <c r="A304" s="5" t="s">
        <v>1787</v>
      </c>
    </row>
    <row r="305" spans="1:1">
      <c r="A305" t="s">
        <v>1788</v>
      </c>
    </row>
    <row r="306" spans="1:1">
      <c r="A306" t="s">
        <v>1789</v>
      </c>
    </row>
    <row r="307" spans="1:1">
      <c r="A307" s="5" t="s">
        <v>1790</v>
      </c>
    </row>
    <row r="308" spans="1:1">
      <c r="A308" t="s">
        <v>1791</v>
      </c>
    </row>
    <row r="309" spans="1:1">
      <c r="A309" t="s">
        <v>1792</v>
      </c>
    </row>
    <row r="310" spans="1:1">
      <c r="A310" s="5" t="s">
        <v>1793</v>
      </c>
    </row>
    <row r="311" spans="1:1">
      <c r="A311" t="s">
        <v>1794</v>
      </c>
    </row>
    <row r="312" spans="1:1">
      <c r="A312" t="s">
        <v>1795</v>
      </c>
    </row>
    <row r="313" spans="1:1">
      <c r="A313" t="s">
        <v>1796</v>
      </c>
    </row>
    <row r="314" spans="1:1">
      <c r="A314" t="s">
        <v>1797</v>
      </c>
    </row>
    <row r="315" spans="1:1">
      <c r="A315" t="s">
        <v>1798</v>
      </c>
    </row>
    <row r="316" spans="1:1">
      <c r="A316" t="s">
        <v>1799</v>
      </c>
    </row>
    <row r="317" spans="1:1">
      <c r="A317" s="5" t="s">
        <v>1800</v>
      </c>
    </row>
    <row r="318" spans="1:1">
      <c r="A318" t="s">
        <v>1801</v>
      </c>
    </row>
    <row r="319" spans="1:1">
      <c r="A319" t="s">
        <v>1802</v>
      </c>
    </row>
    <row r="320" spans="1:1">
      <c r="A320" t="s">
        <v>1803</v>
      </c>
    </row>
    <row r="321" spans="1:1">
      <c r="A321" t="s">
        <v>1804</v>
      </c>
    </row>
    <row r="322" spans="1:1">
      <c r="A322" t="s">
        <v>1805</v>
      </c>
    </row>
    <row r="323" spans="1:1">
      <c r="A323" t="s">
        <v>1806</v>
      </c>
    </row>
    <row r="324" spans="1:1">
      <c r="A324" t="s">
        <v>1807</v>
      </c>
    </row>
    <row r="325" spans="1:1">
      <c r="A325" t="s">
        <v>1808</v>
      </c>
    </row>
    <row r="326" spans="1:1">
      <c r="A326" t="s">
        <v>1809</v>
      </c>
    </row>
    <row r="327" spans="1:1">
      <c r="A327" t="s">
        <v>1810</v>
      </c>
    </row>
    <row r="328" spans="1:1">
      <c r="A328" t="s">
        <v>1811</v>
      </c>
    </row>
    <row r="329" spans="1:1">
      <c r="A329" t="s">
        <v>1812</v>
      </c>
    </row>
    <row r="330" spans="1:1">
      <c r="A330" t="s">
        <v>1813</v>
      </c>
    </row>
    <row r="331" spans="1:1">
      <c r="A331" t="s">
        <v>1814</v>
      </c>
    </row>
    <row r="332" spans="1:1">
      <c r="A332" t="s">
        <v>1815</v>
      </c>
    </row>
    <row r="333" spans="1:1">
      <c r="A333" t="s">
        <v>1816</v>
      </c>
    </row>
    <row r="334" spans="1:1">
      <c r="A334" t="s">
        <v>1817</v>
      </c>
    </row>
    <row r="335" spans="1:1">
      <c r="A335" t="s">
        <v>1818</v>
      </c>
    </row>
    <row r="336" spans="1:1">
      <c r="A336" t="s">
        <v>1819</v>
      </c>
    </row>
    <row r="337" spans="1:1">
      <c r="A337" t="s">
        <v>1820</v>
      </c>
    </row>
    <row r="338" spans="1:1">
      <c r="A338" t="s">
        <v>1821</v>
      </c>
    </row>
    <row r="339" spans="1:1">
      <c r="A339" t="s">
        <v>1822</v>
      </c>
    </row>
    <row r="340" spans="1:1">
      <c r="A340" t="s">
        <v>1823</v>
      </c>
    </row>
    <row r="341" spans="1:1">
      <c r="A341" t="s">
        <v>1824</v>
      </c>
    </row>
    <row r="342" spans="1:1">
      <c r="A342" t="s">
        <v>1825</v>
      </c>
    </row>
    <row r="343" spans="1:1">
      <c r="A343" t="s">
        <v>1826</v>
      </c>
    </row>
    <row r="344" spans="1:1">
      <c r="A344" t="s">
        <v>1827</v>
      </c>
    </row>
    <row r="345" spans="1:1">
      <c r="A345" t="s">
        <v>1828</v>
      </c>
    </row>
    <row r="346" spans="1:1">
      <c r="A346" t="s">
        <v>1829</v>
      </c>
    </row>
    <row r="347" spans="1:1">
      <c r="A347" t="s">
        <v>1830</v>
      </c>
    </row>
    <row r="348" spans="1:1">
      <c r="A348" t="s">
        <v>1831</v>
      </c>
    </row>
    <row r="349" spans="1:1">
      <c r="A349" t="s">
        <v>1832</v>
      </c>
    </row>
    <row r="350" spans="1:1">
      <c r="A350" t="s">
        <v>1833</v>
      </c>
    </row>
    <row r="351" spans="1:1">
      <c r="A351" t="s">
        <v>1834</v>
      </c>
    </row>
    <row r="352" spans="1:1">
      <c r="A352" t="s">
        <v>1835</v>
      </c>
    </row>
    <row r="353" spans="1:1">
      <c r="A353" t="s">
        <v>1836</v>
      </c>
    </row>
    <row r="354" spans="1:1">
      <c r="A354" t="s">
        <v>1837</v>
      </c>
    </row>
    <row r="355" spans="1:1">
      <c r="A355" t="s">
        <v>1838</v>
      </c>
    </row>
    <row r="356" spans="1:1">
      <c r="A356" t="s">
        <v>1839</v>
      </c>
    </row>
    <row r="357" spans="1:1">
      <c r="A357" t="s">
        <v>1840</v>
      </c>
    </row>
    <row r="358" spans="1:1">
      <c r="A358" t="s">
        <v>1841</v>
      </c>
    </row>
    <row r="359" spans="1:1">
      <c r="A359" t="s">
        <v>1842</v>
      </c>
    </row>
    <row r="360" spans="1:1">
      <c r="A360" t="s">
        <v>1843</v>
      </c>
    </row>
    <row r="361" spans="1:1">
      <c r="A361" t="s">
        <v>1844</v>
      </c>
    </row>
    <row r="362" spans="1:1">
      <c r="A362" t="s">
        <v>1845</v>
      </c>
    </row>
    <row r="363" spans="1:1">
      <c r="A363" t="s">
        <v>1846</v>
      </c>
    </row>
    <row r="364" spans="1:1">
      <c r="A364" t="s">
        <v>1847</v>
      </c>
    </row>
    <row r="365" spans="1:1">
      <c r="A365" t="s">
        <v>1848</v>
      </c>
    </row>
    <row r="366" spans="1:1">
      <c r="A366" t="s">
        <v>1849</v>
      </c>
    </row>
    <row r="367" spans="1:1">
      <c r="A367" t="s">
        <v>1850</v>
      </c>
    </row>
    <row r="368" spans="1:1">
      <c r="A368" t="s">
        <v>1851</v>
      </c>
    </row>
    <row r="369" spans="1:1">
      <c r="A369" t="s">
        <v>1852</v>
      </c>
    </row>
    <row r="370" spans="1:1">
      <c r="A370" t="s">
        <v>1853</v>
      </c>
    </row>
    <row r="371" spans="1:1">
      <c r="A371" t="s">
        <v>1854</v>
      </c>
    </row>
    <row r="372" spans="1:1">
      <c r="A372" t="s">
        <v>1855</v>
      </c>
    </row>
    <row r="373" spans="1:1">
      <c r="A373" t="s">
        <v>1856</v>
      </c>
    </row>
    <row r="374" spans="1:1">
      <c r="A374" t="s">
        <v>1857</v>
      </c>
    </row>
    <row r="375" spans="1:1">
      <c r="A375" t="s">
        <v>1858</v>
      </c>
    </row>
    <row r="376" spans="1:1">
      <c r="A376" t="s">
        <v>1859</v>
      </c>
    </row>
    <row r="377" spans="1:1">
      <c r="A377" t="s">
        <v>1860</v>
      </c>
    </row>
    <row r="378" spans="1:1">
      <c r="A378" t="s">
        <v>1861</v>
      </c>
    </row>
    <row r="379" spans="1:1">
      <c r="A379" t="s">
        <v>1862</v>
      </c>
    </row>
    <row r="380" spans="1:1">
      <c r="A380" t="s">
        <v>1863</v>
      </c>
    </row>
    <row r="381" spans="1:1">
      <c r="A381" t="s">
        <v>1864</v>
      </c>
    </row>
    <row r="382" spans="1:1">
      <c r="A382" t="s">
        <v>1865</v>
      </c>
    </row>
    <row r="383" spans="1:1">
      <c r="A383" t="s">
        <v>1866</v>
      </c>
    </row>
    <row r="384" spans="1:1">
      <c r="A384" t="s">
        <v>1867</v>
      </c>
    </row>
    <row r="385" spans="1:1">
      <c r="A385" t="s">
        <v>1868</v>
      </c>
    </row>
    <row r="386" spans="1:1">
      <c r="A386" t="s">
        <v>1869</v>
      </c>
    </row>
    <row r="387" spans="1:1">
      <c r="A387" t="s">
        <v>1870</v>
      </c>
    </row>
    <row r="388" spans="1:1">
      <c r="A388" t="s">
        <v>1871</v>
      </c>
    </row>
    <row r="389" spans="1:1">
      <c r="A389" t="s">
        <v>1872</v>
      </c>
    </row>
    <row r="390" spans="1:1">
      <c r="A390" t="s">
        <v>1873</v>
      </c>
    </row>
    <row r="391" spans="1:1">
      <c r="A391" t="s">
        <v>1874</v>
      </c>
    </row>
    <row r="392" spans="1:1">
      <c r="A392" t="s">
        <v>1875</v>
      </c>
    </row>
    <row r="393" spans="1:1">
      <c r="A393" t="s">
        <v>1876</v>
      </c>
    </row>
    <row r="394" spans="1:1">
      <c r="A394" t="s">
        <v>1877</v>
      </c>
    </row>
    <row r="395" spans="1:1">
      <c r="A395" t="s">
        <v>1878</v>
      </c>
    </row>
    <row r="396" spans="1:1">
      <c r="A396" t="s">
        <v>1879</v>
      </c>
    </row>
    <row r="397" spans="1:1">
      <c r="A397" t="s">
        <v>1880</v>
      </c>
    </row>
    <row r="398" spans="1:1">
      <c r="A398" t="s">
        <v>1881</v>
      </c>
    </row>
    <row r="399" spans="1:1">
      <c r="A399" t="s">
        <v>1882</v>
      </c>
    </row>
    <row r="400" spans="1:1">
      <c r="A400" t="s">
        <v>1883</v>
      </c>
    </row>
    <row r="401" spans="1:1">
      <c r="A401" t="s">
        <v>1884</v>
      </c>
    </row>
    <row r="402" spans="1:1">
      <c r="A402" t="s">
        <v>1885</v>
      </c>
    </row>
    <row r="403" spans="1:1">
      <c r="A403" t="s">
        <v>1886</v>
      </c>
    </row>
    <row r="404" spans="1:1">
      <c r="A404" t="s">
        <v>1887</v>
      </c>
    </row>
    <row r="405" spans="1:1">
      <c r="A405" t="s">
        <v>1888</v>
      </c>
    </row>
    <row r="406" spans="1:1">
      <c r="A406" t="s">
        <v>1889</v>
      </c>
    </row>
    <row r="407" spans="1:1">
      <c r="A407" t="s">
        <v>1890</v>
      </c>
    </row>
    <row r="408" spans="1:1">
      <c r="A408" t="s">
        <v>1891</v>
      </c>
    </row>
    <row r="409" spans="1:1">
      <c r="A409" t="s">
        <v>1892</v>
      </c>
    </row>
    <row r="410" spans="1:1">
      <c r="A410" t="s">
        <v>1893</v>
      </c>
    </row>
    <row r="411" spans="1:1">
      <c r="A411" t="s">
        <v>1894</v>
      </c>
    </row>
    <row r="412" spans="1:1">
      <c r="A412" t="s">
        <v>1895</v>
      </c>
    </row>
    <row r="413" spans="1:1">
      <c r="A413" t="s">
        <v>1896</v>
      </c>
    </row>
    <row r="414" spans="1:1">
      <c r="A414" t="s">
        <v>1897</v>
      </c>
    </row>
    <row r="415" spans="1:1">
      <c r="A415" t="s">
        <v>1898</v>
      </c>
    </row>
    <row r="416" spans="1:1">
      <c r="A416" t="s">
        <v>1899</v>
      </c>
    </row>
    <row r="417" spans="1:1">
      <c r="A417" t="s">
        <v>1900</v>
      </c>
    </row>
    <row r="418" spans="1:1">
      <c r="A418" t="s">
        <v>1901</v>
      </c>
    </row>
    <row r="419" spans="1:1">
      <c r="A419" t="s">
        <v>1902</v>
      </c>
    </row>
    <row r="420" spans="1:1">
      <c r="A420" t="s">
        <v>1903</v>
      </c>
    </row>
    <row r="421" spans="1:1">
      <c r="A421" t="s">
        <v>1904</v>
      </c>
    </row>
    <row r="422" spans="1:1">
      <c r="A422" t="s">
        <v>1905</v>
      </c>
    </row>
    <row r="423" spans="1:1">
      <c r="A423" t="s">
        <v>1906</v>
      </c>
    </row>
    <row r="424" spans="1:1">
      <c r="A424" t="s">
        <v>1907</v>
      </c>
    </row>
    <row r="425" spans="1:1">
      <c r="A425" t="s">
        <v>1908</v>
      </c>
    </row>
    <row r="426" spans="1:1">
      <c r="A426" t="s">
        <v>1909</v>
      </c>
    </row>
    <row r="427" spans="1:1">
      <c r="A427" t="s">
        <v>1910</v>
      </c>
    </row>
    <row r="428" spans="1:1">
      <c r="A428" t="s">
        <v>1911</v>
      </c>
    </row>
    <row r="429" spans="1:1">
      <c r="A429" t="s">
        <v>1912</v>
      </c>
    </row>
    <row r="430" spans="1:1">
      <c r="A430" t="s">
        <v>1913</v>
      </c>
    </row>
    <row r="431" spans="1:1">
      <c r="A431" t="s">
        <v>1914</v>
      </c>
    </row>
    <row r="432" spans="1:1">
      <c r="A432" t="s">
        <v>1915</v>
      </c>
    </row>
    <row r="433" spans="1:1">
      <c r="A433" t="s">
        <v>1916</v>
      </c>
    </row>
    <row r="434" spans="1:1">
      <c r="A434" t="s">
        <v>1917</v>
      </c>
    </row>
    <row r="435" spans="1:1">
      <c r="A435" t="s">
        <v>1918</v>
      </c>
    </row>
    <row r="436" spans="1:1">
      <c r="A436" t="s">
        <v>1919</v>
      </c>
    </row>
    <row r="437" spans="1:1">
      <c r="A437" t="s">
        <v>1920</v>
      </c>
    </row>
    <row r="438" spans="1:1">
      <c r="A438" t="s">
        <v>1921</v>
      </c>
    </row>
    <row r="439" spans="1:1">
      <c r="A439" t="s">
        <v>1922</v>
      </c>
    </row>
    <row r="440" spans="1:1">
      <c r="A440" t="s">
        <v>1923</v>
      </c>
    </row>
    <row r="441" spans="1:1">
      <c r="A441" t="s">
        <v>1924</v>
      </c>
    </row>
    <row r="442" spans="1:1">
      <c r="A442" t="s">
        <v>1925</v>
      </c>
    </row>
    <row r="443" spans="1:1">
      <c r="A443" t="s">
        <v>1926</v>
      </c>
    </row>
    <row r="444" spans="1:1">
      <c r="A444" t="s">
        <v>1927</v>
      </c>
    </row>
    <row r="445" spans="1:1">
      <c r="A445" t="s">
        <v>1928</v>
      </c>
    </row>
    <row r="446" spans="1:1">
      <c r="A446" t="s">
        <v>1929</v>
      </c>
    </row>
    <row r="447" spans="1:1">
      <c r="A447" t="s">
        <v>1930</v>
      </c>
    </row>
    <row r="448" spans="1:1">
      <c r="A448" t="s">
        <v>1931</v>
      </c>
    </row>
    <row r="449" spans="1:1">
      <c r="A449" t="s">
        <v>1932</v>
      </c>
    </row>
    <row r="450" spans="1:1">
      <c r="A450" t="s">
        <v>1933</v>
      </c>
    </row>
    <row r="451" spans="1:1">
      <c r="A451" t="s">
        <v>1934</v>
      </c>
    </row>
    <row r="452" spans="1:1">
      <c r="A452" t="s">
        <v>1935</v>
      </c>
    </row>
    <row r="453" spans="1:1">
      <c r="A453" t="s">
        <v>1936</v>
      </c>
    </row>
    <row r="454" spans="1:1">
      <c r="A454" t="s">
        <v>1937</v>
      </c>
    </row>
    <row r="455" spans="1:1">
      <c r="A455" t="s">
        <v>1938</v>
      </c>
    </row>
    <row r="456" spans="1:1">
      <c r="A456" t="s">
        <v>1939</v>
      </c>
    </row>
    <row r="457" spans="1:1">
      <c r="A457" t="s">
        <v>1940</v>
      </c>
    </row>
    <row r="458" spans="1:1">
      <c r="A458" t="s">
        <v>1941</v>
      </c>
    </row>
    <row r="459" spans="1:1">
      <c r="A459" t="s">
        <v>1942</v>
      </c>
    </row>
    <row r="460" spans="1:1">
      <c r="A460" t="s">
        <v>1943</v>
      </c>
    </row>
    <row r="461" spans="1:1">
      <c r="A461" t="s">
        <v>1944</v>
      </c>
    </row>
    <row r="462" spans="1:1">
      <c r="A462" t="s">
        <v>1945</v>
      </c>
    </row>
    <row r="463" spans="1:1">
      <c r="A463" t="s">
        <v>1946</v>
      </c>
    </row>
    <row r="464" spans="1:1">
      <c r="A464" t="s">
        <v>1947</v>
      </c>
    </row>
    <row r="466" spans="1:1">
      <c r="A466" t="s">
        <v>1948</v>
      </c>
    </row>
    <row r="467" spans="1:1">
      <c r="A467" t="s">
        <v>1949</v>
      </c>
    </row>
    <row r="468" spans="1:1">
      <c r="A468" t="s">
        <v>1950</v>
      </c>
    </row>
    <row r="469" spans="1:1">
      <c r="A469" t="s">
        <v>1951</v>
      </c>
    </row>
    <row r="470" spans="1:1">
      <c r="A470" t="s">
        <v>1952</v>
      </c>
    </row>
    <row r="471" spans="1:1">
      <c r="A471" t="s">
        <v>1953</v>
      </c>
    </row>
    <row r="472" spans="1:1">
      <c r="A472" t="s">
        <v>1954</v>
      </c>
    </row>
    <row r="473" spans="1:1">
      <c r="A473" t="s">
        <v>1955</v>
      </c>
    </row>
    <row r="474" spans="1:1">
      <c r="A474" t="s">
        <v>1956</v>
      </c>
    </row>
    <row r="475" spans="1:1">
      <c r="A475" t="s">
        <v>1957</v>
      </c>
    </row>
    <row r="476" spans="1:1">
      <c r="A476" t="s">
        <v>1958</v>
      </c>
    </row>
    <row r="477" spans="1:1">
      <c r="A477" t="s">
        <v>1959</v>
      </c>
    </row>
    <row r="478" spans="1:1">
      <c r="A478" t="s">
        <v>1960</v>
      </c>
    </row>
    <row r="479" spans="1:1">
      <c r="A479" t="s">
        <v>1961</v>
      </c>
    </row>
    <row r="480" spans="1:1">
      <c r="A480" t="s">
        <v>1962</v>
      </c>
    </row>
    <row r="481" spans="1:1">
      <c r="A481" t="s">
        <v>1963</v>
      </c>
    </row>
    <row r="482" spans="1:1">
      <c r="A482" t="s">
        <v>1964</v>
      </c>
    </row>
    <row r="483" spans="1:1">
      <c r="A483" t="s">
        <v>1965</v>
      </c>
    </row>
    <row r="484" spans="1:1">
      <c r="A484" t="s">
        <v>1966</v>
      </c>
    </row>
    <row r="485" spans="1:1">
      <c r="A485" t="s">
        <v>1967</v>
      </c>
    </row>
    <row r="486" spans="1:1">
      <c r="A486" t="s">
        <v>1968</v>
      </c>
    </row>
    <row r="487" spans="1:1">
      <c r="A487" t="s">
        <v>1969</v>
      </c>
    </row>
    <row r="488" spans="1:1">
      <c r="A488" t="s">
        <v>1970</v>
      </c>
    </row>
    <row r="489" spans="1:1">
      <c r="A489" t="s">
        <v>1971</v>
      </c>
    </row>
    <row r="490" spans="1:1">
      <c r="A490" t="s">
        <v>1972</v>
      </c>
    </row>
    <row r="491" spans="1:1">
      <c r="A491" t="s">
        <v>1973</v>
      </c>
    </row>
    <row r="492" spans="1:1">
      <c r="A492" t="s">
        <v>1974</v>
      </c>
    </row>
    <row r="493" spans="1:1">
      <c r="A493" t="s">
        <v>1975</v>
      </c>
    </row>
    <row r="494" spans="1:1">
      <c r="A494" t="s">
        <v>1976</v>
      </c>
    </row>
    <row r="495" spans="1:1">
      <c r="A495" t="s">
        <v>1977</v>
      </c>
    </row>
    <row r="496" spans="1:1">
      <c r="A496" t="s">
        <v>1978</v>
      </c>
    </row>
    <row r="497" spans="1:1">
      <c r="A497" t="s">
        <v>1979</v>
      </c>
    </row>
    <row r="498" spans="1:1">
      <c r="A498" t="s">
        <v>1980</v>
      </c>
    </row>
    <row r="499" spans="1:1">
      <c r="A499" t="s">
        <v>1981</v>
      </c>
    </row>
    <row r="500" spans="1:1">
      <c r="A500" t="s">
        <v>1982</v>
      </c>
    </row>
    <row r="501" spans="1:1">
      <c r="A501" t="s">
        <v>1983</v>
      </c>
    </row>
    <row r="502" spans="1:1">
      <c r="A502" t="s">
        <v>1984</v>
      </c>
    </row>
    <row r="503" spans="1:1">
      <c r="A503" t="s">
        <v>1985</v>
      </c>
    </row>
    <row r="504" spans="1:1">
      <c r="A504" t="s">
        <v>1986</v>
      </c>
    </row>
    <row r="505" spans="1:1">
      <c r="A505" t="s">
        <v>1987</v>
      </c>
    </row>
    <row r="506" spans="1:1">
      <c r="A506" t="s">
        <v>1988</v>
      </c>
    </row>
    <row r="507" spans="1:1">
      <c r="A507" t="s">
        <v>1989</v>
      </c>
    </row>
    <row r="508" spans="1:1">
      <c r="A508" t="s">
        <v>1990</v>
      </c>
    </row>
    <row r="509" spans="1:1">
      <c r="A509" t="s">
        <v>1991</v>
      </c>
    </row>
    <row r="510" spans="1:1">
      <c r="A510" t="s">
        <v>1992</v>
      </c>
    </row>
    <row r="511" spans="1:1">
      <c r="A511" t="s">
        <v>1993</v>
      </c>
    </row>
    <row r="512" spans="1:1">
      <c r="A512" t="s">
        <v>1994</v>
      </c>
    </row>
    <row r="513" spans="1:1">
      <c r="A513" t="s">
        <v>1995</v>
      </c>
    </row>
    <row r="514" spans="1:1">
      <c r="A514" t="s">
        <v>1996</v>
      </c>
    </row>
    <row r="515" spans="1:1">
      <c r="A515" t="s">
        <v>1997</v>
      </c>
    </row>
    <row r="516" spans="1:1">
      <c r="A516" t="s">
        <v>1998</v>
      </c>
    </row>
    <row r="517" spans="1:1">
      <c r="A517" t="s">
        <v>1999</v>
      </c>
    </row>
    <row r="518" spans="1:1">
      <c r="A518" t="s">
        <v>2000</v>
      </c>
    </row>
    <row r="519" spans="1:1">
      <c r="A519" t="s">
        <v>2001</v>
      </c>
    </row>
    <row r="520" spans="1:1">
      <c r="A520" t="s">
        <v>2002</v>
      </c>
    </row>
    <row r="521" spans="1:1">
      <c r="A521" t="s">
        <v>2003</v>
      </c>
    </row>
    <row r="522" spans="1:1">
      <c r="A522" t="s">
        <v>2004</v>
      </c>
    </row>
    <row r="523" spans="1:1">
      <c r="A523" t="s">
        <v>2005</v>
      </c>
    </row>
    <row r="524" spans="1:1">
      <c r="A524" t="s">
        <v>2006</v>
      </c>
    </row>
    <row r="525" spans="1:1">
      <c r="A525" t="s">
        <v>2007</v>
      </c>
    </row>
    <row r="526" spans="1:1">
      <c r="A526" t="s">
        <v>2008</v>
      </c>
    </row>
    <row r="527" spans="1:1">
      <c r="A527" t="s">
        <v>2009</v>
      </c>
    </row>
    <row r="528" spans="1:1">
      <c r="A528" t="s">
        <v>2010</v>
      </c>
    </row>
    <row r="529" spans="1:1">
      <c r="A529" t="s">
        <v>2011</v>
      </c>
    </row>
    <row r="530" spans="1:1">
      <c r="A530" t="s">
        <v>2012</v>
      </c>
    </row>
    <row r="531" spans="1:1">
      <c r="A531" t="s">
        <v>2013</v>
      </c>
    </row>
    <row r="532" spans="1:1">
      <c r="A532" t="s">
        <v>2014</v>
      </c>
    </row>
    <row r="533" spans="1:1">
      <c r="A533" t="s">
        <v>2015</v>
      </c>
    </row>
    <row r="534" spans="1:1">
      <c r="A534" t="s">
        <v>2016</v>
      </c>
    </row>
    <row r="535" spans="1:1">
      <c r="A535" t="s">
        <v>2017</v>
      </c>
    </row>
    <row r="536" spans="1:1">
      <c r="A536" t="s">
        <v>2018</v>
      </c>
    </row>
    <row r="537" spans="1:1">
      <c r="A537" t="s">
        <v>2019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F51A-AC27-412F-9B26-82BCDAB300F2}">
  <sheetPr codeName="Sheet5">
    <tabColor theme="1" tint="4.9989318521683403E-2"/>
  </sheetPr>
  <dimension ref="A1:J234"/>
  <sheetViews>
    <sheetView workbookViewId="0"/>
  </sheetViews>
  <sheetFormatPr defaultRowHeight="14.45"/>
  <cols>
    <col min="1" max="1" width="11.5703125" bestFit="1" customWidth="1"/>
    <col min="2" max="2" width="14.85546875" bestFit="1" customWidth="1"/>
    <col min="3" max="3" width="13.28515625" bestFit="1" customWidth="1"/>
    <col min="4" max="4" width="18.5703125" bestFit="1" customWidth="1"/>
    <col min="5" max="5" width="40.85546875" bestFit="1" customWidth="1"/>
    <col min="7" max="7" width="68.5703125" bestFit="1" customWidth="1"/>
    <col min="8" max="8" width="25.7109375" bestFit="1" customWidth="1"/>
    <col min="10" max="10" width="23.85546875" bestFit="1" customWidth="1"/>
  </cols>
  <sheetData>
    <row r="1" spans="1:10" s="16" customFormat="1">
      <c r="A1" t="s">
        <v>120</v>
      </c>
      <c r="B1" t="s">
        <v>2020</v>
      </c>
      <c r="C1" t="s">
        <v>2021</v>
      </c>
      <c r="D1" s="16" t="s">
        <v>2022</v>
      </c>
      <c r="E1" s="16" t="s">
        <v>2023</v>
      </c>
      <c r="G1" s="16" t="s">
        <v>2024</v>
      </c>
      <c r="H1" s="16" t="s">
        <v>2025</v>
      </c>
      <c r="J1" s="16" t="s">
        <v>2026</v>
      </c>
    </row>
    <row r="2" spans="1:10">
      <c r="A2" t="s">
        <v>157</v>
      </c>
      <c r="B2" t="s">
        <v>179</v>
      </c>
      <c r="C2" t="s">
        <v>179</v>
      </c>
      <c r="D2" s="16" t="s">
        <v>2027</v>
      </c>
      <c r="E2" s="16" t="s">
        <v>2028</v>
      </c>
      <c r="G2" t="s">
        <v>2029</v>
      </c>
      <c r="H2" t="s">
        <v>2030</v>
      </c>
      <c r="J2" t="s">
        <v>2031</v>
      </c>
    </row>
    <row r="3" spans="1:10">
      <c r="A3" t="s">
        <v>2032</v>
      </c>
      <c r="B3" t="s">
        <v>2033</v>
      </c>
      <c r="C3" t="s">
        <v>2033</v>
      </c>
      <c r="D3" t="s">
        <v>2034</v>
      </c>
      <c r="E3" t="s">
        <v>2035</v>
      </c>
      <c r="G3" t="s">
        <v>2036</v>
      </c>
      <c r="H3" t="s">
        <v>2037</v>
      </c>
      <c r="J3" t="s">
        <v>2038</v>
      </c>
    </row>
    <row r="4" spans="1:10">
      <c r="A4" t="s">
        <v>230</v>
      </c>
      <c r="B4" t="s">
        <v>2039</v>
      </c>
      <c r="C4" t="s">
        <v>2040</v>
      </c>
      <c r="D4" t="s">
        <v>2041</v>
      </c>
      <c r="E4" t="s">
        <v>2042</v>
      </c>
      <c r="G4" t="s">
        <v>2043</v>
      </c>
      <c r="H4" t="s">
        <v>2044</v>
      </c>
      <c r="J4" t="s">
        <v>2045</v>
      </c>
    </row>
    <row r="5" spans="1:10">
      <c r="A5" t="s">
        <v>2046</v>
      </c>
      <c r="B5" t="s">
        <v>2047</v>
      </c>
      <c r="C5" t="s">
        <v>2048</v>
      </c>
      <c r="D5" t="s">
        <v>2049</v>
      </c>
      <c r="E5" t="s">
        <v>2050</v>
      </c>
      <c r="G5" t="s">
        <v>2051</v>
      </c>
      <c r="H5" t="s">
        <v>2052</v>
      </c>
      <c r="J5" t="s">
        <v>2053</v>
      </c>
    </row>
    <row r="6" spans="1:10">
      <c r="A6" t="s">
        <v>2054</v>
      </c>
      <c r="B6" t="s">
        <v>2055</v>
      </c>
      <c r="C6" t="s">
        <v>2056</v>
      </c>
      <c r="D6" t="s">
        <v>2057</v>
      </c>
      <c r="E6" t="s">
        <v>2058</v>
      </c>
      <c r="G6" t="s">
        <v>2059</v>
      </c>
      <c r="H6" t="s">
        <v>2060</v>
      </c>
      <c r="J6" t="s">
        <v>2061</v>
      </c>
    </row>
    <row r="7" spans="1:10">
      <c r="A7" t="s">
        <v>2062</v>
      </c>
      <c r="B7" t="s">
        <v>2063</v>
      </c>
      <c r="C7" t="s">
        <v>252</v>
      </c>
      <c r="D7" t="s">
        <v>2064</v>
      </c>
      <c r="E7" t="s">
        <v>2065</v>
      </c>
      <c r="G7" t="s">
        <v>2066</v>
      </c>
      <c r="H7" t="s">
        <v>2067</v>
      </c>
      <c r="J7" t="s">
        <v>2068</v>
      </c>
    </row>
    <row r="8" spans="1:10">
      <c r="A8" t="s">
        <v>284</v>
      </c>
      <c r="B8" t="s">
        <v>843</v>
      </c>
      <c r="D8" t="s">
        <v>2069</v>
      </c>
      <c r="E8" t="s">
        <v>2070</v>
      </c>
      <c r="G8" t="s">
        <v>2071</v>
      </c>
      <c r="H8" t="s">
        <v>2072</v>
      </c>
      <c r="J8" t="s">
        <v>2073</v>
      </c>
    </row>
    <row r="9" spans="1:10">
      <c r="D9" t="s">
        <v>2074</v>
      </c>
      <c r="E9" t="s">
        <v>2075</v>
      </c>
      <c r="G9" t="s">
        <v>2076</v>
      </c>
      <c r="H9" t="s">
        <v>2077</v>
      </c>
      <c r="J9" t="s">
        <v>2078</v>
      </c>
    </row>
    <row r="10" spans="1:10">
      <c r="D10" t="s">
        <v>2079</v>
      </c>
      <c r="E10" t="s">
        <v>2080</v>
      </c>
      <c r="G10" t="s">
        <v>2081</v>
      </c>
      <c r="H10" t="s">
        <v>2082</v>
      </c>
      <c r="J10" t="s">
        <v>2083</v>
      </c>
    </row>
    <row r="11" spans="1:10">
      <c r="D11" t="s">
        <v>2084</v>
      </c>
      <c r="E11" t="s">
        <v>2085</v>
      </c>
      <c r="G11" t="s">
        <v>2086</v>
      </c>
      <c r="H11" t="s">
        <v>2087</v>
      </c>
    </row>
    <row r="12" spans="1:10">
      <c r="D12" t="s">
        <v>2088</v>
      </c>
      <c r="E12" t="s">
        <v>2089</v>
      </c>
      <c r="G12" t="s">
        <v>2090</v>
      </c>
    </row>
    <row r="13" spans="1:10">
      <c r="D13" t="s">
        <v>2091</v>
      </c>
      <c r="E13" t="s">
        <v>2092</v>
      </c>
      <c r="G13" t="s">
        <v>2093</v>
      </c>
    </row>
    <row r="14" spans="1:10">
      <c r="D14" t="s">
        <v>2094</v>
      </c>
      <c r="E14" t="s">
        <v>2095</v>
      </c>
      <c r="G14" t="s">
        <v>2096</v>
      </c>
    </row>
    <row r="15" spans="1:10">
      <c r="D15" t="s">
        <v>2097</v>
      </c>
      <c r="E15" t="s">
        <v>2098</v>
      </c>
      <c r="G15" t="s">
        <v>2099</v>
      </c>
    </row>
    <row r="16" spans="1:10">
      <c r="D16" t="s">
        <v>2100</v>
      </c>
      <c r="E16" t="s">
        <v>2101</v>
      </c>
      <c r="G16" t="s">
        <v>2102</v>
      </c>
    </row>
    <row r="17" spans="4:7">
      <c r="D17" t="s">
        <v>2103</v>
      </c>
      <c r="E17" t="s">
        <v>2104</v>
      </c>
      <c r="G17" t="s">
        <v>2105</v>
      </c>
    </row>
    <row r="18" spans="4:7">
      <c r="D18" t="s">
        <v>2106</v>
      </c>
      <c r="E18" t="s">
        <v>2107</v>
      </c>
      <c r="G18" t="s">
        <v>2108</v>
      </c>
    </row>
    <row r="19" spans="4:7">
      <c r="D19" t="s">
        <v>2109</v>
      </c>
      <c r="E19" t="s">
        <v>2110</v>
      </c>
      <c r="G19" t="s">
        <v>2111</v>
      </c>
    </row>
    <row r="20" spans="4:7">
      <c r="D20" t="s">
        <v>2112</v>
      </c>
      <c r="E20" t="s">
        <v>2113</v>
      </c>
      <c r="G20" t="s">
        <v>2114</v>
      </c>
    </row>
    <row r="21" spans="4:7">
      <c r="E21" t="s">
        <v>2115</v>
      </c>
      <c r="G21" t="s">
        <v>2116</v>
      </c>
    </row>
    <row r="22" spans="4:7">
      <c r="E22" t="s">
        <v>2117</v>
      </c>
      <c r="G22" t="s">
        <v>2118</v>
      </c>
    </row>
    <row r="23" spans="4:7">
      <c r="E23" t="s">
        <v>2119</v>
      </c>
      <c r="G23" t="s">
        <v>2120</v>
      </c>
    </row>
    <row r="24" spans="4:7">
      <c r="E24" t="s">
        <v>2121</v>
      </c>
      <c r="G24" t="s">
        <v>2122</v>
      </c>
    </row>
    <row r="25" spans="4:7">
      <c r="E25" t="s">
        <v>2123</v>
      </c>
      <c r="G25" t="s">
        <v>2124</v>
      </c>
    </row>
    <row r="26" spans="4:7">
      <c r="E26" t="s">
        <v>2125</v>
      </c>
      <c r="G26" t="s">
        <v>2126</v>
      </c>
    </row>
    <row r="27" spans="4:7">
      <c r="E27" t="s">
        <v>2127</v>
      </c>
      <c r="G27" t="s">
        <v>2128</v>
      </c>
    </row>
    <row r="28" spans="4:7">
      <c r="E28" t="s">
        <v>2129</v>
      </c>
      <c r="G28" t="s">
        <v>2130</v>
      </c>
    </row>
    <row r="29" spans="4:7">
      <c r="E29" t="s">
        <v>2131</v>
      </c>
      <c r="G29" t="s">
        <v>2132</v>
      </c>
    </row>
    <row r="30" spans="4:7">
      <c r="E30" t="s">
        <v>2133</v>
      </c>
      <c r="G30" t="s">
        <v>2134</v>
      </c>
    </row>
    <row r="31" spans="4:7">
      <c r="E31" t="s">
        <v>2135</v>
      </c>
      <c r="G31" t="s">
        <v>2136</v>
      </c>
    </row>
    <row r="32" spans="4:7">
      <c r="E32" t="s">
        <v>2137</v>
      </c>
      <c r="G32" t="s">
        <v>2138</v>
      </c>
    </row>
    <row r="33" spans="5:7">
      <c r="E33" t="s">
        <v>2139</v>
      </c>
      <c r="G33" t="s">
        <v>2140</v>
      </c>
    </row>
    <row r="34" spans="5:7">
      <c r="E34" t="s">
        <v>2141</v>
      </c>
      <c r="G34" t="s">
        <v>2142</v>
      </c>
    </row>
    <row r="35" spans="5:7">
      <c r="E35" t="s">
        <v>2143</v>
      </c>
      <c r="G35" t="s">
        <v>2144</v>
      </c>
    </row>
    <row r="36" spans="5:7">
      <c r="E36" t="s">
        <v>2145</v>
      </c>
      <c r="G36" t="s">
        <v>2146</v>
      </c>
    </row>
    <row r="37" spans="5:7">
      <c r="E37" t="s">
        <v>2147</v>
      </c>
      <c r="G37" t="s">
        <v>2148</v>
      </c>
    </row>
    <row r="38" spans="5:7">
      <c r="E38" t="s">
        <v>2149</v>
      </c>
      <c r="G38" t="s">
        <v>2150</v>
      </c>
    </row>
    <row r="39" spans="5:7">
      <c r="E39" t="s">
        <v>2151</v>
      </c>
      <c r="G39" t="s">
        <v>2152</v>
      </c>
    </row>
    <row r="40" spans="5:7">
      <c r="E40" t="s">
        <v>2153</v>
      </c>
      <c r="G40" t="s">
        <v>2154</v>
      </c>
    </row>
    <row r="41" spans="5:7">
      <c r="E41" t="s">
        <v>2155</v>
      </c>
      <c r="G41" t="s">
        <v>2156</v>
      </c>
    </row>
    <row r="42" spans="5:7">
      <c r="E42" t="s">
        <v>2157</v>
      </c>
      <c r="G42" t="s">
        <v>2158</v>
      </c>
    </row>
    <row r="43" spans="5:7">
      <c r="E43" t="s">
        <v>2159</v>
      </c>
      <c r="G43" t="s">
        <v>2160</v>
      </c>
    </row>
    <row r="44" spans="5:7">
      <c r="E44" t="s">
        <v>2161</v>
      </c>
      <c r="G44" t="s">
        <v>2162</v>
      </c>
    </row>
    <row r="45" spans="5:7">
      <c r="E45" t="s">
        <v>2163</v>
      </c>
      <c r="G45" t="s">
        <v>2164</v>
      </c>
    </row>
    <row r="46" spans="5:7">
      <c r="E46" t="s">
        <v>2165</v>
      </c>
      <c r="G46" t="s">
        <v>2166</v>
      </c>
    </row>
    <row r="47" spans="5:7">
      <c r="E47" t="s">
        <v>2167</v>
      </c>
      <c r="G47" t="s">
        <v>2168</v>
      </c>
    </row>
    <row r="48" spans="5:7">
      <c r="E48" t="s">
        <v>2169</v>
      </c>
      <c r="G48" t="s">
        <v>2170</v>
      </c>
    </row>
    <row r="49" spans="5:7">
      <c r="E49" t="s">
        <v>2171</v>
      </c>
      <c r="G49" t="s">
        <v>2172</v>
      </c>
    </row>
    <row r="50" spans="5:7">
      <c r="E50" t="s">
        <v>2173</v>
      </c>
      <c r="G50" t="s">
        <v>2174</v>
      </c>
    </row>
    <row r="51" spans="5:7">
      <c r="E51" t="s">
        <v>2175</v>
      </c>
      <c r="G51" t="s">
        <v>2176</v>
      </c>
    </row>
    <row r="52" spans="5:7">
      <c r="E52" t="s">
        <v>2177</v>
      </c>
      <c r="G52" t="s">
        <v>2178</v>
      </c>
    </row>
    <row r="53" spans="5:7">
      <c r="E53" t="s">
        <v>2179</v>
      </c>
      <c r="G53" t="s">
        <v>2180</v>
      </c>
    </row>
    <row r="54" spans="5:7">
      <c r="E54" t="s">
        <v>2181</v>
      </c>
      <c r="G54" t="s">
        <v>2182</v>
      </c>
    </row>
    <row r="55" spans="5:7">
      <c r="E55" t="s">
        <v>2183</v>
      </c>
      <c r="G55" t="s">
        <v>2184</v>
      </c>
    </row>
    <row r="56" spans="5:7">
      <c r="E56" t="s">
        <v>2185</v>
      </c>
      <c r="G56" t="s">
        <v>2186</v>
      </c>
    </row>
    <row r="57" spans="5:7">
      <c r="E57" t="s">
        <v>2187</v>
      </c>
      <c r="G57" t="s">
        <v>2188</v>
      </c>
    </row>
    <row r="58" spans="5:7">
      <c r="E58" t="s">
        <v>2189</v>
      </c>
      <c r="G58" t="s">
        <v>2190</v>
      </c>
    </row>
    <row r="59" spans="5:7">
      <c r="E59" t="s">
        <v>2191</v>
      </c>
      <c r="G59" t="s">
        <v>2192</v>
      </c>
    </row>
    <row r="60" spans="5:7">
      <c r="E60" t="s">
        <v>2193</v>
      </c>
      <c r="G60" t="s">
        <v>2194</v>
      </c>
    </row>
    <row r="61" spans="5:7">
      <c r="E61" t="s">
        <v>2195</v>
      </c>
      <c r="G61" t="s">
        <v>2196</v>
      </c>
    </row>
    <row r="62" spans="5:7">
      <c r="E62" t="s">
        <v>2197</v>
      </c>
      <c r="G62" t="s">
        <v>2198</v>
      </c>
    </row>
    <row r="63" spans="5:7">
      <c r="E63" t="s">
        <v>2199</v>
      </c>
      <c r="G63" t="s">
        <v>2200</v>
      </c>
    </row>
    <row r="64" spans="5:7">
      <c r="E64" t="s">
        <v>2201</v>
      </c>
      <c r="G64" t="s">
        <v>2202</v>
      </c>
    </row>
    <row r="65" spans="5:7">
      <c r="E65" t="s">
        <v>2203</v>
      </c>
      <c r="G65" t="s">
        <v>2204</v>
      </c>
    </row>
    <row r="66" spans="5:7">
      <c r="E66" t="s">
        <v>2205</v>
      </c>
      <c r="G66" t="s">
        <v>2206</v>
      </c>
    </row>
    <row r="67" spans="5:7">
      <c r="E67" t="s">
        <v>2207</v>
      </c>
      <c r="G67" t="s">
        <v>2208</v>
      </c>
    </row>
    <row r="68" spans="5:7">
      <c r="E68" t="s">
        <v>2209</v>
      </c>
      <c r="G68" t="s">
        <v>2210</v>
      </c>
    </row>
    <row r="69" spans="5:7">
      <c r="E69" t="s">
        <v>2211</v>
      </c>
      <c r="G69" t="s">
        <v>2212</v>
      </c>
    </row>
    <row r="70" spans="5:7">
      <c r="E70" t="s">
        <v>2213</v>
      </c>
      <c r="G70" t="s">
        <v>2214</v>
      </c>
    </row>
    <row r="71" spans="5:7">
      <c r="E71" t="s">
        <v>2215</v>
      </c>
      <c r="G71" t="s">
        <v>2216</v>
      </c>
    </row>
    <row r="72" spans="5:7">
      <c r="E72" t="s">
        <v>2217</v>
      </c>
      <c r="G72" t="s">
        <v>2218</v>
      </c>
    </row>
    <row r="73" spans="5:7">
      <c r="E73" t="s">
        <v>2219</v>
      </c>
      <c r="G73" t="s">
        <v>2220</v>
      </c>
    </row>
    <row r="74" spans="5:7">
      <c r="E74" t="s">
        <v>2221</v>
      </c>
      <c r="G74" t="s">
        <v>2222</v>
      </c>
    </row>
    <row r="75" spans="5:7">
      <c r="E75" t="s">
        <v>2223</v>
      </c>
      <c r="G75" t="s">
        <v>2224</v>
      </c>
    </row>
    <row r="76" spans="5:7">
      <c r="E76" t="s">
        <v>2225</v>
      </c>
      <c r="G76" t="s">
        <v>2226</v>
      </c>
    </row>
    <row r="77" spans="5:7">
      <c r="E77" t="s">
        <v>2227</v>
      </c>
      <c r="G77" t="s">
        <v>2228</v>
      </c>
    </row>
    <row r="78" spans="5:7">
      <c r="E78" t="s">
        <v>2229</v>
      </c>
      <c r="G78" t="s">
        <v>2230</v>
      </c>
    </row>
    <row r="79" spans="5:7">
      <c r="E79" t="s">
        <v>2231</v>
      </c>
      <c r="G79" t="s">
        <v>2232</v>
      </c>
    </row>
    <row r="80" spans="5:7">
      <c r="E80" t="s">
        <v>2233</v>
      </c>
      <c r="G80" t="s">
        <v>2234</v>
      </c>
    </row>
    <row r="81" spans="5:7">
      <c r="E81" t="s">
        <v>2235</v>
      </c>
      <c r="G81" t="s">
        <v>2236</v>
      </c>
    </row>
    <row r="82" spans="5:7">
      <c r="E82" t="s">
        <v>2237</v>
      </c>
      <c r="G82" t="s">
        <v>2238</v>
      </c>
    </row>
    <row r="83" spans="5:7">
      <c r="E83" t="s">
        <v>2239</v>
      </c>
      <c r="G83" t="s">
        <v>2240</v>
      </c>
    </row>
    <row r="84" spans="5:7">
      <c r="E84" t="s">
        <v>2241</v>
      </c>
      <c r="G84" t="s">
        <v>2242</v>
      </c>
    </row>
    <row r="85" spans="5:7">
      <c r="E85" t="s">
        <v>2243</v>
      </c>
    </row>
    <row r="86" spans="5:7">
      <c r="E86" t="s">
        <v>2244</v>
      </c>
    </row>
    <row r="87" spans="5:7">
      <c r="E87" t="s">
        <v>2245</v>
      </c>
    </row>
    <row r="88" spans="5:7">
      <c r="E88" t="s">
        <v>2246</v>
      </c>
    </row>
    <row r="89" spans="5:7">
      <c r="E89" t="s">
        <v>2247</v>
      </c>
    </row>
    <row r="90" spans="5:7">
      <c r="E90" t="s">
        <v>2248</v>
      </c>
    </row>
    <row r="91" spans="5:7">
      <c r="E91" t="s">
        <v>2249</v>
      </c>
    </row>
    <row r="92" spans="5:7">
      <c r="E92" t="s">
        <v>2250</v>
      </c>
    </row>
    <row r="93" spans="5:7">
      <c r="E93" t="s">
        <v>2251</v>
      </c>
    </row>
    <row r="94" spans="5:7">
      <c r="E94" t="s">
        <v>2252</v>
      </c>
    </row>
    <row r="95" spans="5:7">
      <c r="E95" t="s">
        <v>2253</v>
      </c>
    </row>
    <row r="96" spans="5:7">
      <c r="E96" t="s">
        <v>2254</v>
      </c>
    </row>
    <row r="97" spans="4:5">
      <c r="E97" t="s">
        <v>2255</v>
      </c>
    </row>
    <row r="98" spans="4:5">
      <c r="D98" t="s">
        <v>2256</v>
      </c>
      <c r="E98" t="s">
        <v>2257</v>
      </c>
    </row>
    <row r="99" spans="4:5">
      <c r="E99" t="s">
        <v>2258</v>
      </c>
    </row>
    <row r="100" spans="4:5">
      <c r="E100" t="s">
        <v>2259</v>
      </c>
    </row>
    <row r="101" spans="4:5">
      <c r="E101" t="s">
        <v>2260</v>
      </c>
    </row>
    <row r="102" spans="4:5">
      <c r="E102" t="s">
        <v>2261</v>
      </c>
    </row>
    <row r="103" spans="4:5">
      <c r="E103" t="s">
        <v>2262</v>
      </c>
    </row>
    <row r="104" spans="4:5">
      <c r="E104" t="s">
        <v>2263</v>
      </c>
    </row>
    <row r="105" spans="4:5">
      <c r="E105" t="s">
        <v>2264</v>
      </c>
    </row>
    <row r="106" spans="4:5">
      <c r="E106" t="s">
        <v>2265</v>
      </c>
    </row>
    <row r="107" spans="4:5">
      <c r="E107" t="s">
        <v>2266</v>
      </c>
    </row>
    <row r="108" spans="4:5">
      <c r="E108" t="s">
        <v>2267</v>
      </c>
    </row>
    <row r="109" spans="4:5">
      <c r="E109" t="s">
        <v>2268</v>
      </c>
    </row>
    <row r="110" spans="4:5">
      <c r="E110" t="s">
        <v>2269</v>
      </c>
    </row>
    <row r="111" spans="4:5">
      <c r="E111" t="s">
        <v>2270</v>
      </c>
    </row>
    <row r="112" spans="4:5">
      <c r="E112" t="s">
        <v>2271</v>
      </c>
    </row>
    <row r="113" spans="5:5">
      <c r="E113" t="s">
        <v>2272</v>
      </c>
    </row>
    <row r="114" spans="5:5">
      <c r="E114" t="s">
        <v>2273</v>
      </c>
    </row>
    <row r="115" spans="5:5">
      <c r="E115" t="s">
        <v>2274</v>
      </c>
    </row>
    <row r="116" spans="5:5">
      <c r="E116" t="s">
        <v>2275</v>
      </c>
    </row>
    <row r="117" spans="5:5">
      <c r="E117" t="s">
        <v>2276</v>
      </c>
    </row>
    <row r="118" spans="5:5">
      <c r="E118" t="s">
        <v>2277</v>
      </c>
    </row>
    <row r="119" spans="5:5">
      <c r="E119" t="s">
        <v>2278</v>
      </c>
    </row>
    <row r="120" spans="5:5">
      <c r="E120" t="s">
        <v>2279</v>
      </c>
    </row>
    <row r="121" spans="5:5">
      <c r="E121" t="s">
        <v>2280</v>
      </c>
    </row>
    <row r="122" spans="5:5">
      <c r="E122" t="s">
        <v>2281</v>
      </c>
    </row>
    <row r="123" spans="5:5">
      <c r="E123" t="s">
        <v>2282</v>
      </c>
    </row>
    <row r="124" spans="5:5">
      <c r="E124" t="s">
        <v>2283</v>
      </c>
    </row>
    <row r="125" spans="5:5">
      <c r="E125" t="s">
        <v>2284</v>
      </c>
    </row>
    <row r="126" spans="5:5">
      <c r="E126" t="s">
        <v>2285</v>
      </c>
    </row>
    <row r="127" spans="5:5">
      <c r="E127" t="s">
        <v>2286</v>
      </c>
    </row>
    <row r="128" spans="5:5">
      <c r="E128" t="s">
        <v>2287</v>
      </c>
    </row>
    <row r="129" spans="5:5">
      <c r="E129" t="s">
        <v>2288</v>
      </c>
    </row>
    <row r="130" spans="5:5">
      <c r="E130" t="s">
        <v>2289</v>
      </c>
    </row>
    <row r="131" spans="5:5">
      <c r="E131" t="s">
        <v>2290</v>
      </c>
    </row>
    <row r="132" spans="5:5">
      <c r="E132" t="s">
        <v>2291</v>
      </c>
    </row>
    <row r="133" spans="5:5">
      <c r="E133" t="s">
        <v>2292</v>
      </c>
    </row>
    <row r="134" spans="5:5">
      <c r="E134" t="s">
        <v>2293</v>
      </c>
    </row>
    <row r="135" spans="5:5">
      <c r="E135" t="s">
        <v>2294</v>
      </c>
    </row>
    <row r="136" spans="5:5">
      <c r="E136" t="s">
        <v>2295</v>
      </c>
    </row>
    <row r="137" spans="5:5">
      <c r="E137" t="s">
        <v>2296</v>
      </c>
    </row>
    <row r="138" spans="5:5">
      <c r="E138" t="s">
        <v>2297</v>
      </c>
    </row>
    <row r="139" spans="5:5">
      <c r="E139" t="s">
        <v>2298</v>
      </c>
    </row>
    <row r="140" spans="5:5">
      <c r="E140" t="s">
        <v>2299</v>
      </c>
    </row>
    <row r="141" spans="5:5">
      <c r="E141" t="s">
        <v>2300</v>
      </c>
    </row>
    <row r="142" spans="5:5">
      <c r="E142" t="s">
        <v>2301</v>
      </c>
    </row>
    <row r="143" spans="5:5">
      <c r="E143" t="s">
        <v>2302</v>
      </c>
    </row>
    <row r="144" spans="5:5">
      <c r="E144" t="s">
        <v>2303</v>
      </c>
    </row>
    <row r="145" spans="5:5">
      <c r="E145" t="s">
        <v>2304</v>
      </c>
    </row>
    <row r="146" spans="5:5">
      <c r="E146" t="s">
        <v>2305</v>
      </c>
    </row>
    <row r="147" spans="5:5">
      <c r="E147" t="s">
        <v>2306</v>
      </c>
    </row>
    <row r="148" spans="5:5">
      <c r="E148" t="s">
        <v>2307</v>
      </c>
    </row>
    <row r="149" spans="5:5">
      <c r="E149" t="s">
        <v>2308</v>
      </c>
    </row>
    <row r="150" spans="5:5">
      <c r="E150" t="s">
        <v>2309</v>
      </c>
    </row>
    <row r="151" spans="5:5">
      <c r="E151" t="s">
        <v>2310</v>
      </c>
    </row>
    <row r="152" spans="5:5">
      <c r="E152" t="s">
        <v>2311</v>
      </c>
    </row>
    <row r="153" spans="5:5">
      <c r="E153" t="s">
        <v>2312</v>
      </c>
    </row>
    <row r="154" spans="5:5">
      <c r="E154" t="s">
        <v>2313</v>
      </c>
    </row>
    <row r="155" spans="5:5">
      <c r="E155" t="s">
        <v>2314</v>
      </c>
    </row>
    <row r="156" spans="5:5">
      <c r="E156" t="s">
        <v>2315</v>
      </c>
    </row>
    <row r="157" spans="5:5">
      <c r="E157" t="s">
        <v>2316</v>
      </c>
    </row>
    <row r="158" spans="5:5">
      <c r="E158" t="s">
        <v>2317</v>
      </c>
    </row>
    <row r="159" spans="5:5">
      <c r="E159" t="s">
        <v>2318</v>
      </c>
    </row>
    <row r="160" spans="5:5">
      <c r="E160" t="s">
        <v>2319</v>
      </c>
    </row>
    <row r="161" spans="5:5">
      <c r="E161" t="s">
        <v>2320</v>
      </c>
    </row>
    <row r="162" spans="5:5">
      <c r="E162" t="s">
        <v>2321</v>
      </c>
    </row>
    <row r="163" spans="5:5">
      <c r="E163" t="s">
        <v>2322</v>
      </c>
    </row>
    <row r="164" spans="5:5">
      <c r="E164" t="s">
        <v>2323</v>
      </c>
    </row>
    <row r="165" spans="5:5">
      <c r="E165" t="s">
        <v>2324</v>
      </c>
    </row>
    <row r="166" spans="5:5">
      <c r="E166" t="s">
        <v>2325</v>
      </c>
    </row>
    <row r="167" spans="5:5">
      <c r="E167" t="s">
        <v>2309</v>
      </c>
    </row>
    <row r="168" spans="5:5">
      <c r="E168" t="s">
        <v>2326</v>
      </c>
    </row>
    <row r="169" spans="5:5">
      <c r="E169" t="s">
        <v>2327</v>
      </c>
    </row>
    <row r="170" spans="5:5">
      <c r="E170" t="s">
        <v>2328</v>
      </c>
    </row>
    <row r="171" spans="5:5">
      <c r="E171" t="s">
        <v>2329</v>
      </c>
    </row>
    <row r="172" spans="5:5">
      <c r="E172" t="s">
        <v>2330</v>
      </c>
    </row>
    <row r="173" spans="5:5">
      <c r="E173" t="s">
        <v>2331</v>
      </c>
    </row>
    <row r="174" spans="5:5">
      <c r="E174" t="s">
        <v>2332</v>
      </c>
    </row>
    <row r="175" spans="5:5">
      <c r="E175" t="s">
        <v>2333</v>
      </c>
    </row>
    <row r="176" spans="5:5">
      <c r="E176" t="s">
        <v>2334</v>
      </c>
    </row>
    <row r="177" spans="5:5">
      <c r="E177" t="s">
        <v>2335</v>
      </c>
    </row>
    <row r="178" spans="5:5">
      <c r="E178" t="s">
        <v>2336</v>
      </c>
    </row>
    <row r="179" spans="5:5">
      <c r="E179" t="s">
        <v>2337</v>
      </c>
    </row>
    <row r="180" spans="5:5">
      <c r="E180" t="s">
        <v>2338</v>
      </c>
    </row>
    <row r="181" spans="5:5">
      <c r="E181" t="s">
        <v>2339</v>
      </c>
    </row>
    <row r="182" spans="5:5">
      <c r="E182" t="s">
        <v>2340</v>
      </c>
    </row>
    <row r="183" spans="5:5">
      <c r="E183" t="s">
        <v>2341</v>
      </c>
    </row>
    <row r="184" spans="5:5">
      <c r="E184" t="s">
        <v>2342</v>
      </c>
    </row>
    <row r="185" spans="5:5">
      <c r="E185" t="s">
        <v>2343</v>
      </c>
    </row>
    <row r="186" spans="5:5">
      <c r="E186" t="s">
        <v>2344</v>
      </c>
    </row>
    <row r="187" spans="5:5">
      <c r="E187" t="s">
        <v>2345</v>
      </c>
    </row>
    <row r="188" spans="5:5">
      <c r="E188" t="s">
        <v>2346</v>
      </c>
    </row>
    <row r="189" spans="5:5">
      <c r="E189" t="s">
        <v>2347</v>
      </c>
    </row>
    <row r="190" spans="5:5">
      <c r="E190" t="s">
        <v>2348</v>
      </c>
    </row>
    <row r="191" spans="5:5">
      <c r="E191" t="s">
        <v>2349</v>
      </c>
    </row>
    <row r="192" spans="5:5">
      <c r="E192" t="s">
        <v>2350</v>
      </c>
    </row>
    <row r="193" spans="5:5">
      <c r="E193" t="s">
        <v>2351</v>
      </c>
    </row>
    <row r="194" spans="5:5">
      <c r="E194" t="s">
        <v>2352</v>
      </c>
    </row>
    <row r="195" spans="5:5">
      <c r="E195" t="s">
        <v>2353</v>
      </c>
    </row>
    <row r="196" spans="5:5">
      <c r="E196" t="s">
        <v>2354</v>
      </c>
    </row>
    <row r="197" spans="5:5">
      <c r="E197" t="s">
        <v>2355</v>
      </c>
    </row>
    <row r="198" spans="5:5">
      <c r="E198" s="24" t="s">
        <v>2356</v>
      </c>
    </row>
    <row r="199" spans="5:5">
      <c r="E199" t="s">
        <v>2357</v>
      </c>
    </row>
    <row r="200" spans="5:5">
      <c r="E200" t="s">
        <v>2358</v>
      </c>
    </row>
    <row r="201" spans="5:5">
      <c r="E201" t="s">
        <v>2359</v>
      </c>
    </row>
    <row r="202" spans="5:5">
      <c r="E202" t="s">
        <v>2360</v>
      </c>
    </row>
    <row r="203" spans="5:5">
      <c r="E203" t="s">
        <v>2361</v>
      </c>
    </row>
    <row r="204" spans="5:5">
      <c r="E204" t="s">
        <v>2362</v>
      </c>
    </row>
    <row r="205" spans="5:5">
      <c r="E205" t="s">
        <v>2363</v>
      </c>
    </row>
    <row r="206" spans="5:5">
      <c r="E206" t="s">
        <v>2364</v>
      </c>
    </row>
    <row r="207" spans="5:5">
      <c r="E207" t="s">
        <v>2365</v>
      </c>
    </row>
    <row r="208" spans="5:5">
      <c r="E208" t="s">
        <v>2366</v>
      </c>
    </row>
    <row r="209" spans="5:5">
      <c r="E209" t="s">
        <v>2367</v>
      </c>
    </row>
    <row r="210" spans="5:5">
      <c r="E210" t="s">
        <v>2368</v>
      </c>
    </row>
    <row r="211" spans="5:5">
      <c r="E211" t="s">
        <v>2369</v>
      </c>
    </row>
    <row r="212" spans="5:5">
      <c r="E212" t="s">
        <v>2370</v>
      </c>
    </row>
    <row r="213" spans="5:5">
      <c r="E213" t="s">
        <v>2371</v>
      </c>
    </row>
    <row r="214" spans="5:5">
      <c r="E214" t="s">
        <v>2372</v>
      </c>
    </row>
    <row r="215" spans="5:5">
      <c r="E215" t="s">
        <v>2373</v>
      </c>
    </row>
    <row r="216" spans="5:5">
      <c r="E216" t="s">
        <v>2374</v>
      </c>
    </row>
    <row r="217" spans="5:5">
      <c r="E217" t="s">
        <v>2375</v>
      </c>
    </row>
    <row r="218" spans="5:5">
      <c r="E218" t="s">
        <v>2376</v>
      </c>
    </row>
    <row r="219" spans="5:5">
      <c r="E219" t="s">
        <v>2377</v>
      </c>
    </row>
    <row r="220" spans="5:5">
      <c r="E220" t="s">
        <v>2378</v>
      </c>
    </row>
    <row r="221" spans="5:5">
      <c r="E221" t="s">
        <v>2379</v>
      </c>
    </row>
    <row r="222" spans="5:5">
      <c r="E222" t="s">
        <v>2380</v>
      </c>
    </row>
    <row r="223" spans="5:5">
      <c r="E223" t="s">
        <v>2381</v>
      </c>
    </row>
    <row r="224" spans="5:5">
      <c r="E224" t="s">
        <v>2382</v>
      </c>
    </row>
    <row r="225" spans="5:5">
      <c r="E225" t="s">
        <v>2383</v>
      </c>
    </row>
    <row r="226" spans="5:5">
      <c r="E226" t="s">
        <v>2384</v>
      </c>
    </row>
    <row r="227" spans="5:5">
      <c r="E227" t="s">
        <v>2385</v>
      </c>
    </row>
    <row r="228" spans="5:5">
      <c r="E228" t="s">
        <v>2386</v>
      </c>
    </row>
    <row r="229" spans="5:5">
      <c r="E229" t="s">
        <v>2387</v>
      </c>
    </row>
    <row r="230" spans="5:5">
      <c r="E230" t="s">
        <v>2388</v>
      </c>
    </row>
    <row r="231" spans="5:5">
      <c r="E231" t="s">
        <v>2389</v>
      </c>
    </row>
    <row r="232" spans="5:5">
      <c r="E232" t="s">
        <v>2390</v>
      </c>
    </row>
    <row r="233" spans="5:5">
      <c r="E233" t="s">
        <v>2391</v>
      </c>
    </row>
    <row r="234" spans="5:5">
      <c r="E234" t="s">
        <v>2392</v>
      </c>
    </row>
  </sheetData>
  <hyperlinks>
    <hyperlink ref="E74" r:id="rId1" display="D050.Endorsement/ITC-Infrastructure@CAB" xr:uid="{2541117A-496E-4F04-A77B-C4555A215D57}"/>
    <hyperlink ref="E76" r:id="rId2" display="051.Endorsement/ITC-Maintenance@CAB" xr:uid="{86CA3B4A-60D8-4FEE-A792-BE706A120A7F}"/>
    <hyperlink ref="E77" r:id="rId3" display="052.Endorsement/ITC-Operations@CAB" xr:uid="{1687B82A-D303-4172-BD81-8316A4031AC1}"/>
    <hyperlink ref="E82" r:id="rId4" display="057.Endorsement/ITC-Legal@CAB" xr:uid="{E6C8D430-5F6D-455C-9C59-A5F2EC79F3A9}"/>
    <hyperlink ref="E75" r:id="rId5" display="051.Endorsement/ITC-Maintenance@CAB" xr:uid="{2CBDB0A1-9D1C-4FF1-BB3C-97CAA965190F}"/>
    <hyperlink ref="E78" r:id="rId6" display="D306.Endorsement/ITC-Deployment@CAB" xr:uid="{272A6D38-EE2C-4AC1-ACCF-E92F1D68620C}"/>
    <hyperlink ref="E79" r:id="rId7" display="D307.Endorsement/ITC-Support@CAB" xr:uid="{403E9C76-E33C-4D43-A3D0-C194BDC32A25}"/>
    <hyperlink ref="E80" r:id="rId8" display="D308.Endorsement/ITC-Training@CAB" xr:uid="{91B12F09-BC1C-4933-8558-4CD198644606}"/>
    <hyperlink ref="E81" r:id="rId9" display="056.Endorsement/ITC-Identity@CAB" xr:uid="{2AA2B524-2479-43E9-A4DB-9C8885FB590A}"/>
    <hyperlink ref="E73" r:id="rId10" display="D050.Endorsement/ITC-Infrastructure@CAB" xr:uid="{03AFA364-7970-4B19-AEF9-053BC563EE74}"/>
  </hyperlinks>
  <pageMargins left="0.7" right="0.7" top="0.75" bottom="0.75" header="0.3" footer="0.3"/>
  <pageSetup paperSize="9" orientation="portrait" r:id="rId11"/>
  <tableParts count="8">
    <tablePart r:id="rId12"/>
    <tablePart r:id="rId13"/>
    <tablePart r:id="rId14"/>
    <tablePart r:id="rId15"/>
    <tablePart r:id="rId16"/>
    <tablePart r:id="rId17"/>
    <tablePart r:id="rId18"/>
    <tablePart r:id="rId1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F4E3-BBB3-45AB-8891-3BE8D8863E78}">
  <sheetPr codeName="Sheet15">
    <tabColor theme="4"/>
  </sheetPr>
  <dimension ref="A1:O803"/>
  <sheetViews>
    <sheetView topLeftCell="A178" zoomScale="94" zoomScaleNormal="94" workbookViewId="0"/>
  </sheetViews>
  <sheetFormatPr defaultRowHeight="14.45"/>
  <cols>
    <col min="1" max="1" width="18.5703125" bestFit="1" customWidth="1"/>
    <col min="2" max="2" width="39" bestFit="1" customWidth="1"/>
    <col min="3" max="3" width="36.7109375" style="13" customWidth="1"/>
    <col min="4" max="4" width="26.5703125" style="13" customWidth="1"/>
    <col min="5" max="5" width="40" bestFit="1" customWidth="1"/>
    <col min="6" max="6" width="45.5703125" style="9" bestFit="1" customWidth="1"/>
    <col min="7" max="7" width="18.42578125" style="13" bestFit="1" customWidth="1"/>
    <col min="8" max="8" width="7.85546875" style="13" customWidth="1"/>
    <col min="9" max="9" width="15.28515625" bestFit="1" customWidth="1"/>
    <col min="10" max="10" width="63.140625" style="13" customWidth="1"/>
    <col min="11" max="11" width="19.140625" style="7" bestFit="1" customWidth="1"/>
    <col min="12" max="12" width="81.42578125" style="7" bestFit="1" customWidth="1"/>
    <col min="13" max="13" width="44" customWidth="1"/>
    <col min="14" max="14" width="12" bestFit="1" customWidth="1"/>
  </cols>
  <sheetData>
    <row r="1" spans="1:15">
      <c r="A1" s="4" t="s">
        <v>2393</v>
      </c>
      <c r="B1" s="4" t="s">
        <v>2394</v>
      </c>
      <c r="C1" s="4" t="s">
        <v>2395</v>
      </c>
      <c r="D1" s="4" t="s">
        <v>2396</v>
      </c>
      <c r="E1" s="4" t="s">
        <v>2397</v>
      </c>
      <c r="F1" s="4" t="s">
        <v>55</v>
      </c>
      <c r="G1" s="4" t="s">
        <v>2021</v>
      </c>
      <c r="H1" s="4" t="s">
        <v>2398</v>
      </c>
      <c r="I1" s="4" t="s">
        <v>2399</v>
      </c>
      <c r="J1" s="4" t="s">
        <v>119</v>
      </c>
      <c r="K1" s="8" t="s">
        <v>2400</v>
      </c>
      <c r="L1" s="12" t="s">
        <v>2401</v>
      </c>
      <c r="M1" s="12" t="s">
        <v>2402</v>
      </c>
      <c r="N1" s="6" t="s">
        <v>132</v>
      </c>
      <c r="O1" s="6" t="s">
        <v>2403</v>
      </c>
    </row>
    <row r="2" spans="1:15">
      <c r="A2" s="16" t="s">
        <v>2034</v>
      </c>
      <c r="B2" s="16" t="s">
        <v>2065</v>
      </c>
      <c r="C2" s="16"/>
      <c r="D2" s="16"/>
      <c r="E2" s="16" t="s">
        <v>2066</v>
      </c>
      <c r="F2" s="16" t="s">
        <v>2086</v>
      </c>
      <c r="G2" s="16" t="s">
        <v>2087</v>
      </c>
      <c r="H2" s="16">
        <v>3</v>
      </c>
      <c r="I2" s="23" t="str" cm="1">
        <f t="array" aca="1" ref="I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01.005.05.09.9.3</v>
      </c>
      <c r="J2" s="16" t="s">
        <v>2404</v>
      </c>
      <c r="K2" s="10" t="str">
        <f>TRIM(SUBSTITUTE( LEFT(DATA_Requirements[[#This Row],[Path]], FIND("/", SUBSTITUTE( DATA_Requirements[[#This Row],[Path]]," ","/"),1)-1), ".",""))</f>
        <v>DELIVERABLES</v>
      </c>
      <c r="L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 spans="1:15">
      <c r="A3" s="22" t="s">
        <v>2034</v>
      </c>
      <c r="B3" s="22"/>
      <c r="C3" s="22"/>
      <c r="D3" s="22"/>
      <c r="E3" s="22"/>
      <c r="F3" s="22"/>
      <c r="G3" s="22"/>
      <c r="H3" s="22">
        <v>0</v>
      </c>
      <c r="I3" s="22" t="str" cm="1">
        <f t="array" aca="1" ref="I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3" s="22" t="s">
        <v>2405</v>
      </c>
      <c r="K3" s="10" t="str">
        <f>TRIM(SUBSTITUTE( LEFT(DATA_Requirements[[#This Row],[Path]], FIND("/", SUBSTITUTE( DATA_Requirements[[#This Row],[Path]]," ","/"),1)-1), ".",""))</f>
        <v>Deliverables</v>
      </c>
      <c r="L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Plan: Design Services: Endorsement</v>
      </c>
      <c r="M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Project's Strategic Alignment (as per the Business Case) MUST be endorsed prior to procurement, development and delivery</v>
      </c>
    </row>
    <row r="4" spans="1:15">
      <c r="A4" s="22" t="s">
        <v>2034</v>
      </c>
      <c r="B4" s="22"/>
      <c r="C4" s="22"/>
      <c r="D4" s="22"/>
      <c r="E4" s="22"/>
      <c r="F4" s="22"/>
      <c r="G4" s="22"/>
      <c r="H4" s="22">
        <v>0</v>
      </c>
      <c r="I4" s="22" t="str" cm="1">
        <f t="array" aca="1" ref="I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4" s="22" t="s">
        <v>2406</v>
      </c>
      <c r="K4" s="10" t="str">
        <f>TRIM(SUBSTITUTE( LEFT(DATA_Requirements[[#This Row],[Path]], FIND("/", SUBSTITUTE( DATA_Requirements[[#This Row],[Path]]," ","/"),1)-1), ".",""))</f>
        <v>Deliverables</v>
      </c>
      <c r="L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Expected Deliverable</v>
      </c>
      <c r="M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Primary Deliverable MUST remain a documented &amp; supported Business Customer Service, supported by an operable, functioning, incrementally improving InfoService system, delivered via an automated delivery Pipeline.</v>
      </c>
    </row>
    <row r="5" spans="1:15">
      <c r="A5" s="22" t="s">
        <v>2034</v>
      </c>
      <c r="B5" s="22"/>
      <c r="C5" s="22"/>
      <c r="D5" s="22"/>
      <c r="E5" s="22"/>
      <c r="F5" s="22"/>
      <c r="G5" s="22"/>
      <c r="H5" s="22">
        <v>0</v>
      </c>
      <c r="I5" s="22" t="str" cm="1">
        <f t="array" aca="1" ref="I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01.....0</v>
      </c>
      <c r="J5" s="22" t="s">
        <v>2407</v>
      </c>
      <c r="K5" s="10" t="str">
        <f>TRIM(SUBSTITUTE( LEFT(DATA_Requirements[[#This Row],[Path]], FIND("/", SUBSTITUTE( DATA_Requirements[[#This Row],[Path]]," ","/"),1)-1), ".",""))</f>
        <v>Deliverables</v>
      </c>
      <c r="L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Focus on the Wrong System</v>
      </c>
      <c r="M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 Stakeholders MUST NOT mistake the InfoService as being the Key Deliverable.It is only one of many deliverables.It is not even the key System (The Automated QA &amp; Delivery Pipeline is).</v>
      </c>
    </row>
    <row r="6" spans="1:15">
      <c r="A6" t="s">
        <v>2041</v>
      </c>
      <c r="B6" t="s">
        <v>2042</v>
      </c>
      <c r="C6"/>
      <c r="D6"/>
      <c r="E6" s="22" t="s">
        <v>2232</v>
      </c>
      <c r="F6" s="22" t="s">
        <v>2170</v>
      </c>
      <c r="G6" s="22" t="s">
        <v>2044</v>
      </c>
      <c r="H6">
        <v>0</v>
      </c>
      <c r="I6" t="str" cm="1">
        <f t="array" aca="1" ref="I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02.002.76.46.2.0</v>
      </c>
      <c r="J6" t="s">
        <v>2408</v>
      </c>
      <c r="K6" s="10" t="str">
        <f>TRIM(SUBSTITUTE( LEFT(DATA_Requirements[[#This Row],[Path]], FIND("/", SUBSTITUTE( DATA_Requirements[[#This Row],[Path]]," ","/"),1)-1), ".",""))</f>
        <v>Deployment</v>
      </c>
      <c r="L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SOW</v>
      </c>
      <c r="M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with Deployment Services MUST be established to pay for Deploying Services to PROD-DATA environments (ie, requiring the raising of Change Requests) to SLA expectations</v>
      </c>
    </row>
    <row r="7" spans="1:15">
      <c r="A7" t="s">
        <v>2041</v>
      </c>
      <c r="B7" t="s">
        <v>2089</v>
      </c>
      <c r="C7"/>
      <c r="D7"/>
      <c r="E7" t="s">
        <v>2029</v>
      </c>
      <c r="F7" t="s">
        <v>2202</v>
      </c>
      <c r="G7" s="22" t="s">
        <v>2030</v>
      </c>
      <c r="H7">
        <v>0</v>
      </c>
      <c r="I7" t="str" cm="1">
        <f t="array" aca="1" ref="I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02.010.00.61.0.0</v>
      </c>
      <c r="J7" t="s">
        <v>2409</v>
      </c>
      <c r="K7" s="10" t="str">
        <f>TRIM(SUBSTITUTE( LEFT(DATA_Requirements[[#This Row],[Path]], FIND("/", SUBSTITUTE( DATA_Requirements[[#This Row],[Path]]," ","/"),1)-1), ".",""))</f>
        <v>InfrastructureServices</v>
      </c>
      <c r="L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Subscription</v>
      </c>
      <c r="M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to pay for Hosting of Infrastructure (generally separately to Infrastructure Maintenance SOW)</v>
      </c>
    </row>
    <row r="8" spans="1:15">
      <c r="A8" t="s">
        <v>2041</v>
      </c>
      <c r="B8" t="s">
        <v>2089</v>
      </c>
      <c r="C8"/>
      <c r="D8"/>
      <c r="E8" t="s">
        <v>2029</v>
      </c>
      <c r="F8" t="s">
        <v>2202</v>
      </c>
      <c r="G8" s="22" t="s">
        <v>2030</v>
      </c>
      <c r="H8">
        <v>0</v>
      </c>
      <c r="I8" t="str" cm="1">
        <f t="array" aca="1" ref="I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02.010.00.61.0.0</v>
      </c>
      <c r="J8" t="s">
        <v>2410</v>
      </c>
      <c r="K8" s="10" t="str">
        <f>TRIM(SUBSTITUTE( LEFT(DATA_Requirements[[#This Row],[Path]], FIND("/", SUBSTITUTE( DATA_Requirements[[#This Row],[Path]]," ","/"),1)-1), ".",""))</f>
        <v>InfrastructureServices</v>
      </c>
      <c r="L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SOW</v>
      </c>
      <c r="M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Infrastructure Services to support service infrastructure to SLA Expectations</v>
      </c>
    </row>
    <row r="9" spans="1:15">
      <c r="A9" t="s">
        <v>2041</v>
      </c>
      <c r="B9" t="s">
        <v>2101</v>
      </c>
      <c r="C9"/>
      <c r="D9"/>
      <c r="F9" s="22" t="s">
        <v>2170</v>
      </c>
      <c r="G9" t="s">
        <v>2030</v>
      </c>
      <c r="H9">
        <v>0</v>
      </c>
      <c r="I9" t="str" cm="1">
        <f t="array" aca="1" ref="I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9" t="s">
        <v>2411</v>
      </c>
      <c r="K9" s="10" t="str">
        <f>TRIM(SUBSTITUTE( LEFT(DATA_Requirements[[#This Row],[Path]], FIND("/", SUBSTITUTE( DATA_Requirements[[#This Row],[Path]]," ","/"),1)-1), ".",""))</f>
        <v>InfoServiceContent:</v>
      </c>
      <c r="L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SOW</v>
      </c>
      <c r="M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Consultant SMEs on Content Media to develop discoverable, organised, evolvable, system content.</v>
      </c>
    </row>
    <row r="10" spans="1:15">
      <c r="A10" t="s">
        <v>2041</v>
      </c>
      <c r="B10" t="s">
        <v>2101</v>
      </c>
      <c r="C10"/>
      <c r="D10"/>
      <c r="F10" s="22" t="s">
        <v>2170</v>
      </c>
      <c r="G10" t="s">
        <v>2030</v>
      </c>
      <c r="H10">
        <v>0</v>
      </c>
      <c r="I10" t="str" cm="1">
        <f t="array" aca="1" ref="I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0" t="s">
        <v>2412</v>
      </c>
      <c r="K10" s="10" t="str">
        <f>TRIM(SUBSTITUTE( LEFT(DATA_Requirements[[#This Row],[Path]], FIND("/", SUBSTITUTE( DATA_Requirements[[#This Row],[Path]]," ","/"),1)-1), ".",""))</f>
        <v>Media</v>
      </c>
      <c r="L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Interpretation Services: Initial Resource SOW</v>
      </c>
      <c r="M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initial Resources (not Content) developed.</v>
      </c>
    </row>
    <row r="11" spans="1:15">
      <c r="A11" t="s">
        <v>2041</v>
      </c>
      <c r="B11" t="s">
        <v>2101</v>
      </c>
      <c r="C11"/>
      <c r="D11"/>
      <c r="F11" s="22" t="s">
        <v>2170</v>
      </c>
      <c r="G11" t="s">
        <v>2030</v>
      </c>
      <c r="H11">
        <v>0</v>
      </c>
      <c r="I11" t="str" cm="1">
        <f t="array" aca="1" ref="I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1" t="s">
        <v>2413</v>
      </c>
      <c r="K11" s="10" t="str">
        <f>TRIM(SUBSTITUTE( LEFT(DATA_Requirements[[#This Row],[Path]], FIND("/", SUBSTITUTE( DATA_Requirements[[#This Row],[Path]]," ","/"),1)-1), ".",""))</f>
        <v>Media</v>
      </c>
      <c r="L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 SOW MAY be developed with Consultant SMEs on Content Media to develop subsequent</v>
      </c>
      <c r="M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ongoing system Resources.</v>
      </c>
    </row>
    <row r="12" spans="1:15">
      <c r="A12" t="s">
        <v>2041</v>
      </c>
      <c r="B12" t="s">
        <v>2101</v>
      </c>
      <c r="C12"/>
      <c r="D12"/>
      <c r="F12" s="22" t="s">
        <v>2170</v>
      </c>
      <c r="G12" t="s">
        <v>2030</v>
      </c>
      <c r="H12">
        <v>0</v>
      </c>
      <c r="I12" t="str" cm="1">
        <f t="array" aca="1" ref="I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02.014..46.0.0</v>
      </c>
      <c r="J12" t="s">
        <v>2414</v>
      </c>
      <c r="K12" s="10" t="str">
        <f>TRIM(SUBSTITUTE( LEFT(DATA_Requirements[[#This Row],[Path]], FIND("/", SUBSTITUTE( DATA_Requirements[[#This Row],[Path]]," ","/"),1)-1), ".",""))</f>
        <v>InfoServiceContent:</v>
      </c>
      <c r="L1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Management Services: SOW</v>
      </c>
      <c r="M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Media Development Services to manage, further organise, refresh, cull, system content.</v>
      </c>
    </row>
    <row r="13" spans="1:15">
      <c r="A13" t="s">
        <v>2041</v>
      </c>
      <c r="B13" t="s">
        <v>2104</v>
      </c>
      <c r="C13"/>
      <c r="D13"/>
      <c r="F13" s="22" t="s">
        <v>2170</v>
      </c>
      <c r="G13" t="s">
        <v>2030</v>
      </c>
      <c r="H13">
        <v>0</v>
      </c>
      <c r="I13" t="str" cm="1">
        <f t="array" aca="1" ref="I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3" t="s">
        <v>2415</v>
      </c>
      <c r="K13" s="10" t="str">
        <f>TRIM(SUBSTITUTE( LEFT(DATA_Requirements[[#This Row],[Path]], FIND("/", SUBSTITUTE( DATA_Requirements[[#This Row],[Path]]," ","/"),1)-1), ".",""))</f>
        <v>InfoServiceContent:</v>
      </c>
      <c r="L1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Interpretation Services: Initial Content SOW</v>
      </c>
      <c r="M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initial Content developed.</v>
      </c>
    </row>
    <row r="14" spans="1:15">
      <c r="A14" t="s">
        <v>2041</v>
      </c>
      <c r="B14" t="s">
        <v>2104</v>
      </c>
      <c r="C14"/>
      <c r="D14"/>
      <c r="F14" s="22" t="s">
        <v>2170</v>
      </c>
      <c r="G14" t="s">
        <v>2030</v>
      </c>
      <c r="H14">
        <v>0</v>
      </c>
      <c r="I14" t="str" cm="1">
        <f t="array" aca="1" ref="I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4" t="s">
        <v>2416</v>
      </c>
      <c r="K14" s="10" t="str">
        <f>TRIM(SUBSTITUTE( LEFT(DATA_Requirements[[#This Row],[Path]], FIND("/", SUBSTITUTE( DATA_Requirements[[#This Row],[Path]]," ","/"),1)-1), ".",""))</f>
        <v>Media</v>
      </c>
      <c r="L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Interpretation Services: Ongoing Resources SOW</v>
      </c>
      <c r="M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Resource (not Content) developed</v>
      </c>
    </row>
    <row r="15" spans="1:15">
      <c r="A15" t="s">
        <v>2041</v>
      </c>
      <c r="B15" t="s">
        <v>2104</v>
      </c>
      <c r="C15"/>
      <c r="D15"/>
      <c r="F15" s="22" t="s">
        <v>2170</v>
      </c>
      <c r="G15" t="s">
        <v>2030</v>
      </c>
      <c r="H15">
        <v>0</v>
      </c>
      <c r="I15" t="str" cm="1">
        <f t="array" aca="1" ref="I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5" t="s">
        <v>2417</v>
      </c>
      <c r="K15" s="10" t="str">
        <f>TRIM(SUBSTITUTE( LEFT(DATA_Requirements[[#This Row],[Path]], FIND("/", SUBSTITUTE( DATA_Requirements[[#This Row],[Path]]," ","/"),1)-1), ".",""))</f>
        <v>InfoServiceContent:</v>
      </c>
      <c r="L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Ongoing Content SOW</v>
      </c>
      <c r="M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required with Media Development Services to develop additional discoverable, organised, evolvable, system content.</v>
      </c>
    </row>
    <row r="16" spans="1:15">
      <c r="A16" t="s">
        <v>2041</v>
      </c>
      <c r="B16" t="s">
        <v>2104</v>
      </c>
      <c r="C16"/>
      <c r="D16"/>
      <c r="F16" s="22" t="s">
        <v>2170</v>
      </c>
      <c r="G16" t="s">
        <v>2030</v>
      </c>
      <c r="H16">
        <v>0</v>
      </c>
      <c r="I16" t="str" cm="1">
        <f t="array" aca="1" ref="I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02.015..46.0.0</v>
      </c>
      <c r="J16" t="s">
        <v>2418</v>
      </c>
      <c r="K16" s="10" t="str">
        <f>TRIM(SUBSTITUTE( LEFT(DATA_Requirements[[#This Row],[Path]], FIND("/", SUBSTITUTE( DATA_Requirements[[#This Row],[Path]]," ","/"),1)-1), ".",""))</f>
        <v>InfoServiceContent:</v>
      </c>
      <c r="L1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Interpretation Services: Ongoing Content SOW</v>
      </c>
      <c r="M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Media Interpretation Services to interpret any subsequent Content developed in an ongoing manner.</v>
      </c>
    </row>
    <row r="17" spans="1:13">
      <c r="A17" t="s">
        <v>2041</v>
      </c>
      <c r="B17" t="s">
        <v>2121</v>
      </c>
      <c r="C17"/>
      <c r="D17"/>
      <c r="F17"/>
      <c r="G17" s="22" t="s">
        <v>2030</v>
      </c>
      <c r="H17">
        <v>0</v>
      </c>
      <c r="I17" t="str" cm="1">
        <f t="array" aca="1" ref="I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02.022...0.0</v>
      </c>
      <c r="J17" t="s">
        <v>2419</v>
      </c>
      <c r="K17" s="10" t="str">
        <f>TRIM(SUBSTITUTE( LEFT(DATA_Requirements[[#This Row],[Path]], FIND("/", SUBSTITUTE( DATA_Requirements[[#This Row],[Path]]," ","/"),1)-1), ".",""))</f>
        <v>SupportServices:</v>
      </c>
      <c r="L1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SOW</v>
      </c>
      <c r="M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at CAB, a SOW MUST be established to provide System Support.</v>
      </c>
    </row>
    <row r="18" spans="1:13">
      <c r="A18" t="s">
        <v>2041</v>
      </c>
      <c r="B18" t="s">
        <v>2123</v>
      </c>
      <c r="C18"/>
      <c r="D18"/>
      <c r="F18"/>
      <c r="G18" s="22" t="s">
        <v>2030</v>
      </c>
      <c r="H18">
        <v>0</v>
      </c>
      <c r="I18" t="str" cm="1">
        <f t="array" aca="1" ref="I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02.023...0.0</v>
      </c>
      <c r="J18" t="s">
        <v>2420</v>
      </c>
      <c r="K18" s="10" t="str">
        <f>TRIM(SUBSTITUTE( LEFT(DATA_Requirements[[#This Row],[Path]], FIND("/", SUBSTITUTE( DATA_Requirements[[#This Row],[Path]]," ","/"),1)-1), ".",""))</f>
        <v/>
      </c>
      <c r="L1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developed with Training Services to manage training of internal business users</v>
      </c>
    </row>
    <row r="19" spans="1:13">
      <c r="A19" t="s">
        <v>2041</v>
      </c>
      <c r="B19" t="s">
        <v>2131</v>
      </c>
      <c r="C19"/>
      <c r="D19"/>
      <c r="E19" t="s">
        <v>2029</v>
      </c>
      <c r="F19" t="s">
        <v>2099</v>
      </c>
      <c r="G19" t="s">
        <v>2044</v>
      </c>
      <c r="H19">
        <v>0</v>
      </c>
      <c r="I19" t="str" cm="1">
        <f t="array" aca="1" ref="I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02.032.00.13.2.0</v>
      </c>
      <c r="J19" t="s">
        <v>2421</v>
      </c>
      <c r="K19" s="10" t="str">
        <f>TRIM(SUBSTITUTE( LEFT(DATA_Requirements[[#This Row],[Path]], FIND("/", SUBSTITUTE( DATA_Requirements[[#This Row],[Path]]," ","/"),1)-1), ".",""))</f>
        <v/>
      </c>
      <c r="L1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Options Analysis MUST be developed to inform the Business Case.</v>
      </c>
    </row>
    <row r="20" spans="1:13">
      <c r="A20" t="s">
        <v>2041</v>
      </c>
      <c r="B20" t="s">
        <v>2133</v>
      </c>
      <c r="C20"/>
      <c r="D20"/>
      <c r="E20" t="s">
        <v>2029</v>
      </c>
      <c r="F20" t="s">
        <v>2099</v>
      </c>
      <c r="G20" t="s">
        <v>2044</v>
      </c>
      <c r="H20">
        <v>0</v>
      </c>
      <c r="I20" t="str" cm="1">
        <f t="array" aca="1" ref="I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02.033.00.13.2.0</v>
      </c>
      <c r="J20" t="s">
        <v>2422</v>
      </c>
      <c r="K20" s="10" t="str">
        <f>TRIM(SUBSTITUTE( LEFT(DATA_Requirements[[#This Row],[Path]], FIND("/", SUBSTITUTE( DATA_Requirements[[#This Row],[Path]]," ","/"),1)-1), ".",""))</f>
        <v/>
      </c>
      <c r="L2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Stakeholder Map showing RASCI roles over the whole service lifecycle (dev + ops &amp; improvements) MUST be developed to include and inform the Business Case scope &amp; functions.</v>
      </c>
    </row>
    <row r="21" spans="1:13">
      <c r="A21" t="s">
        <v>2041</v>
      </c>
      <c r="B21" t="s">
        <v>2135</v>
      </c>
      <c r="C21"/>
      <c r="D21"/>
      <c r="E21" t="s">
        <v>2029</v>
      </c>
      <c r="F21" t="s">
        <v>2099</v>
      </c>
      <c r="G21" t="s">
        <v>2044</v>
      </c>
      <c r="H21">
        <v>0</v>
      </c>
      <c r="I21" t="str" cm="1">
        <f t="array" aca="1" ref="I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02.034.00.13.2.0</v>
      </c>
      <c r="J21" t="s">
        <v>2423</v>
      </c>
      <c r="K21" s="10" t="str">
        <f>TRIM(SUBSTITUTE( LEFT(DATA_Requirements[[#This Row],[Path]], FIND("/", SUBSTITUTE( DATA_Requirements[[#This Row],[Path]]," ","/"),1)-1), ".",""))</f>
        <v/>
      </c>
      <c r="L2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list of Logical Domain grouped High Level (HL) Functional Requirements MUST be developed to include in the Business Case.</v>
      </c>
    </row>
    <row r="22" spans="1:13">
      <c r="A22" t="s">
        <v>2041</v>
      </c>
      <c r="B22" s="22" t="s">
        <v>2213</v>
      </c>
      <c r="C22"/>
      <c r="D22"/>
      <c r="F22"/>
      <c r="G22" s="22" t="s">
        <v>2030</v>
      </c>
      <c r="H22">
        <v>0</v>
      </c>
      <c r="I22" t="str" cm="1">
        <f t="array" aca="1" ref="I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2" t="s">
        <v>2424</v>
      </c>
      <c r="K22" s="10" t="str">
        <f>TRIM(SUBSTITUTE( LEFT(DATA_Requirements[[#This Row],[Path]], FIND("/", SUBSTITUTE( DATA_Requirements[[#This Row],[Path]]," ","/"),1)-1), ".",""))</f>
        <v>SupportServices:</v>
      </c>
      <c r="L2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Plan</v>
      </c>
      <c r="M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at CAB, a Service Support Plan (SSP) MUST be collaboratively developed, and accepted.</v>
      </c>
    </row>
    <row r="23" spans="1:13">
      <c r="A23" t="s">
        <v>2041</v>
      </c>
      <c r="B23" s="22" t="s">
        <v>2213</v>
      </c>
      <c r="C23" s="22"/>
      <c r="D23" s="22"/>
      <c r="E23" s="22"/>
      <c r="F23" s="22"/>
      <c r="G23" s="22" t="s">
        <v>2030</v>
      </c>
      <c r="H23" s="22">
        <v>0</v>
      </c>
      <c r="I23" s="22" t="str" cm="1">
        <f t="array" aca="1" ref="I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3" s="22" t="s">
        <v>2425</v>
      </c>
      <c r="K23" s="10" t="str">
        <f>TRIM(SUBSTITUTE( LEFT(DATA_Requirements[[#This Row],[Path]], FIND("/", SUBSTITUTE( DATA_Requirements[[#This Row],[Path]]," ","/"),1)-1), ".",""))</f>
        <v>Training</v>
      </c>
      <c r="L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Training Services Endorsement at CAB MUST be obtained to go live.</v>
      </c>
    </row>
    <row r="24" spans="1:13">
      <c r="A24" t="s">
        <v>2041</v>
      </c>
      <c r="B24" s="22" t="s">
        <v>2213</v>
      </c>
      <c r="C24" s="22"/>
      <c r="D24" s="22"/>
      <c r="E24" s="22"/>
      <c r="F24" s="22"/>
      <c r="G24" s="22" t="s">
        <v>2030</v>
      </c>
      <c r="H24" s="22">
        <v>0</v>
      </c>
      <c r="I24" s="22" t="str" cm="1">
        <f t="array" aca="1" ref="I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02.276...0.0</v>
      </c>
      <c r="J24" s="22" t="s">
        <v>2426</v>
      </c>
      <c r="K24" s="10" t="str">
        <f>TRIM(SUBSTITUTE( LEFT(DATA_Requirements[[#This Row],[Path]], FIND("/", SUBSTITUTE( DATA_Requirements[[#This Row],[Path]]," ","/"),1)-1), ".",""))</f>
        <v>Infrastructure</v>
      </c>
      <c r="L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Services Endorsement at CAB MUST be obtained to go live</v>
      </c>
    </row>
    <row r="25" spans="1:13">
      <c r="A25" t="s">
        <v>2041</v>
      </c>
      <c r="B25" s="22" t="s">
        <v>2213</v>
      </c>
      <c r="C25" s="22"/>
      <c r="D25" s="22"/>
      <c r="E25" s="22"/>
      <c r="F25" s="22"/>
      <c r="G25" s="22"/>
      <c r="H25" s="22">
        <v>0</v>
      </c>
      <c r="I25" s="22" t="str" cm="1">
        <f t="array" aca="1" ref="I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02.276....0</v>
      </c>
      <c r="J25" s="22" t="s">
        <v>2427</v>
      </c>
      <c r="K25" s="10" t="str">
        <f>TRIM(SUBSTITUTE( LEFT(DATA_Requirements[[#This Row],[Path]], FIND("/", SUBSTITUTE( DATA_Requirements[[#This Row],[Path]]," ","/"),1)-1), ".",""))</f>
        <v>Business</v>
      </c>
      <c r="L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Services Endorsement at CAB MUST be obtained to go live.</v>
      </c>
    </row>
    <row r="26" spans="1:13">
      <c r="A26" t="s">
        <v>2041</v>
      </c>
      <c r="B26" s="22" t="s">
        <v>2213</v>
      </c>
      <c r="C26" s="22"/>
      <c r="D26" s="22"/>
      <c r="E26" s="22" t="s">
        <v>2232</v>
      </c>
      <c r="F26" s="22" t="s">
        <v>2200</v>
      </c>
      <c r="G26" s="22" t="s">
        <v>2044</v>
      </c>
      <c r="H26" s="22">
        <v>0</v>
      </c>
      <c r="I26" s="22" t="str" cm="1">
        <f t="array" aca="1" ref="I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02.276.76.60.2.0</v>
      </c>
      <c r="J26" s="22" t="s">
        <v>2428</v>
      </c>
      <c r="K26" s="10" t="str">
        <f>TRIM(SUBSTITUTE( LEFT(DATA_Requirements[[#This Row],[Path]], FIND("/", SUBSTITUTE( DATA_Requirements[[#This Row],[Path]]," ","/"),1)-1), ".",""))</f>
        <v>Deployment</v>
      </c>
      <c r="L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 at CAB</v>
      </c>
      <c r="M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Services Endorsement at CAB MUST be obtained to go live</v>
      </c>
    </row>
    <row r="27" spans="1:13">
      <c r="A27" t="s">
        <v>2041</v>
      </c>
      <c r="B27" t="s">
        <v>2429</v>
      </c>
      <c r="C27"/>
      <c r="D27"/>
      <c r="E27" t="s">
        <v>2202</v>
      </c>
      <c r="F27" t="s">
        <v>2029</v>
      </c>
      <c r="G27" t="s">
        <v>2044</v>
      </c>
      <c r="H27">
        <v>0</v>
      </c>
      <c r="I27" t="str" cm="1">
        <f t="array" aca="1" ref="I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02.314.61.00.2.0</v>
      </c>
      <c r="J27" t="s">
        <v>2430</v>
      </c>
      <c r="K27" s="10" t="str">
        <f>TRIM(SUBSTITUTE( LEFT(DATA_Requirements[[#This Row],[Path]], FIND("/", SUBSTITUTE( DATA_Requirements[[#This Row],[Path]]," ","/"),1)-1), ".",""))</f>
        <v/>
      </c>
      <c r="L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
      </c>
      <c r="M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[Sub] Domain Name MUST be defined, subscribed to and registered in a Domain Registry.</v>
      </c>
    </row>
    <row r="28" spans="1:13">
      <c r="A28" t="s">
        <v>2041</v>
      </c>
      <c r="B28" t="s">
        <v>2431</v>
      </c>
      <c r="C28"/>
      <c r="D28"/>
      <c r="E28" t="s">
        <v>2176</v>
      </c>
      <c r="F28" t="s">
        <v>2099</v>
      </c>
      <c r="G28" t="s">
        <v>2044</v>
      </c>
      <c r="H28">
        <v>0</v>
      </c>
      <c r="I28" t="str" cm="1">
        <f t="array" aca="1" ref="I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02.325.48.13.2.0</v>
      </c>
      <c r="J28" t="s">
        <v>2432</v>
      </c>
      <c r="K28" s="10" t="str">
        <f>TRIM(SUBSTITUTE( LEFT(DATA_Requirements[[#This Row],[Path]], FIND("/", SUBSTITUTE( DATA_Requirements[[#This Row],[Path]]," ","/"),1)-1), ".",""))</f>
        <v>Business</v>
      </c>
      <c r="L2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BizCase HL Functional Requirements MUST be grouped by Logical Domains (eg: Users &amp; Groups, Group based Permissions &amp; Roles, Business Automation, Reporting).</v>
      </c>
    </row>
    <row r="29" spans="1:13">
      <c r="A29" t="s">
        <v>2041</v>
      </c>
      <c r="B29" t="s">
        <v>2433</v>
      </c>
      <c r="C29"/>
      <c r="D29"/>
      <c r="E29" t="s">
        <v>2178</v>
      </c>
      <c r="F29" t="s">
        <v>2099</v>
      </c>
      <c r="G29" t="s">
        <v>2044</v>
      </c>
      <c r="H29">
        <v>0</v>
      </c>
      <c r="I29" t="str" cm="1">
        <f t="array" aca="1" ref="I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02.326.49.13.2.0</v>
      </c>
      <c r="J29" t="s">
        <v>2434</v>
      </c>
      <c r="K29" s="10" t="str">
        <f>TRIM(SUBSTITUTE( LEFT(DATA_Requirements[[#This Row],[Path]], FIND("/", SUBSTITUTE( DATA_Requirements[[#This Row],[Path]]," ","/"),1)-1), ".",""))</f>
        <v>Business</v>
      </c>
      <c r="L2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list of High Level Quality Requirements MUST be developed to append to the Business Case.</v>
      </c>
    </row>
    <row r="30" spans="1:13">
      <c r="A30" t="s">
        <v>2041</v>
      </c>
      <c r="B30" t="s">
        <v>2435</v>
      </c>
      <c r="C30"/>
      <c r="D30"/>
      <c r="F30"/>
      <c r="G30" t="s">
        <v>2030</v>
      </c>
      <c r="H30">
        <v>0</v>
      </c>
      <c r="I30" t="str" cm="1">
        <f t="array" aca="1" ref="I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02.358...0.0</v>
      </c>
      <c r="J30" t="s">
        <v>2436</v>
      </c>
      <c r="K30" s="10" t="str">
        <f>TRIM(SUBSTITUTE( LEFT(DATA_Requirements[[#This Row],[Path]], FIND("/", SUBSTITUTE( DATA_Requirements[[#This Row],[Path]]," ","/"),1)-1), ".",""))</f>
        <v>Deployment</v>
      </c>
      <c r="L3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Deployment Pipeine</v>
      </c>
      <c r="M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at CAB, a Deployment Plan MUST be developed to guide Deployment Services how to automate the idempotent deployment of Infrastructure, services, configuration and backup restoration (see DR Plan)</v>
      </c>
    </row>
    <row r="31" spans="1:13">
      <c r="A31" t="s">
        <v>2041</v>
      </c>
      <c r="B31" t="s">
        <v>2437</v>
      </c>
      <c r="C31"/>
      <c r="D31"/>
      <c r="E31" t="s">
        <v>2029</v>
      </c>
      <c r="F31" t="s">
        <v>2059</v>
      </c>
      <c r="G31" t="s">
        <v>2044</v>
      </c>
      <c r="H31">
        <v>0</v>
      </c>
      <c r="I31" t="str" cm="1">
        <f t="array" aca="1" ref="I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02.362.00.04.2.0</v>
      </c>
      <c r="J31" t="s">
        <v>2438</v>
      </c>
      <c r="K31" s="10" t="str">
        <f>TRIM(SUBSTITUTE( LEFT(DATA_Requirements[[#This Row],[Path]], FIND("/", SUBSTITUTE( DATA_Requirements[[#This Row],[Path]]," ","/"),1)-1), ".",""))</f>
        <v>InfoService</v>
      </c>
      <c r="L3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InfrastructureServices Endorsement at CAB, a DisasterRecovery Plan MUST be developed to guide MaintenanceServices on how to activate an automated idempotent recreation of Environments, system and configuration redeployments and Backup restoration</v>
      </c>
    </row>
    <row r="32" spans="1:13">
      <c r="A32" t="s">
        <v>2041</v>
      </c>
      <c r="B32" t="s">
        <v>2439</v>
      </c>
      <c r="C32"/>
      <c r="D32"/>
      <c r="E32" t="s">
        <v>2148</v>
      </c>
      <c r="F32" t="s">
        <v>2099</v>
      </c>
      <c r="G32" t="s">
        <v>2044</v>
      </c>
      <c r="H32">
        <v>0</v>
      </c>
      <c r="I32" t="str" cm="1">
        <f t="array" aca="1" ref="I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02.363.35.13.2.0</v>
      </c>
      <c r="J32" t="s">
        <v>2440</v>
      </c>
      <c r="K32" s="10" t="str">
        <f>TRIM(SUBSTITUTE( LEFT(DATA_Requirements[[#This Row],[Path]], FIND("/", SUBSTITUTE( DATA_Requirements[[#This Row],[Path]]," ","/"),1)-1), ".",""))</f>
        <v>Business</v>
      </c>
      <c r="L3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Services:BSG</v>
      </c>
      <c r="M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Support Services Endorsement, a Business Support Guide MUST be developed for when Support Services forwards Contact Calls</v>
      </c>
    </row>
    <row r="33" spans="1:13">
      <c r="A33" t="s">
        <v>2041</v>
      </c>
      <c r="B33" t="s">
        <v>2441</v>
      </c>
      <c r="C33"/>
      <c r="D33"/>
      <c r="E33" t="s">
        <v>2029</v>
      </c>
      <c r="F33" t="s">
        <v>2218</v>
      </c>
      <c r="G33" t="s">
        <v>2044</v>
      </c>
      <c r="H33">
        <v>0</v>
      </c>
      <c r="I33" t="str" cm="1">
        <f t="array" aca="1" ref="I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02.366.00.69.2.0</v>
      </c>
      <c r="J33" t="s">
        <v>2442</v>
      </c>
      <c r="K33" s="10" t="str">
        <f>TRIM(SUBSTITUTE( LEFT(DATA_Requirements[[#This Row],[Path]], FIND("/", SUBSTITUTE( DATA_Requirements[[#This Row],[Path]]," ","/"),1)-1), ".",""))</f>
        <v/>
      </c>
      <c r="L3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Training Services Endorsement at CAB, a training plan MUST be collaboratively developed, and accepted.</v>
      </c>
    </row>
    <row r="34" spans="1:13">
      <c r="A34" t="s">
        <v>2041</v>
      </c>
      <c r="B34" t="s">
        <v>2443</v>
      </c>
      <c r="C34"/>
      <c r="D34"/>
      <c r="E34" t="s">
        <v>2146</v>
      </c>
      <c r="F34" t="s">
        <v>2099</v>
      </c>
      <c r="G34" t="s">
        <v>2044</v>
      </c>
      <c r="H34">
        <v>0</v>
      </c>
      <c r="I34" t="str" cm="1">
        <f t="array" aca="1" ref="I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02.367.34.13.2.0</v>
      </c>
      <c r="J34" t="s">
        <v>2444</v>
      </c>
      <c r="K34" s="10" t="str">
        <f>TRIM(SUBSTITUTE( LEFT(DATA_Requirements[[#This Row],[Path]], FIND("/", SUBSTITUTE( DATA_Requirements[[#This Row],[Path]]," ","/"),1)-1), ".",""))</f>
        <v>BusinessServices:</v>
      </c>
      <c r="L3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Continuity Plan</v>
      </c>
      <c r="M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Business Services Endorsement at CAB, a Continuity Plan MUST be developed to Guide operations if the digital service is unavailable</v>
      </c>
    </row>
    <row r="35" spans="1:13">
      <c r="A35" t="s">
        <v>2041</v>
      </c>
      <c r="B35" t="s">
        <v>2323</v>
      </c>
      <c r="C35"/>
      <c r="D35"/>
      <c r="F35"/>
      <c r="G35" s="22" t="s">
        <v>2030</v>
      </c>
      <c r="H35">
        <v>0</v>
      </c>
      <c r="I35" t="str" cm="1">
        <f t="array" aca="1" ref="I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02.410...0.0</v>
      </c>
      <c r="J35" t="s">
        <v>2445</v>
      </c>
      <c r="K35" s="10" t="str">
        <f>TRIM(SUBSTITUTE( LEFT(DATA_Requirements[[#This Row],[Path]], FIND("/", SUBSTITUTE( DATA_Requirements[[#This Row],[Path]]," ","/"),1)-1), ".",""))</f>
        <v/>
      </c>
      <c r="L3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v>
      </c>
      <c r="M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Training Service Endorsement at CAB, multiple, resetable, Traning Environments or Tenancies, with test data MUST be provided.</v>
      </c>
    </row>
    <row r="36" spans="1:13">
      <c r="A36" t="s">
        <v>2041</v>
      </c>
      <c r="B36" s="22" t="s">
        <v>2307</v>
      </c>
      <c r="C36" s="22"/>
      <c r="D36" s="22"/>
      <c r="E36" s="22"/>
      <c r="F36" s="22"/>
      <c r="G36" t="s">
        <v>2030</v>
      </c>
      <c r="H36" s="22">
        <v>0</v>
      </c>
      <c r="I36" s="22" t="str" cm="1">
        <f t="array" aca="1" ref="I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02.411...0.0</v>
      </c>
      <c r="J36" s="22" t="s">
        <v>2446</v>
      </c>
      <c r="K36" s="10" t="str">
        <f>TRIM(SUBSTITUTE( LEFT(DATA_Requirements[[#This Row],[Path]], FIND("/", SUBSTITUTE( DATA_Requirements[[#This Row],[Path]]," ","/"),1)-1), ".",""))</f>
        <v>Media</v>
      </c>
      <c r="L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 Services: Content</v>
      </c>
      <c r="M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7" spans="1:13">
      <c r="A37" t="s">
        <v>2041</v>
      </c>
      <c r="B37" s="22" t="s">
        <v>2307</v>
      </c>
      <c r="C37"/>
      <c r="D37"/>
      <c r="F37"/>
      <c r="G37" t="s">
        <v>2030</v>
      </c>
      <c r="H37">
        <v>0</v>
      </c>
      <c r="I37" t="str" cm="1">
        <f t="array" aca="1" ref="I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02.411...0.0</v>
      </c>
      <c r="J37" t="s">
        <v>2447</v>
      </c>
      <c r="K37" s="10" t="str">
        <f>TRIM(SUBSTITUTE( LEFT(DATA_Requirements[[#This Row],[Path]], FIND("/", SUBSTITUTE( DATA_Requirements[[#This Row],[Path]]," ","/"),1)-1), ".",""))</f>
        <v>Media</v>
      </c>
      <c r="L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 Services: SOW</v>
      </c>
      <c r="M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MAY be developed with Consultant SMEs on Content Media to develop system Resources.</v>
      </c>
    </row>
    <row r="38" spans="1:13">
      <c r="A38" t="s">
        <v>2041</v>
      </c>
      <c r="B38" s="22" t="s">
        <v>2328</v>
      </c>
      <c r="C38" s="22"/>
      <c r="D38" s="22"/>
      <c r="E38" s="22" t="s">
        <v>2232</v>
      </c>
      <c r="F38" s="22" t="s">
        <v>2170</v>
      </c>
      <c r="G38" s="22" t="s">
        <v>2044</v>
      </c>
      <c r="H38" s="22">
        <v>0</v>
      </c>
      <c r="I38" s="22" t="str" cm="1">
        <f t="array" aca="1" ref="I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02.422.76.46.2.0</v>
      </c>
      <c r="J38" s="22" t="s">
        <v>2448</v>
      </c>
      <c r="K38" s="10" t="str">
        <f>TRIM(SUBSTITUTE( LEFT(DATA_Requirements[[#This Row],[Path]], FIND("/", SUBSTITUTE( DATA_Requirements[[#This Row],[Path]]," ","/"),1)-1), ".",""))</f>
        <v>Deployment</v>
      </c>
      <c r="L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ALM Pipeline</v>
      </c>
      <c r="M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obtaine Deployment Services Endorsement at CAB, an automated Pipeline MUST be developed in collaboration and accepted</v>
      </c>
    </row>
    <row r="39" spans="1:13">
      <c r="A39" t="s">
        <v>2041</v>
      </c>
      <c r="B39" t="s">
        <v>2347</v>
      </c>
      <c r="C39"/>
      <c r="D39"/>
      <c r="E39" s="22" t="s">
        <v>2232</v>
      </c>
      <c r="F39" s="22" t="s">
        <v>2170</v>
      </c>
      <c r="G39" s="22" t="s">
        <v>2044</v>
      </c>
      <c r="H39">
        <v>0</v>
      </c>
      <c r="I39" t="str" cm="1">
        <f t="array" aca="1" ref="I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02.441.76.46.2.0</v>
      </c>
      <c r="J39" t="s">
        <v>2449</v>
      </c>
      <c r="K39" s="10" t="str">
        <f>TRIM(SUBSTITUTE( LEFT(DATA_Requirements[[#This Row],[Path]], FIND("/", SUBSTITUTE( DATA_Requirements[[#This Row],[Path]]," ","/"),1)-1), ".",""))</f>
        <v>Deployment</v>
      </c>
      <c r="L3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Coded Instructions</v>
      </c>
      <c r="M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SystemClientAsCode MUST be developed As a Service Client component of automated deployments which Deployment Services are expecting</v>
      </c>
    </row>
    <row r="40" spans="1:13">
      <c r="A40" t="s">
        <v>2041</v>
      </c>
      <c r="B40" t="s">
        <v>2347</v>
      </c>
      <c r="C40"/>
      <c r="D40"/>
      <c r="E40" s="22" t="s">
        <v>2232</v>
      </c>
      <c r="F40" s="22" t="s">
        <v>2170</v>
      </c>
      <c r="G40" s="22" t="s">
        <v>2044</v>
      </c>
      <c r="H40">
        <v>0</v>
      </c>
      <c r="I40" t="str" cm="1">
        <f t="array" aca="1" ref="I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02.441.76.46.2.0</v>
      </c>
      <c r="J40" t="s">
        <v>2450</v>
      </c>
      <c r="K40" s="10" t="str">
        <f>TRIM(SUBSTITUTE( LEFT(DATA_Requirements[[#This Row],[Path]], FIND("/", SUBSTITUTE( DATA_Requirements[[#This Row],[Path]]," ","/"),1)-1), ".",""))</f>
        <v>Deployment</v>
      </c>
      <c r="L4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InfraAsCode</v>
      </c>
      <c r="M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Infrastructure instructions MUST be delivered as idempotent Code (Infrastructure-as-Code).</v>
      </c>
    </row>
    <row r="41" spans="1:13">
      <c r="A41" t="s">
        <v>2041</v>
      </c>
      <c r="B41" t="s">
        <v>2350</v>
      </c>
      <c r="C41"/>
      <c r="D41"/>
      <c r="F41"/>
      <c r="G41" t="s">
        <v>2030</v>
      </c>
      <c r="H41">
        <v>0</v>
      </c>
      <c r="I41" t="str" cm="1">
        <f t="array" aca="1" ref="I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02.444...0.0</v>
      </c>
      <c r="J41" t="s">
        <v>2451</v>
      </c>
      <c r="K41" s="10" t="str">
        <f>TRIM(SUBSTITUTE( LEFT(DATA_Requirements[[#This Row],[Path]], FIND("/", SUBSTITUTE( DATA_Requirements[[#This Row],[Path]]," ","/"),1)-1), ".",""))</f>
        <v>Deployment</v>
      </c>
      <c r="L4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DatabaseSchemaAsCode</v>
      </c>
      <c r="M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DatabaseSchemaAsCode MUST be developed As a Service Client component of automated deployments which Deployment Services are expecting</v>
      </c>
    </row>
    <row r="42" spans="1:13">
      <c r="A42" t="s">
        <v>2041</v>
      </c>
      <c r="B42" t="s">
        <v>2353</v>
      </c>
      <c r="C42"/>
      <c r="D42"/>
      <c r="E42" s="22" t="s">
        <v>2232</v>
      </c>
      <c r="F42" s="22" t="s">
        <v>2170</v>
      </c>
      <c r="G42" s="22" t="s">
        <v>2044</v>
      </c>
      <c r="H42">
        <v>0</v>
      </c>
      <c r="I42" t="str" cm="1">
        <f t="array" aca="1" ref="I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02.451.76.46.2.0</v>
      </c>
      <c r="J42" t="s">
        <v>2452</v>
      </c>
      <c r="K42" s="10" t="str">
        <f>TRIM(SUBSTITUTE( LEFT(DATA_Requirements[[#This Row],[Path]], FIND("/", SUBSTITUTE( DATA_Requirements[[#This Row],[Path]]," ","/"),1)-1), ".",""))</f>
        <v>Deployment</v>
      </c>
      <c r="L4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SystemConfigurationAsCode</v>
      </c>
      <c r="M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System host device configuration instructions MUST be delivered as idempotent Code (Configuration-as-Code)</v>
      </c>
    </row>
    <row r="43" spans="1:13">
      <c r="A43" t="s">
        <v>2041</v>
      </c>
      <c r="B43" t="s">
        <v>2353</v>
      </c>
      <c r="C43"/>
      <c r="D43"/>
      <c r="F43"/>
      <c r="G43" t="s">
        <v>2030</v>
      </c>
      <c r="H43">
        <v>0</v>
      </c>
      <c r="I43" t="str" cm="1">
        <f t="array" aca="1" ref="I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02.451...0.0</v>
      </c>
      <c r="J43" t="s">
        <v>2453</v>
      </c>
      <c r="K43" s="10" t="str">
        <f>TRIM(SUBSTITUTE( LEFT(DATA_Requirements[[#This Row],[Path]], FIND("/", SUBSTITUTE( DATA_Requirements[[#This Row],[Path]]," ","/"),1)-1), ".",""))</f>
        <v>Deployment</v>
      </c>
      <c r="L4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BackupsAsCode</v>
      </c>
      <c r="M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Deployment Services Endorsement at CAB, an Automated Deployment Pipeline for idempotently creating Infrastructure, deploying Systems and Configuration, restoring Backups is required</v>
      </c>
    </row>
    <row r="44" spans="1:13">
      <c r="A44" s="16" t="s">
        <v>2041</v>
      </c>
      <c r="B44" s="16"/>
      <c r="C44" s="16"/>
      <c r="D44" s="16"/>
      <c r="E44" s="16"/>
      <c r="F44" s="16"/>
      <c r="G44" s="16"/>
      <c r="H44" s="16"/>
      <c r="I44" s="16" t="str" cm="1">
        <f t="array" aca="1" ref="I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v>
      </c>
      <c r="J44" s="16" t="s">
        <v>2454</v>
      </c>
      <c r="K44" s="10" t="str">
        <f>TRIM(SUBSTITUTE( LEFT(DATA_Requirements[[#This Row],[Path]], FIND("/", SUBSTITUTE( DATA_Requirements[[#This Row],[Path]]," ","/"),1)-1), ".",""))</f>
        <v>A</v>
      </c>
      <c r="L44"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45" spans="1:13">
      <c r="A45" s="22" t="s">
        <v>2041</v>
      </c>
      <c r="B45" s="22"/>
      <c r="C45" s="22"/>
      <c r="D45" s="22"/>
      <c r="E45" s="22"/>
      <c r="F45" s="22"/>
      <c r="G45" s="22"/>
      <c r="H45" s="22">
        <v>0</v>
      </c>
      <c r="I45" s="22" t="str" cm="1">
        <f t="array" aca="1" ref="I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45" s="22" t="s">
        <v>2455</v>
      </c>
      <c r="K45" s="10" t="str">
        <f>TRIM(SUBSTITUTE( LEFT(DATA_Requirements[[#This Row],[Path]], FIND("/", SUBSTITUTE( DATA_Requirements[[#This Row],[Path]]," ","/"),1)-1), ".",""))</f>
        <v>SubDeliverables:</v>
      </c>
      <c r="L4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of several sub-deliverables MUST be managed to inform the Business Case (eg: Stakholders, Options, Information, Data Classification, Functionality, Qualities, Integrations, etc.)</v>
      </c>
    </row>
    <row r="46" spans="1:13">
      <c r="A46" s="22" t="s">
        <v>2041</v>
      </c>
      <c r="B46" s="22"/>
      <c r="C46" s="22"/>
      <c r="D46" s="22"/>
      <c r="E46" s="22"/>
      <c r="F46" s="22"/>
      <c r="G46" s="22"/>
      <c r="H46" s="22">
        <v>0</v>
      </c>
      <c r="I46" s="22" t="str" cm="1">
        <f t="array" aca="1" ref="I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46" s="22" t="s">
        <v>2456</v>
      </c>
      <c r="K46" s="10" t="str">
        <f>TRIM(SUBSTITUTE( LEFT(DATA_Requirements[[#This Row],[Path]], FIND("/", SUBSTITUTE( DATA_Requirements[[#This Row],[Path]]," ","/"),1)-1), ".",""))</f>
        <v>Organisation</v>
      </c>
      <c r="L4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Information Governance: InfoService: Endorsement</v>
      </c>
      <c r="M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Information Governance Endoresement at CAB MUST be obtained to go live.</v>
      </c>
    </row>
    <row r="47" spans="1:13">
      <c r="A47" t="s">
        <v>2041</v>
      </c>
      <c r="C47"/>
      <c r="D47"/>
      <c r="F47"/>
      <c r="G47" t="s">
        <v>2044</v>
      </c>
      <c r="H47">
        <v>0</v>
      </c>
      <c r="I47" t="str" cm="1">
        <f t="array" aca="1" ref="I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7" t="s">
        <v>2457</v>
      </c>
      <c r="K47" s="10" t="str">
        <f>TRIM(SUBSTITUTE( LEFT(DATA_Requirements[[#This Row],[Path]], FIND("/", SUBSTITUTE( DATA_Requirements[[#This Row],[Path]]," ","/"),1)-1), ".",""))</f>
        <v>Organisation</v>
      </c>
      <c r="L4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HL simplified Information Description MUST be developed to inform the Business Plan, showing elements required for each functional Logical Domain, including integration.</v>
      </c>
    </row>
    <row r="48" spans="1:13">
      <c r="A48" t="s">
        <v>2041</v>
      </c>
      <c r="C48"/>
      <c r="D48"/>
      <c r="F48"/>
      <c r="G48" t="s">
        <v>2044</v>
      </c>
      <c r="H48">
        <v>0</v>
      </c>
      <c r="I48" t="str" cm="1">
        <f t="array" aca="1" ref="I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8" t="s">
        <v>2458</v>
      </c>
      <c r="K48" s="10" t="str">
        <f>TRIM(SUBSTITUTE( LEFT(DATA_Requirements[[#This Row],[Path]], FIND("/", SUBSTITUTE( DATA_Requirements[[#This Row],[Path]]," ","/"),1)-1), ".",""))</f>
        <v>Organisation</v>
      </c>
      <c r="L4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Data Classification of the Information managed by the business Service MUST be determined, accepted and recorded in the Business Case.</v>
      </c>
    </row>
    <row r="49" spans="1:13">
      <c r="A49" t="s">
        <v>2041</v>
      </c>
      <c r="C49"/>
      <c r="D49"/>
      <c r="F49"/>
      <c r="G49" t="s">
        <v>2044</v>
      </c>
      <c r="H49">
        <v>0</v>
      </c>
      <c r="I49" t="str" cm="1">
        <f t="array" aca="1" ref="I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02....2.0</v>
      </c>
      <c r="J49" t="s">
        <v>2459</v>
      </c>
      <c r="K49" s="10" t="str">
        <f>TRIM(SUBSTITUTE( LEFT(DATA_Requirements[[#This Row],[Path]], FIND("/", SUBSTITUTE( DATA_Requirements[[#This Row],[Path]]," ","/"),1)-1), ".",""))</f>
        <v>Organisation</v>
      </c>
      <c r="L4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Information Service's Endorsement at CAB, the service's Information Data Classification MUST be approved early (eg: BizCase) as it affects design choices &amp; cost.</v>
      </c>
    </row>
    <row r="50" spans="1:13">
      <c r="A50" t="s">
        <v>2041</v>
      </c>
      <c r="C50"/>
      <c r="D50"/>
      <c r="F50" t="s">
        <v>2076</v>
      </c>
      <c r="G50" t="s">
        <v>2044</v>
      </c>
      <c r="H50">
        <v>0</v>
      </c>
      <c r="I50" t="str" cm="1">
        <f t="array" aca="1" ref="I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02...07.2.0</v>
      </c>
      <c r="J50" t="s">
        <v>2460</v>
      </c>
      <c r="K50" s="10" t="str">
        <f>TRIM(SUBSTITUTE( LEFT(DATA_Requirements[[#This Row],[Path]], FIND("/", SUBSTITUTE( DATA_Requirements[[#This Row],[Path]]," ","/"),1)-1), ".",""))</f>
        <v>Organisation</v>
      </c>
      <c r="L5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PIA</v>
      </c>
      <c r="M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Privacy Impact Assessment (PIA) Report MUST be developed and signed off by Privacy Governance officers.</v>
      </c>
    </row>
    <row r="51" spans="1:13">
      <c r="A51" t="s">
        <v>2041</v>
      </c>
      <c r="C51"/>
      <c r="D51"/>
      <c r="E51" t="s">
        <v>2224</v>
      </c>
      <c r="F51" t="s">
        <v>2076</v>
      </c>
      <c r="G51" t="s">
        <v>2044</v>
      </c>
      <c r="H51">
        <v>0</v>
      </c>
      <c r="I51" t="str" cm="1">
        <f t="array" aca="1" ref="I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1" t="s">
        <v>2461</v>
      </c>
      <c r="K51" s="10" t="str">
        <f>TRIM(SUBSTITUTE( LEFT(DATA_Requirements[[#This Row],[Path]], FIND("/", SUBSTITUTE( DATA_Requirements[[#This Row],[Path]]," ","/"),1)-1), ".",""))</f>
        <v>Organisation</v>
      </c>
      <c r="L5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Cookie Statement</v>
      </c>
      <c r="M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A Tracking (Cookie) Statement MUST be either referenced or developed</v>
      </c>
    </row>
    <row r="52" spans="1:13">
      <c r="A52" t="s">
        <v>2041</v>
      </c>
      <c r="C52"/>
      <c r="D52"/>
      <c r="E52" t="s">
        <v>2224</v>
      </c>
      <c r="F52" t="s">
        <v>2076</v>
      </c>
      <c r="G52" t="s">
        <v>2044</v>
      </c>
      <c r="H52">
        <v>0</v>
      </c>
      <c r="I52" t="str" cm="1">
        <f t="array" aca="1" ref="I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2" t="s">
        <v>2462</v>
      </c>
      <c r="K52" s="10" t="str">
        <f>TRIM(SUBSTITUTE( LEFT(DATA_Requirements[[#This Row],[Path]], FIND("/", SUBSTITUTE( DATA_Requirements[[#This Row],[Path]]," ","/"),1)-1), ".",""))</f>
        <v>Organisation</v>
      </c>
      <c r="L5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Opt Out Statement</v>
      </c>
      <c r="M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PII Opt Out Statement MUST be either referenced or developed As a Service Client Resource</v>
      </c>
    </row>
    <row r="53" spans="1:13">
      <c r="A53" t="s">
        <v>2041</v>
      </c>
      <c r="C53"/>
      <c r="D53"/>
      <c r="E53" t="s">
        <v>2224</v>
      </c>
      <c r="F53" t="s">
        <v>2076</v>
      </c>
      <c r="G53" t="s">
        <v>2044</v>
      </c>
      <c r="H53">
        <v>0</v>
      </c>
      <c r="I53" t="str" cm="1">
        <f t="array" aca="1" ref="I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3" t="s">
        <v>2463</v>
      </c>
      <c r="K53" s="10" t="str">
        <f>TRIM(SUBSTITUTE( LEFT(DATA_Requirements[[#This Row],[Path]], FIND("/", SUBSTITUTE( DATA_Requirements[[#This Row],[Path]]," ","/"),1)-1), ".",""))</f>
        <v>Organisation</v>
      </c>
      <c r="L5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PII Statement</v>
      </c>
      <c r="M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PII Correction Statement MUST be either referenced or developed As a Service Client Resource</v>
      </c>
    </row>
    <row r="54" spans="1:13">
      <c r="A54" t="s">
        <v>2041</v>
      </c>
      <c r="C54"/>
      <c r="D54"/>
      <c r="E54" t="s">
        <v>2224</v>
      </c>
      <c r="F54" t="s">
        <v>2076</v>
      </c>
      <c r="G54" t="s">
        <v>2044</v>
      </c>
      <c r="H54">
        <v>0</v>
      </c>
      <c r="I54" t="str" cm="1">
        <f t="array" aca="1" ref="I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02..72.07.2.0</v>
      </c>
      <c r="J54" t="s">
        <v>2464</v>
      </c>
      <c r="K54" s="10" t="str">
        <f>TRIM(SUBSTITUTE( LEFT(DATA_Requirements[[#This Row],[Path]], FIND("/", SUBSTITUTE( DATA_Requirements[[#This Row],[Path]]," ","/"),1)-1), ".",""))</f>
        <v>Organisation</v>
      </c>
      <c r="L5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InfoService: Privacy Statement</v>
      </c>
      <c r="M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Privacy Services Endorsement at CAB, a Privacy Statement MUST be either referenced or developed As a Service Client Resource</v>
      </c>
    </row>
    <row r="55" spans="1:13">
      <c r="A55" t="s">
        <v>2041</v>
      </c>
      <c r="B55" s="22"/>
      <c r="C55" s="22"/>
      <c r="D55" s="22"/>
      <c r="E55" s="22"/>
      <c r="F55" s="22"/>
      <c r="G55" s="22" t="s">
        <v>2060</v>
      </c>
      <c r="H55" s="22">
        <v>0</v>
      </c>
      <c r="I55" s="22" t="str" cm="1">
        <f t="array" aca="1" ref="I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02....4.0</v>
      </c>
      <c r="J55" s="22" t="s">
        <v>2465</v>
      </c>
      <c r="K55" s="10" t="str">
        <f>TRIM(SUBSTITUTE( LEFT(DATA_Requirements[[#This Row],[Path]], FIND("/", SUBSTITUTE( DATA_Requirements[[#This Row],[Path]]," ","/"),1)-1), ".",""))</f>
        <v>Organisation</v>
      </c>
      <c r="L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 Services: Endorsement</v>
      </c>
      <c r="M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Privacy Services Endorsement at CAB MUST be obtained to go live.</v>
      </c>
    </row>
    <row r="56" spans="1:13">
      <c r="A56" t="s">
        <v>2041</v>
      </c>
      <c r="B56" s="22"/>
      <c r="C56" s="22"/>
      <c r="D56" s="22"/>
      <c r="E56" s="22"/>
      <c r="F56" s="22"/>
      <c r="G56" s="22" t="s">
        <v>2030</v>
      </c>
      <c r="H56" s="22">
        <v>0</v>
      </c>
      <c r="I56" s="22" t="str" cm="1">
        <f t="array" aca="1" ref="I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6" s="22" t="s">
        <v>2466</v>
      </c>
      <c r="K56" s="10" t="str">
        <f>TRIM(SUBSTITUTE( LEFT(DATA_Requirements[[#This Row],[Path]], FIND("/", SUBSTITUTE( DATA_Requirements[[#This Row],[Path]]," ","/"),1)-1), ".",""))</f>
        <v>Content:</v>
      </c>
      <c r="L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Development Services: Endorsement at CAB</v>
      </c>
      <c r="M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Endorsement by Media Development Services at CAB MUST be obtained to go live.</v>
      </c>
    </row>
    <row r="57" spans="1:13">
      <c r="A57" t="s">
        <v>2041</v>
      </c>
      <c r="B57" s="22"/>
      <c r="C57" s="22"/>
      <c r="D57" s="22"/>
      <c r="E57" s="22"/>
      <c r="F57" s="22"/>
      <c r="G57" s="22" t="s">
        <v>2030</v>
      </c>
      <c r="H57" s="22">
        <v>0</v>
      </c>
      <c r="I57" s="22" t="str" cm="1">
        <f t="array" aca="1" ref="I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7" s="22" t="s">
        <v>2467</v>
      </c>
      <c r="K57" s="10" t="str">
        <f>TRIM(SUBSTITUTE( LEFT(DATA_Requirements[[#This Row],[Path]], FIND("/", SUBSTITUTE( DATA_Requirements[[#This Row],[Path]]," ","/"),1)-1), ".",""))</f>
        <v>InfoService</v>
      </c>
      <c r="L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DIGI: Endorsement</v>
      </c>
      <c r="M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DIG Endorsement at CAB MUST be obtained to go live</v>
      </c>
    </row>
    <row r="58" spans="1:13">
      <c r="A58" t="s">
        <v>2041</v>
      </c>
      <c r="B58" s="22"/>
      <c r="C58" s="22"/>
      <c r="D58" s="22"/>
      <c r="E58" s="22"/>
      <c r="F58" s="22"/>
      <c r="G58" s="22" t="s">
        <v>2030</v>
      </c>
      <c r="H58" s="22">
        <v>0</v>
      </c>
      <c r="I58" s="22" t="str" cm="1">
        <f t="array" aca="1" ref="I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8" s="22" t="s">
        <v>2468</v>
      </c>
      <c r="K58" s="10" t="str">
        <f>TRIM(SUBSTITUTE( LEFT(DATA_Requirements[[#This Row],[Path]], FIND("/", SUBSTITUTE( DATA_Requirements[[#This Row],[Path]]," ","/"),1)-1), ".",""))</f>
        <v>Business</v>
      </c>
      <c r="L5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Case's Principles, Options analysis, Information, Functionality and Qualities MUST be presented to and endorsed by ITC's DA prior to presentation to ITC GB.</v>
      </c>
    </row>
    <row r="59" spans="1:13">
      <c r="A59" t="s">
        <v>2041</v>
      </c>
      <c r="C59"/>
      <c r="D59"/>
      <c r="F59"/>
      <c r="G59" s="22" t="s">
        <v>2030</v>
      </c>
      <c r="H59">
        <v>0</v>
      </c>
      <c r="I59" t="str" cm="1">
        <f t="array" aca="1" ref="I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59" t="s">
        <v>2469</v>
      </c>
      <c r="K59" s="10" t="str">
        <f>TRIM(SUBSTITUTE( LEFT(DATA_Requirements[[#This Row],[Path]], FIND("/", SUBSTITUTE( DATA_Requirements[[#This Row],[Path]]," ","/"),1)-1), ".",""))</f>
        <v>InfoService</v>
      </c>
      <c r="L5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DIGI Endorsement: Data Warehouse Models</v>
      </c>
      <c r="M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Data Warehouse Models</v>
      </c>
    </row>
    <row r="60" spans="1:13">
      <c r="A60" t="s">
        <v>2041</v>
      </c>
      <c r="C60"/>
      <c r="D60"/>
      <c r="F60"/>
      <c r="G60" s="22" t="s">
        <v>2030</v>
      </c>
      <c r="H60">
        <v>0</v>
      </c>
      <c r="I60" t="str" cm="1">
        <f t="array" aca="1" ref="I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0" t="s">
        <v>2470</v>
      </c>
      <c r="K60" s="10" t="str">
        <f>TRIM(SUBSTITUTE( LEFT(DATA_Requirements[[#This Row],[Path]], FIND("/", SUBSTITUTE( DATA_Requirements[[#This Row],[Path]]," ","/"),1)-1), ".",""))</f>
        <v>InfoService</v>
      </c>
      <c r="L6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(DIGI) Endorsement of API Models</v>
      </c>
      <c r="M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obtain DIGI Endorsement at CAB, Data Services MUST review, inform and approve the InfoService's API API Design &amp; Documentation</v>
      </c>
    </row>
    <row r="61" spans="1:13">
      <c r="A61" t="s">
        <v>2041</v>
      </c>
      <c r="B61" s="22"/>
      <c r="C61" s="22"/>
      <c r="D61" s="22"/>
      <c r="E61" s="22"/>
      <c r="F61" s="22"/>
      <c r="G61" s="22" t="s">
        <v>2030</v>
      </c>
      <c r="H61" s="22">
        <v>0</v>
      </c>
      <c r="I61" s="22" t="str" cm="1">
        <f t="array" aca="1" ref="I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1" s="22" t="s">
        <v>2471</v>
      </c>
      <c r="K61" s="10" t="str">
        <f>TRIM(SUBSTITUTE( LEFT(DATA_Requirements[[#This Row],[Path]], FIND("/", SUBSTITUTE( DATA_Requirements[[#This Row],[Path]]," ","/"),1)-1), ".",""))</f>
        <v>Business</v>
      </c>
      <c r="L6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MUST be presented to and endorsed by ITC's GB.</v>
      </c>
    </row>
    <row r="62" spans="1:13">
      <c r="A62" t="s">
        <v>2041</v>
      </c>
      <c r="B62" s="22"/>
      <c r="C62" s="22"/>
      <c r="D62" s="22"/>
      <c r="E62" s="22"/>
      <c r="F62" s="22"/>
      <c r="G62" s="22" t="s">
        <v>2030</v>
      </c>
      <c r="H62" s="22">
        <v>0</v>
      </c>
      <c r="I62" s="22" t="str" cm="1">
        <f t="array" aca="1" ref="I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2" s="22" t="s">
        <v>2472</v>
      </c>
      <c r="K62" s="10" t="str">
        <f>TRIM(SUBSTITUTE( LEFT(DATA_Requirements[[#This Row],[Path]], FIND("/", SUBSTITUTE( DATA_Requirements[[#This Row],[Path]]," ","/"),1)-1), ".",""))</f>
        <v>InfoService</v>
      </c>
      <c r="L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Endorsement</v>
      </c>
      <c r="M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ITC Design Services Endorsement of the architecture at CAB MUST be obtained to go live</v>
      </c>
    </row>
    <row r="63" spans="1:13">
      <c r="A63" t="s">
        <v>2041</v>
      </c>
      <c r="C63"/>
      <c r="D63"/>
      <c r="F63"/>
      <c r="G63" s="22" t="s">
        <v>2030</v>
      </c>
      <c r="H63">
        <v>0</v>
      </c>
      <c r="I63" t="str" cm="1">
        <f t="array" aca="1" ref="I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3" t="s">
        <v>2473</v>
      </c>
      <c r="K63" s="10" t="str">
        <f>TRIM(SUBSTITUTE( LEFT(DATA_Requirements[[#This Row],[Path]], FIND("/", SUBSTITUTE( DATA_Requirements[[#This Row],[Path]]," ","/"),1)-1), ".",""))</f>
        <v>InfoService</v>
      </c>
      <c r="L6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v>
      </c>
      <c r="M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ITC Design Services defined obligations (eg: adherence to Design Principles, Standards &amp; Frameworks, Integration &amp; Services) MUST be adhered to.</v>
      </c>
    </row>
    <row r="64" spans="1:13">
      <c r="A64" t="s">
        <v>2041</v>
      </c>
      <c r="B64" s="22"/>
      <c r="C64" s="22"/>
      <c r="D64" s="22"/>
      <c r="E64" s="22"/>
      <c r="F64" s="22"/>
      <c r="G64" s="22" t="s">
        <v>2030</v>
      </c>
      <c r="H64" s="22">
        <v>0</v>
      </c>
      <c r="I64" s="22" t="str" cm="1">
        <f t="array" aca="1" ref="I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4" s="22" t="s">
        <v>2474</v>
      </c>
      <c r="K64" s="10" t="str">
        <f>TRIM(SUBSTITUTE( LEFT(DATA_Requirements[[#This Row],[Path]], FIND("/", SUBSTITUTE( DATA_Requirements[[#This Row],[Path]]," ","/"),1)-1), ".",""))</f>
        <v>C&amp;A</v>
      </c>
      <c r="L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Endorsement</v>
      </c>
      <c r="M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C&amp;A Services Endorsement at CAB MUST be obtained to go live.</v>
      </c>
    </row>
    <row r="65" spans="1:13">
      <c r="A65" t="s">
        <v>2041</v>
      </c>
      <c r="C65"/>
      <c r="D65"/>
      <c r="F65"/>
      <c r="G65" s="22" t="s">
        <v>2030</v>
      </c>
      <c r="H65">
        <v>0</v>
      </c>
      <c r="I65" t="str" cm="1">
        <f t="array" aca="1" ref="I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5" t="s">
        <v>2475</v>
      </c>
      <c r="K65" s="10" t="str">
        <f>TRIM(SUBSTITUTE( LEFT(DATA_Requirements[[#This Row],[Path]], FIND("/", SUBSTITUTE( DATA_Requirements[[#This Row],[Path]]," ","/"),1)-1), ".",""))</f>
        <v>C&amp;A</v>
      </c>
      <c r="L6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SOW</v>
      </c>
      <c r="M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C&amp;A Services to commission the documentation of risk, controls, and accepted processes</v>
      </c>
    </row>
    <row r="66" spans="1:13">
      <c r="A66" t="s">
        <v>2041</v>
      </c>
      <c r="C66"/>
      <c r="D66"/>
      <c r="F66"/>
      <c r="G66" s="22" t="s">
        <v>2030</v>
      </c>
      <c r="H66">
        <v>0</v>
      </c>
      <c r="I66" t="str" cm="1">
        <f t="array" aca="1" ref="I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6" t="s">
        <v>2476</v>
      </c>
      <c r="K66" s="10" t="str">
        <f>TRIM(SUBSTITUTE( LEFT(DATA_Requirements[[#This Row],[Path]], FIND("/", SUBSTITUTE( DATA_Requirements[[#This Row],[Path]]," ","/"),1)-1), ".",""))</f>
        <v>C&amp;A</v>
      </c>
      <c r="L6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TRA</v>
      </c>
      <c r="M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Unless Disallowed, a Technical Risk Assessment (TRA) SHOULD be developed for any system as part of the C&amp;A Process</v>
      </c>
    </row>
    <row r="67" spans="1:13">
      <c r="A67" t="s">
        <v>2041</v>
      </c>
      <c r="C67"/>
      <c r="D67"/>
      <c r="F67"/>
      <c r="G67" s="22" t="s">
        <v>2030</v>
      </c>
      <c r="H67">
        <v>0</v>
      </c>
      <c r="I67" t="str" cm="1">
        <f t="array" aca="1" ref="I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7" t="s">
        <v>2477</v>
      </c>
      <c r="K67" s="10" t="str">
        <f>TRIM(SUBSTITUTE( LEFT(DATA_Requirements[[#This Row],[Path]], FIND("/", SUBSTITUTE( DATA_Requirements[[#This Row],[Path]]," ","/"),1)-1), ".",""))</f>
        <v>C&amp;A</v>
      </c>
      <c r="L6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CRP</v>
      </c>
      <c r="M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CRP MUST be developed for any system as part of the C&amp;A Process</v>
      </c>
    </row>
    <row r="68" spans="1:13">
      <c r="A68" t="s">
        <v>2041</v>
      </c>
      <c r="C68"/>
      <c r="D68"/>
      <c r="F68"/>
      <c r="G68" s="22" t="s">
        <v>2030</v>
      </c>
      <c r="H68">
        <v>0</v>
      </c>
      <c r="I68" t="str" cm="1">
        <f t="array" aca="1" ref="I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8" t="s">
        <v>2478</v>
      </c>
      <c r="K68" s="10" t="str">
        <f>TRIM(SUBSTITUTE( LEFT(DATA_Requirements[[#This Row],[Path]], FIND("/", SUBSTITUTE( DATA_Requirements[[#This Row],[Path]]," ","/"),1)-1), ".",""))</f>
        <v>C&amp;A</v>
      </c>
      <c r="L6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CRR</v>
      </c>
      <c r="M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CRR MUST be developed for any system as part of the C&amp;A Process</v>
      </c>
    </row>
    <row r="69" spans="1:13">
      <c r="A69" t="s">
        <v>2041</v>
      </c>
      <c r="C69"/>
      <c r="D69"/>
      <c r="F69"/>
      <c r="G69" s="22" t="s">
        <v>2030</v>
      </c>
      <c r="H69">
        <v>0</v>
      </c>
      <c r="I69" t="str" cm="1">
        <f t="array" aca="1" ref="I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69" t="s">
        <v>2479</v>
      </c>
      <c r="K69" s="10" t="str">
        <f>TRIM(SUBSTITUTE( LEFT(DATA_Requirements[[#This Row],[Path]], FIND("/", SUBSTITUTE( DATA_Requirements[[#This Row],[Path]]," ","/"),1)-1), ".",""))</f>
        <v>C&amp;A</v>
      </c>
      <c r="L6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SRA</v>
      </c>
      <c r="M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SRA MUST be developed for any system as part of the C&amp;A Process</v>
      </c>
    </row>
    <row r="70" spans="1:13">
      <c r="A70" t="s">
        <v>2041</v>
      </c>
      <c r="C70"/>
      <c r="D70"/>
      <c r="F70"/>
      <c r="G70" s="22" t="s">
        <v>2030</v>
      </c>
      <c r="H70">
        <v>0</v>
      </c>
      <c r="I70" t="str" cm="1">
        <f t="array" aca="1" ref="I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0" t="s">
        <v>2480</v>
      </c>
      <c r="K70" s="10" t="str">
        <f>TRIM(SUBSTITUTE( LEFT(DATA_Requirements[[#This Row],[Path]], FIND("/", SUBSTITUTE( DATA_Requirements[[#This Row],[Path]]," ","/"),1)-1), ".",""))</f>
        <v>C&amp;A</v>
      </c>
      <c r="L7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Unless Disallowed, a SOW MUST be developed to commission an independent review of the system's technical risks and provide appropriate recommendations</v>
      </c>
    </row>
    <row r="71" spans="1:13">
      <c r="A71" t="s">
        <v>2041</v>
      </c>
      <c r="B71" s="22"/>
      <c r="C71" s="22"/>
      <c r="D71" s="22"/>
      <c r="E71" s="22"/>
      <c r="F71" s="22"/>
      <c r="G71" s="22" t="s">
        <v>2030</v>
      </c>
      <c r="H71" s="22">
        <v>0</v>
      </c>
      <c r="I71" s="22" t="str" cm="1">
        <f t="array" aca="1" ref="I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1" s="22" t="s">
        <v>2481</v>
      </c>
      <c r="K71" s="10" t="str">
        <f>TRIM(SUBSTITUTE( LEFT(DATA_Requirements[[#This Row],[Path]], FIND("/", SUBSTITUTE( DATA_Requirements[[#This Row],[Path]]," ","/"),1)-1), ".",""))</f>
        <v>InfoService</v>
      </c>
      <c r="L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CAB: Endorsement</v>
      </c>
      <c r="M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obtain Endorsement at CAB from its members (Design, Deployment, Infrastructure, Maintenance, Ops, Support, Business, etc.)</v>
      </c>
    </row>
    <row r="72" spans="1:13">
      <c r="A72" t="s">
        <v>2041</v>
      </c>
      <c r="C72"/>
      <c r="D72"/>
      <c r="F72"/>
      <c r="G72" s="22" t="s">
        <v>2030</v>
      </c>
      <c r="H72">
        <v>0</v>
      </c>
      <c r="I72" t="str" cm="1">
        <f t="array" aca="1" ref="I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2" t="s">
        <v>2482</v>
      </c>
      <c r="K72" s="10" t="str">
        <f>TRIM(SUBSTITUTE( LEFT(DATA_Requirements[[#This Row],[Path]], FIND("/", SUBSTITUTE( DATA_Requirements[[#This Row],[Path]]," ","/"),1)-1), ".",""))</f>
        <v>InfoService</v>
      </c>
      <c r="L7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ATO</v>
      </c>
      <c r="M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endorsed at CAB to obtain an ATO from the CDO -- a prerequisite for deployment Change Requests to PROD-DATA being accepted</v>
      </c>
    </row>
    <row r="73" spans="1:13">
      <c r="A73" t="s">
        <v>2041</v>
      </c>
      <c r="B73" s="22"/>
      <c r="C73" s="22"/>
      <c r="D73" s="22"/>
      <c r="E73" s="22"/>
      <c r="F73" s="22"/>
      <c r="G73" s="22" t="s">
        <v>2030</v>
      </c>
      <c r="H73" s="22">
        <v>0</v>
      </c>
      <c r="I73" s="22" t="str" cm="1">
        <f t="array" aca="1" ref="I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3" s="22" t="s">
        <v>2483</v>
      </c>
      <c r="K73" s="10" t="str">
        <f>TRIM(SUBSTITUTE( LEFT(DATA_Requirements[[#This Row],[Path]], FIND("/", SUBSTITUTE( DATA_Requirements[[#This Row],[Path]]," ","/"),1)-1), ".",""))</f>
        <v>InfoService</v>
      </c>
      <c r="L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Services: Endorsement</v>
      </c>
      <c r="M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 Services Endorsement at CAB MUST be obtained to go live</v>
      </c>
    </row>
    <row r="74" spans="1:13">
      <c r="A74" t="s">
        <v>2041</v>
      </c>
      <c r="C74"/>
      <c r="D74"/>
      <c r="F74"/>
      <c r="G74" s="22" t="s">
        <v>2030</v>
      </c>
      <c r="H74">
        <v>0</v>
      </c>
      <c r="I74" t="str" cm="1">
        <f t="array" aca="1" ref="I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4" t="s">
        <v>2484</v>
      </c>
      <c r="K74" s="10" t="str">
        <f>TRIM(SUBSTITUTE( LEFT(DATA_Requirements[[#This Row],[Path]], FIND("/", SUBSTITUTE( DATA_Requirements[[#This Row],[Path]]," ","/"),1)-1), ".",""))</f>
        <v>InfoService</v>
      </c>
      <c r="L7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Initial SOW</v>
      </c>
      <c r="M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obtained to deliver initial QA analysis Services.</v>
      </c>
    </row>
    <row r="75" spans="1:13">
      <c r="A75" t="s">
        <v>2041</v>
      </c>
      <c r="C75"/>
      <c r="D75"/>
      <c r="F75"/>
      <c r="G75" s="22" t="s">
        <v>2030</v>
      </c>
      <c r="H75">
        <v>0</v>
      </c>
      <c r="I75" t="str" cm="1">
        <f t="array" aca="1" ref="I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5" t="s">
        <v>2485</v>
      </c>
      <c r="K75" s="10" t="str">
        <f>TRIM(SUBSTITUTE( LEFT(DATA_Requirements[[#This Row],[Path]], FIND("/", SUBSTITUTE( DATA_Requirements[[#This Row],[Path]]," ","/"),1)-1), ".",""))</f>
        <v>InfoService</v>
      </c>
      <c r="L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Ongoing SOW</v>
      </c>
      <c r="M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obtained to deliver ongoing QA analysis Services.</v>
      </c>
    </row>
    <row r="76" spans="1:13">
      <c r="A76" t="s">
        <v>2041</v>
      </c>
      <c r="C76"/>
      <c r="D76"/>
      <c r="F76"/>
      <c r="G76" s="22" t="s">
        <v>2030</v>
      </c>
      <c r="H76">
        <v>0</v>
      </c>
      <c r="I76" t="str" cm="1">
        <f t="array" aca="1" ref="I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6" t="s">
        <v>2486</v>
      </c>
      <c r="K76" s="10" t="str">
        <f>TRIM(SUBSTITUTE( LEFT(DATA_Requirements[[#This Row],[Path]], FIND("/", SUBSTITUTE( DATA_Requirements[[#This Row],[Path]]," ","/"),1)-1), ".",""))</f>
        <v>InfoService</v>
      </c>
      <c r="L7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QAServices SOWs</v>
      </c>
      <c r="M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SOWs MUST specify the service required is Test Analysis and Definition, for others to develop into Delivery Pipeline Code ("QA as Code").</v>
      </c>
    </row>
    <row r="77" spans="1:13">
      <c r="A77" t="s">
        <v>2041</v>
      </c>
      <c r="B77" s="22"/>
      <c r="C77" s="22"/>
      <c r="D77" s="22"/>
      <c r="E77" s="22"/>
      <c r="F77" s="22"/>
      <c r="G77" s="22" t="s">
        <v>2030</v>
      </c>
      <c r="H77" s="22">
        <v>0</v>
      </c>
      <c r="I77" s="22" t="str" cm="1">
        <f t="array" aca="1" ref="I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7" s="22" t="s">
        <v>2487</v>
      </c>
      <c r="K77" s="10" t="str">
        <f>TRIM(SUBSTITUTE( LEFT(DATA_Requirements[[#This Row],[Path]], FIND("/", SUBSTITUTE( DATA_Requirements[[#This Row],[Path]]," ","/"),1)-1), ".",""))</f>
        <v>ALM</v>
      </c>
      <c r="L7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78" spans="1:13">
      <c r="A78" t="s">
        <v>2041</v>
      </c>
      <c r="B78" s="22"/>
      <c r="C78" s="22"/>
      <c r="D78" s="22"/>
      <c r="E78" s="22"/>
      <c r="F78" s="22"/>
      <c r="G78" s="22" t="s">
        <v>2030</v>
      </c>
      <c r="H78" s="22">
        <v>0</v>
      </c>
      <c r="I78" s="22" t="str" cm="1">
        <f t="array" aca="1" ref="I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78" s="22" t="s">
        <v>2488</v>
      </c>
      <c r="K78" s="10" t="str">
        <f>TRIM(SUBSTITUTE( LEFT(DATA_Requirements[[#This Row],[Path]], FIND("/", SUBSTITUTE( DATA_Requirements[[#This Row],[Path]]," ","/"),1)-1), ".",""))</f>
        <v>SupportServices:</v>
      </c>
      <c r="L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Endorsement</v>
      </c>
      <c r="M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Services Endorsement at CAB MUST be obtained to go live.</v>
      </c>
    </row>
    <row r="79" spans="1:13">
      <c r="A79" t="s">
        <v>2041</v>
      </c>
      <c r="B79" s="22"/>
      <c r="C79" s="22"/>
      <c r="D79" s="22"/>
      <c r="E79" s="22"/>
      <c r="F79" s="22"/>
      <c r="G79" s="22"/>
      <c r="H79" s="22">
        <v>0</v>
      </c>
      <c r="I79" s="22" t="str" cm="1">
        <f t="array" aca="1" ref="I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v>
      </c>
      <c r="J79" s="22" t="s">
        <v>2489</v>
      </c>
      <c r="K79" s="10" t="str">
        <f>TRIM(SUBSTITUTE( LEFT(DATA_Requirements[[#This Row],[Path]], FIND("/", SUBSTITUTE( DATA_Requirements[[#This Row],[Path]]," ","/"),1)-1), ".",""))</f>
        <v>Business</v>
      </c>
      <c r="L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 Services: Endorsement</v>
      </c>
      <c r="M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Support Services Endorsement at CAB MUST be obtained to go live.</v>
      </c>
    </row>
    <row r="80" spans="1:13">
      <c r="A80" s="22" t="s">
        <v>2041</v>
      </c>
      <c r="B80" s="22"/>
      <c r="C80" s="22"/>
      <c r="D80" s="22"/>
      <c r="E80" s="22"/>
      <c r="F80" s="22"/>
      <c r="G80" t="s">
        <v>2030</v>
      </c>
      <c r="H80" s="22">
        <v>0</v>
      </c>
      <c r="I80" s="22" t="str" cm="1">
        <f t="array" aca="1" ref="I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0" s="22" t="s">
        <v>2490</v>
      </c>
      <c r="K80" s="10" t="str">
        <f>TRIM(SUBSTITUTE( LEFT(DATA_Requirements[[#This Row],[Path]], FIND("/", SUBSTITUTE( DATA_Requirements[[#This Row],[Path]]," ","/"),1)-1), ".",""))</f>
        <v>LEGACY</v>
      </c>
      <c r="L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1" spans="1:13">
      <c r="A81" s="22" t="s">
        <v>2041</v>
      </c>
      <c r="B81" s="22"/>
      <c r="C81" s="22"/>
      <c r="D81" s="22"/>
      <c r="E81" s="22"/>
      <c r="F81" s="22"/>
      <c r="G81" t="s">
        <v>2030</v>
      </c>
      <c r="H81" s="22">
        <v>0</v>
      </c>
      <c r="I81" s="22" t="str" cm="1">
        <f t="array" aca="1" ref="I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1" s="22" t="s">
        <v>2491</v>
      </c>
      <c r="K81" s="10" t="str">
        <f>TRIM(SUBSTITUTE( LEFT(DATA_Requirements[[#This Row],[Path]], FIND("/", SUBSTITUTE( DATA_Requirements[[#This Row],[Path]]," ","/"),1)-1), ".",""))</f>
        <v>Client-UX</v>
      </c>
      <c r="L8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2" spans="1:13">
      <c r="A82" s="22" t="s">
        <v>2041</v>
      </c>
      <c r="B82" s="22"/>
      <c r="C82" s="22"/>
      <c r="D82" s="22"/>
      <c r="E82" s="22"/>
      <c r="F82" s="22"/>
      <c r="G82" t="s">
        <v>2030</v>
      </c>
      <c r="H82" s="22">
        <v>0</v>
      </c>
      <c r="I82" s="22" t="str" cm="1">
        <f t="array" aca="1" ref="I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02....0.0</v>
      </c>
      <c r="J82" s="22" t="s">
        <v>2492</v>
      </c>
      <c r="K82" s="10" t="str">
        <f>TRIM(SUBSTITUTE( LEFT(DATA_Requirements[[#This Row],[Path]], FIND("/", SUBSTITUTE( DATA_Requirements[[#This Row],[Path]]," ","/"),1)-1), ".",""))</f>
        <v>Server</v>
      </c>
      <c r="L8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3" spans="1:13">
      <c r="A83" s="16" t="s">
        <v>2049</v>
      </c>
      <c r="B83" s="16"/>
      <c r="C83" s="16"/>
      <c r="D83" s="16"/>
      <c r="E83" s="16"/>
      <c r="F83" s="16"/>
      <c r="G83" t="s">
        <v>2030</v>
      </c>
      <c r="H83" s="16">
        <v>0</v>
      </c>
      <c r="I83" s="16" t="str" cm="1">
        <f t="array" aca="1" ref="I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3" s="16" t="s">
        <v>2493</v>
      </c>
      <c r="K83" s="10" t="str">
        <f>TRIM(SUBSTITUTE( LEFT(DATA_Requirements[[#This Row],[Path]], FIND("/", SUBSTITUTE( DATA_Requirements[[#This Row],[Path]]," ","/"),1)-1), ".",""))</f>
        <v>GOVERNANCE</v>
      </c>
      <c r="L83"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4" spans="1:13">
      <c r="A84" s="22" t="s">
        <v>2049</v>
      </c>
      <c r="B84" s="20"/>
      <c r="C84" s="20"/>
      <c r="D84" s="20"/>
      <c r="E84" s="20"/>
      <c r="F84" s="20"/>
      <c r="G84" t="s">
        <v>2030</v>
      </c>
      <c r="H84" s="20">
        <v>0</v>
      </c>
      <c r="I84" s="20" t="str" cm="1">
        <f t="array" aca="1" ref="I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4" s="20" t="s">
        <v>2494</v>
      </c>
      <c r="K84" s="10" t="str">
        <f>TRIM(SUBSTITUTE( LEFT(DATA_Requirements[[#This Row],[Path]], FIND("/", SUBSTITUTE( DATA_Requirements[[#This Row],[Path]]," ","/"),1)-1), ".",""))</f>
        <v>GOVERNANCE</v>
      </c>
      <c r="L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5" spans="1:13">
      <c r="A85" s="22" t="s">
        <v>2049</v>
      </c>
      <c r="B85" s="19"/>
      <c r="C85" s="19"/>
      <c r="D85" s="19"/>
      <c r="E85" s="19"/>
      <c r="F85" s="19"/>
      <c r="G85" t="s">
        <v>2030</v>
      </c>
      <c r="H85" s="19">
        <v>0</v>
      </c>
      <c r="I85" s="19" t="str" cm="1">
        <f t="array" aca="1" ref="I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5" s="19" t="s">
        <v>2495</v>
      </c>
      <c r="K85" s="10" t="str">
        <f>TRIM(SUBSTITUTE( LEFT(DATA_Requirements[[#This Row],[Path]], FIND("/", SUBSTITUTE( DATA_Requirements[[#This Row],[Path]]," ","/"),1)-1), ".",""))</f>
        <v>GOVERNANCE</v>
      </c>
      <c r="L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SPONSOR</v>
      </c>
      <c r="M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6" spans="1:13">
      <c r="A86" s="22" t="s">
        <v>2049</v>
      </c>
      <c r="B86" s="20"/>
      <c r="C86" s="20"/>
      <c r="D86" s="20"/>
      <c r="E86" s="20"/>
      <c r="F86" s="20"/>
      <c r="G86" t="s">
        <v>2030</v>
      </c>
      <c r="H86" s="20">
        <v>0</v>
      </c>
      <c r="I86" s="20" t="str" cm="1">
        <f t="array" aca="1" ref="I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6" s="20" t="s">
        <v>2496</v>
      </c>
      <c r="K86" s="10" t="str">
        <f>TRIM(SUBSTITUTE( LEFT(DATA_Requirements[[#This Row],[Path]], FIND("/", SUBSTITUTE( DATA_Requirements[[#This Row],[Path]]," ","/"),1)-1), ".",""))</f>
        <v>GOVERNANCE</v>
      </c>
      <c r="L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7" spans="1:13">
      <c r="A87" s="22" t="s">
        <v>2049</v>
      </c>
      <c r="B87" s="19"/>
      <c r="C87" s="19"/>
      <c r="D87" s="19"/>
      <c r="E87" s="19"/>
      <c r="F87" s="19"/>
      <c r="G87" t="s">
        <v>2030</v>
      </c>
      <c r="H87" s="19">
        <v>0</v>
      </c>
      <c r="I87" s="19" t="str" cm="1">
        <f t="array" aca="1" ref="I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7" s="19" t="s">
        <v>2497</v>
      </c>
      <c r="K87" s="10" t="str">
        <f>TRIM(SUBSTITUTE( LEFT(DATA_Requirements[[#This Row],[Path]], FIND("/", SUBSTITUTE( DATA_Requirements[[#This Row],[Path]]," ","/"),1)-1), ".",""))</f>
        <v>GOVERNANCE</v>
      </c>
      <c r="L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ALIGNMENT</v>
      </c>
      <c r="M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8" spans="1:13">
      <c r="A88" s="22" t="s">
        <v>2049</v>
      </c>
      <c r="B88" s="19"/>
      <c r="C88" s="19"/>
      <c r="D88" s="19"/>
      <c r="E88" s="19"/>
      <c r="F88" s="19"/>
      <c r="G88" t="s">
        <v>2030</v>
      </c>
      <c r="H88" s="19">
        <v>0</v>
      </c>
      <c r="I88" s="19" t="str" cm="1">
        <f t="array" aca="1" ref="I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8" s="19" t="s">
        <v>2498</v>
      </c>
      <c r="K88" s="10" t="str">
        <f>TRIM(SUBSTITUTE( LEFT(DATA_Requirements[[#This Row],[Path]], FIND("/", SUBSTITUTE( DATA_Requirements[[#This Row],[Path]]," ","/"),1)-1), ".",""))</f>
        <v>GOVERNANCE</v>
      </c>
      <c r="L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ARCHITECTURE ALIGNMENT</v>
      </c>
      <c r="M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89" spans="1:13">
      <c r="A89" s="22" t="s">
        <v>2049</v>
      </c>
      <c r="B89" s="21"/>
      <c r="C89" s="21"/>
      <c r="D89" s="21"/>
      <c r="E89" s="21"/>
      <c r="F89" s="21"/>
      <c r="G89" t="s">
        <v>2030</v>
      </c>
      <c r="H89" s="21">
        <v>0</v>
      </c>
      <c r="I89" s="21" t="str" cm="1">
        <f t="array" aca="1" ref="I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89" s="21" t="s">
        <v>2499</v>
      </c>
      <c r="K89" s="10" t="str">
        <f>TRIM(SUBSTITUTE( LEFT(DATA_Requirements[[#This Row],[Path]], FIND("/", SUBSTITUTE( DATA_Requirements[[#This Row],[Path]]," ","/"),1)-1), ".",""))</f>
        <v>Deliverables</v>
      </c>
      <c r="L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 Services Endorsement</v>
      </c>
      <c r="M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0" spans="1:13">
      <c r="A90" t="s">
        <v>2049</v>
      </c>
      <c r="C90"/>
      <c r="D90"/>
      <c r="F90"/>
      <c r="G90" t="s">
        <v>2030</v>
      </c>
      <c r="H90">
        <v>0</v>
      </c>
      <c r="I90" t="str" cm="1">
        <f t="array" aca="1" ref="I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90" t="s">
        <v>2500</v>
      </c>
      <c r="K90" s="10" t="str">
        <f>TRIM(SUBSTITUTE( LEFT(DATA_Requirements[[#This Row],[Path]], FIND("/", SUBSTITUTE( DATA_Requirements[[#This Row],[Path]]," ","/"),1)-1), ".",""))</f>
        <v>Deliverables</v>
      </c>
      <c r="L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MaintenanceServices Endorsement of Decommissioning</v>
      </c>
      <c r="M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Decommissioning Plan MUST be developed to guide MaintenanceServices how to prepare the service's APIs and Permissions for exporting of data to the next (yet still unknown) replacement service</v>
      </c>
    </row>
    <row r="91" spans="1:13">
      <c r="A91" t="s">
        <v>2049</v>
      </c>
      <c r="C91"/>
      <c r="D91"/>
      <c r="F91"/>
      <c r="G91" t="s">
        <v>2030</v>
      </c>
      <c r="H91">
        <v>0</v>
      </c>
      <c r="I91" t="str" cm="1">
        <f t="array" aca="1" ref="I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03....0.0</v>
      </c>
      <c r="J91" t="s">
        <v>2501</v>
      </c>
      <c r="K91" s="10" t="str">
        <f>TRIM(SUBSTITUTE( LEFT(DATA_Requirements[[#This Row],[Path]], FIND("/", SUBSTITUTE( DATA_Requirements[[#This Row],[Path]]," ","/"),1)-1), ".",""))</f>
        <v>Deliverables</v>
      </c>
      <c r="L9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MaintenanceServices Endorsement</v>
      </c>
      <c r="M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SOW MUST be developed with Maintenance Services to support system logic to SLA expectations</v>
      </c>
    </row>
    <row r="92" spans="1:13">
      <c r="A92" s="16" t="s">
        <v>2057</v>
      </c>
      <c r="B92" s="16"/>
      <c r="C92" s="16"/>
      <c r="D92" s="16"/>
      <c r="E92" s="16"/>
      <c r="F92" s="16"/>
      <c r="G92" t="s">
        <v>2030</v>
      </c>
      <c r="H92" s="16">
        <v>0</v>
      </c>
      <c r="I92" s="16" t="str" cm="1">
        <f t="array" aca="1" ref="I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2" s="16" t="s">
        <v>2502</v>
      </c>
      <c r="K92" s="10" t="str">
        <f>TRIM(SUBSTITUTE( LEFT(DATA_Requirements[[#This Row],[Path]], FIND("/", SUBSTITUTE( DATA_Requirements[[#This Row],[Path]]," ","/"),1)-1), ".",""))</f>
        <v>DIRECTION</v>
      </c>
      <c r="L9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3" spans="1:13">
      <c r="A93" s="21" t="s">
        <v>2057</v>
      </c>
      <c r="B93" s="21"/>
      <c r="C93" s="21"/>
      <c r="D93" s="21"/>
      <c r="E93" s="21"/>
      <c r="F93" s="21"/>
      <c r="G93" t="s">
        <v>2030</v>
      </c>
      <c r="H93" s="21">
        <v>0</v>
      </c>
      <c r="I93" s="21" t="str" cm="1">
        <f t="array" aca="1" ref="I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3" s="21" t="s">
        <v>2503</v>
      </c>
      <c r="K93" s="10" t="str">
        <f>TRIM(SUBSTITUTE( LEFT(DATA_Requirements[[#This Row],[Path]], FIND("/", SUBSTITUTE( DATA_Requirements[[#This Row],[Path]]," ","/"),1)-1), ".",""))</f>
        <v>DIRECTION</v>
      </c>
      <c r="L9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PHASES</v>
      </c>
      <c r="M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94" spans="1:13">
      <c r="A94" t="s">
        <v>2057</v>
      </c>
      <c r="C94"/>
      <c r="D94"/>
      <c r="F94"/>
      <c r="G94" t="s">
        <v>2030</v>
      </c>
      <c r="H94">
        <v>0</v>
      </c>
      <c r="I94" t="str" cm="1">
        <f t="array" aca="1" ref="I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4" t="s">
        <v>2504</v>
      </c>
      <c r="K94" s="10" t="str">
        <f>TRIM(SUBSTITUTE( LEFT(DATA_Requirements[[#This Row],[Path]], FIND("/", SUBSTITUTE( DATA_Requirements[[#This Row],[Path]]," ","/"),1)-1), ".",""))</f>
        <v>Direction</v>
      </c>
      <c r="L9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Objectives:</v>
      </c>
      <c r="M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Objectives: Direction Stakeholders desire ALL Stakeholders' Processes for delivering Quality based Deliverables MUST be considered for Automation</v>
      </c>
    </row>
    <row r="95" spans="1:13">
      <c r="A95" t="s">
        <v>2057</v>
      </c>
      <c r="C95"/>
      <c r="D95"/>
      <c r="F95"/>
      <c r="G95" t="s">
        <v>2030</v>
      </c>
      <c r="H95">
        <v>0</v>
      </c>
      <c r="I95" t="str" cm="1">
        <f t="array" aca="1" ref="I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5" t="s">
        <v>2505</v>
      </c>
      <c r="K95" s="10" t="str">
        <f>TRIM(SUBSTITUTE( LEFT(DATA_Requirements[[#This Row],[Path]], FIND("/", SUBSTITUTE( DATA_Requirements[[#This Row],[Path]]," ","/"),1)-1), ".",""))</f>
        <v>Direction</v>
      </c>
      <c r="L9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v>
      </c>
      <c r="M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Support Specialist Functionality and Quality Requirements</v>
      </c>
    </row>
    <row r="96" spans="1:13">
      <c r="A96" t="s">
        <v>2057</v>
      </c>
      <c r="C96"/>
      <c r="D96"/>
      <c r="F96"/>
      <c r="G96" t="s">
        <v>2030</v>
      </c>
      <c r="H96">
        <v>0</v>
      </c>
      <c r="I96" t="str" cm="1">
        <f t="array" aca="1" ref="I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6" t="s">
        <v>2506</v>
      </c>
      <c r="K96" s="10" t="str">
        <f>TRIM(SUBSTITUTE( LEFT(DATA_Requirements[[#This Row],[Path]], FIND("/", SUBSTITUTE( DATA_Requirements[[#This Row],[Path]]," ","/"),1)-1), ".",""))</f>
        <v>Direction</v>
      </c>
      <c r="L9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Delivery</v>
      </c>
      <c r="M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Specialist Functionality and Quality Requirements</v>
      </c>
    </row>
    <row r="97" spans="1:15">
      <c r="A97" t="s">
        <v>2057</v>
      </c>
      <c r="C97"/>
      <c r="D97"/>
      <c r="F97"/>
      <c r="G97" t="s">
        <v>2030</v>
      </c>
      <c r="H97">
        <v>0</v>
      </c>
      <c r="I97" t="str" cm="1">
        <f t="array" aca="1" ref="I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7" t="s">
        <v>2507</v>
      </c>
      <c r="K97" s="10" t="str">
        <f>TRIM(SUBSTITUTE( LEFT(DATA_Requirements[[#This Row],[Path]], FIND("/", SUBSTITUTE( DATA_Requirements[[#This Row],[Path]]," ","/"),1)-1), ".",""))</f>
        <v>Direction</v>
      </c>
      <c r="L9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Specialist Functionality and Quality Requirements</v>
      </c>
    </row>
    <row r="98" spans="1:15" s="32" customFormat="1">
      <c r="A98" s="32" t="s">
        <v>2057</v>
      </c>
      <c r="G98" s="32" t="s">
        <v>2030</v>
      </c>
      <c r="H98" s="32">
        <v>0</v>
      </c>
      <c r="I98" s="32" t="str" cm="1">
        <f t="array" aca="1" ref="I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8" s="32" t="s">
        <v>2508</v>
      </c>
      <c r="K98" s="33" t="str">
        <f>TRIM(SUBSTITUTE( LEFT(DATA_Requirements[[#This Row],[Path]], FIND("/", SUBSTITUTE( DATA_Requirements[[#This Row],[Path]]," ","/"),1)-1), ".",""))</f>
        <v>Direction</v>
      </c>
      <c r="L9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v>
      </c>
      <c r="M9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Monitoring Specialist Functionality and Quality Requirements</v>
      </c>
      <c r="N98" s="35"/>
      <c r="O98" s="35"/>
    </row>
    <row r="99" spans="1:15" s="32" customFormat="1">
      <c r="A99" s="32" t="s">
        <v>2057</v>
      </c>
      <c r="G99" s="32" t="s">
        <v>2030</v>
      </c>
      <c r="H99" s="32">
        <v>0</v>
      </c>
      <c r="I99" s="32" t="str" cm="1">
        <f t="array" aca="1" ref="I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99" s="32" t="s">
        <v>2508</v>
      </c>
      <c r="K99" s="33" t="str">
        <f>TRIM(SUBSTITUTE( LEFT(DATA_Requirements[[#This Row],[Path]], FIND("/", SUBSTITUTE( DATA_Requirements[[#This Row],[Path]]," ","/"),1)-1), ".",""))</f>
        <v>Direction</v>
      </c>
      <c r="L9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v>
      </c>
      <c r="M9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Monitoring Specialist Functionality and Quality Requirements</v>
      </c>
      <c r="N99" s="35"/>
      <c r="O99" s="35"/>
    </row>
    <row r="100" spans="1:15" s="32" customFormat="1">
      <c r="A100" s="32" t="s">
        <v>2057</v>
      </c>
      <c r="G100" s="32" t="s">
        <v>2030</v>
      </c>
      <c r="H100" s="32">
        <v>0</v>
      </c>
      <c r="I100" s="32" t="str" cm="1">
        <f t="array" aca="1" ref="I1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0" s="32" t="s">
        <v>2509</v>
      </c>
      <c r="K100" s="33" t="str">
        <f>TRIM(SUBSTITUTE( LEFT(DATA_Requirements[[#This Row],[Path]], FIND("/", SUBSTITUTE( DATA_Requirements[[#This Row],[Path]]," ","/"),1)-1), ".",""))</f>
        <v>Direction</v>
      </c>
      <c r="L10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Op+A325erations</v>
      </c>
      <c r="M10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Op+A325erations Specialist Functionality and Quality Requirements</v>
      </c>
      <c r="N100" s="35"/>
      <c r="O100" s="35"/>
    </row>
    <row r="101" spans="1:15" s="32" customFormat="1">
      <c r="A101" s="32" t="s">
        <v>2057</v>
      </c>
      <c r="G101" s="32" t="s">
        <v>2030</v>
      </c>
      <c r="H101" s="32">
        <v>0</v>
      </c>
      <c r="I101" s="32" t="str" cm="1">
        <f t="array" aca="1" ref="I1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1" s="32" t="s">
        <v>2510</v>
      </c>
      <c r="K101" s="33" t="str">
        <f>TRIM(SUBSTITUTE( LEFT(DATA_Requirements[[#This Row],[Path]], FIND("/", SUBSTITUTE( DATA_Requirements[[#This Row],[Path]]," ","/"),1)-1), ".",""))</f>
        <v>Direction</v>
      </c>
      <c r="L10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10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Specialist Functionality and Quality Requirements</v>
      </c>
      <c r="N101" s="35"/>
      <c r="O101" s="35"/>
    </row>
    <row r="102" spans="1:15" s="32" customFormat="1">
      <c r="A102" s="32" t="s">
        <v>2057</v>
      </c>
      <c r="G102" s="32" t="s">
        <v>2030</v>
      </c>
      <c r="H102" s="32">
        <v>0</v>
      </c>
      <c r="I102" s="32" t="str" cm="1">
        <f t="array" aca="1" ref="I1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2" s="32" t="s">
        <v>2511</v>
      </c>
      <c r="K102" s="33" t="str">
        <f>TRIM(SUBSTITUTE( LEFT(DATA_Requirements[[#This Row],[Path]], FIND("/", SUBSTITUTE( DATA_Requirements[[#This Row],[Path]]," ","/"),1)-1), ".",""))</f>
        <v>Direction</v>
      </c>
      <c r="L10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10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Specialist Functionality and Quality Requirements</v>
      </c>
      <c r="N102" s="35"/>
      <c r="O102" s="35"/>
    </row>
    <row r="103" spans="1:15" s="32" customFormat="1">
      <c r="A103" s="32" t="s">
        <v>2057</v>
      </c>
      <c r="G103" s="32" t="s">
        <v>2030</v>
      </c>
      <c r="H103" s="32">
        <v>0</v>
      </c>
      <c r="I103" s="32" t="str" cm="1">
        <f t="array" aca="1" ref="I1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3" s="32" t="s">
        <v>2512</v>
      </c>
      <c r="K103" s="33" t="str">
        <f>TRIM(SUBSTITUTE( LEFT(DATA_Requirements[[#This Row],[Path]], FIND("/", SUBSTITUTE( DATA_Requirements[[#This Row],[Path]]," ","/"),1)-1), ".",""))</f>
        <v>Direction</v>
      </c>
      <c r="L10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Training</v>
      </c>
      <c r="M10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Training Specialist Functionality and Quality Requirements</v>
      </c>
      <c r="N103" s="35"/>
      <c r="O103" s="35"/>
    </row>
    <row r="104" spans="1:15" s="32" customFormat="1">
      <c r="A104" s="32" t="s">
        <v>2057</v>
      </c>
      <c r="G104" s="32" t="s">
        <v>2030</v>
      </c>
      <c r="H104" s="32">
        <v>0</v>
      </c>
      <c r="I104" s="32" t="str" cm="1">
        <f t="array" aca="1" ref="I1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4" s="32" t="s">
        <v>2513</v>
      </c>
      <c r="K104" s="33" t="str">
        <f>TRIM(SUBSTITUTE( LEFT(DATA_Requirements[[#This Row],[Path]], FIND("/", SUBSTITUTE( DATA_Requirements[[#This Row],[Path]]," ","/"),1)-1), ".",""))</f>
        <v>Direction</v>
      </c>
      <c r="L10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Deliverables|Stakeholder</v>
      </c>
      <c r="M10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Deliverables|Stakeholder Analysts MUST Define the Desires of all Stakeholders (not just Business Stakeholders)</v>
      </c>
      <c r="N104" s="35"/>
      <c r="O104" s="35"/>
    </row>
    <row r="105" spans="1:15" s="32" customFormat="1">
      <c r="A105" s="32" t="s">
        <v>2057</v>
      </c>
      <c r="G105" s="32" t="s">
        <v>2030</v>
      </c>
      <c r="H105" s="32">
        <v>0</v>
      </c>
      <c r="I105" s="32" t="str" cm="1">
        <f t="array" aca="1" ref="I1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5" s="32" t="s">
        <v>2514</v>
      </c>
      <c r="K105" s="33" t="str">
        <f>TRIM(SUBSTITUTE( LEFT(DATA_Requirements[[#This Row],[Path]], FIND("/", SUBSTITUTE( DATA_Requirements[[#This Row],[Path]]," ","/"),1)-1), ".",""))</f>
        <v>Direction</v>
      </c>
      <c r="L10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Functional</v>
      </c>
      <c r="M10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Functional Requirements Document</v>
      </c>
      <c r="N105" s="35"/>
      <c r="O105" s="35"/>
    </row>
    <row r="106" spans="1:15" s="32" customFormat="1">
      <c r="A106" s="32" t="s">
        <v>2057</v>
      </c>
      <c r="G106" s="32" t="s">
        <v>2030</v>
      </c>
      <c r="H106" s="32">
        <v>0</v>
      </c>
      <c r="I106" s="32" t="str" cm="1">
        <f t="array" aca="1" ref="I1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6" s="32" t="s">
        <v>2515</v>
      </c>
      <c r="K106" s="33" t="str">
        <f>TRIM(SUBSTITUTE( LEFT(DATA_Requirements[[#This Row],[Path]], FIND("/", SUBSTITUTE( DATA_Requirements[[#This Row],[Path]]," ","/"),1)-1), ".",""))</f>
        <v>Direction</v>
      </c>
      <c r="L10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Quality</v>
      </c>
      <c r="M10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Quality Requirements Document</v>
      </c>
      <c r="N106" s="35"/>
      <c r="O106" s="35"/>
    </row>
    <row r="107" spans="1:15" s="32" customFormat="1">
      <c r="A107" s="32" t="s">
        <v>2057</v>
      </c>
      <c r="G107" s="32" t="s">
        <v>2030</v>
      </c>
      <c r="H107" s="32">
        <v>0</v>
      </c>
      <c r="I107" s="32" t="str" cm="1">
        <f t="array" aca="1" ref="I1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7" s="32" t="s">
        <v>2516</v>
      </c>
      <c r="K107" s="33" t="str">
        <f>TRIM(SUBSTITUTE( LEFT(DATA_Requirements[[#This Row],[Path]], FIND("/", SUBSTITUTE( DATA_Requirements[[#This Row],[Path]]," ","/"),1)-1), ".",""))</f>
        <v>Direction</v>
      </c>
      <c r="L10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Solution</v>
      </c>
      <c r="M10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Solution Architecture Description</v>
      </c>
      <c r="N107" s="35"/>
      <c r="O107" s="35"/>
    </row>
    <row r="108" spans="1:15" s="32" customFormat="1">
      <c r="A108" s="32" t="s">
        <v>2057</v>
      </c>
      <c r="G108" s="32" t="s">
        <v>2030</v>
      </c>
      <c r="H108" s="32">
        <v>0</v>
      </c>
      <c r="I108" s="32" t="str" cm="1">
        <f t="array" aca="1" ref="I1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8" s="32" t="s">
        <v>2517</v>
      </c>
      <c r="K108" s="33" t="str">
        <f>TRIM(SUBSTITUTE( LEFT(DATA_Requirements[[#This Row],[Path]], FIND("/", SUBSTITUTE( DATA_Requirements[[#This Row],[Path]]," ","/"),1)-1), ".",""))</f>
        <v>Direction</v>
      </c>
      <c r="L10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v>
      </c>
      <c r="M10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and Map Backlog to Sprints</v>
      </c>
      <c r="N108" s="35"/>
      <c r="O108" s="35"/>
    </row>
    <row r="109" spans="1:15" s="32" customFormat="1">
      <c r="A109" s="32" t="s">
        <v>2057</v>
      </c>
      <c r="G109" s="32" t="s">
        <v>2030</v>
      </c>
      <c r="H109" s="32">
        <v>0</v>
      </c>
      <c r="I109" s="32" t="str" cm="1">
        <f t="array" aca="1" ref="I1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09" s="32" t="s">
        <v>2518</v>
      </c>
      <c r="K109" s="33" t="str">
        <f>TRIM(SUBSTITUTE( LEFT(DATA_Requirements[[#This Row],[Path]], FIND("/", SUBSTITUTE( DATA_Requirements[[#This Row],[Path]]," ","/"),1)-1), ".",""))</f>
        <v>Direction</v>
      </c>
      <c r="L10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Product</v>
      </c>
      <c r="M10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Product BackLog Feature List (Converted from Functional List)</v>
      </c>
      <c r="N109" s="35"/>
      <c r="O109" s="35"/>
    </row>
    <row r="110" spans="1:15" s="32" customFormat="1">
      <c r="A110" s="32" t="s">
        <v>2057</v>
      </c>
      <c r="G110" s="32" t="s">
        <v>2030</v>
      </c>
      <c r="H110" s="32">
        <v>0</v>
      </c>
      <c r="I110" s="32" t="str" cm="1">
        <f t="array" aca="1" ref="I1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0" s="32" t="s">
        <v>2519</v>
      </c>
      <c r="K110" s="33" t="str">
        <f>TRIM(SUBSTITUTE( LEFT(DATA_Requirements[[#This Row],[Path]], FIND("/", SUBSTITUTE( DATA_Requirements[[#This Row],[Path]]," ","/"),1)-1), ".",""))</f>
        <v>Direction</v>
      </c>
      <c r="L11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11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Completeness</v>
      </c>
      <c r="N110" s="35"/>
      <c r="O110" s="35"/>
    </row>
    <row r="111" spans="1:15" s="32" customFormat="1">
      <c r="A111" s="32" t="s">
        <v>2057</v>
      </c>
      <c r="G111" s="32" t="s">
        <v>2030</v>
      </c>
      <c r="H111" s="32">
        <v>0</v>
      </c>
      <c r="I111" s="32" t="str" cm="1">
        <f t="array" aca="1" ref="I1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1" s="32" t="s">
        <v>2520</v>
      </c>
      <c r="K111" s="33" t="str">
        <f>TRIM(SUBSTITUTE( LEFT(DATA_Requirements[[#This Row],[Path]], FIND("/", SUBSTITUTE( DATA_Requirements[[#This Row],[Path]]," ","/"),1)-1), ".",""))</f>
        <v>Direction</v>
      </c>
      <c r="L11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Estimation</v>
      </c>
      <c r="M11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Estimation</v>
      </c>
      <c r="N111" s="35"/>
      <c r="O111" s="35"/>
    </row>
    <row r="112" spans="1:15" s="32" customFormat="1">
      <c r="A112" s="32" t="s">
        <v>2057</v>
      </c>
      <c r="G112" s="32" t="s">
        <v>2030</v>
      </c>
      <c r="H112" s="32">
        <v>0</v>
      </c>
      <c r="I112" s="32" t="str" cm="1">
        <f t="array" aca="1" ref="I1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2" s="32" t="s">
        <v>2521</v>
      </c>
      <c r="K112" s="33" t="str">
        <f>TRIM(SUBSTITUTE( LEFT(DATA_Requirements[[#This Row],[Path]], FIND("/", SUBSTITUTE( DATA_Requirements[[#This Row],[Path]]," ","/"),1)-1), ".",""))</f>
        <v>Direction</v>
      </c>
      <c r="L11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Sequencing</v>
      </c>
      <c r="M11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Sequencing</v>
      </c>
      <c r="N112" s="35"/>
      <c r="O112" s="35"/>
    </row>
    <row r="113" spans="1:15" s="32" customFormat="1">
      <c r="A113" s="32" t="s">
        <v>2057</v>
      </c>
      <c r="G113" s="32" t="s">
        <v>2030</v>
      </c>
      <c r="H113" s="32">
        <v>0</v>
      </c>
      <c r="I113" s="32" t="str" cm="1">
        <f t="array" aca="1" ref="I1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3" s="32" t="s">
        <v>2522</v>
      </c>
      <c r="K113" s="33" t="str">
        <f>TRIM(SUBSTITUTE( LEFT(DATA_Requirements[[#This Row],[Path]], FIND("/", SUBSTITUTE( DATA_Requirements[[#This Row],[Path]]," ","/"),1)-1), ".",""))</f>
        <v>Direction</v>
      </c>
      <c r="L11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v>
      </c>
      <c r="M11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Deployment</v>
      </c>
      <c r="N113" s="35"/>
      <c r="O113" s="35"/>
    </row>
    <row r="114" spans="1:15" s="32" customFormat="1">
      <c r="A114" s="32" t="s">
        <v>2057</v>
      </c>
      <c r="G114" s="32" t="s">
        <v>2030</v>
      </c>
      <c r="H114" s="32">
        <v>0</v>
      </c>
      <c r="I114" s="32" t="str" cm="1">
        <f t="array" aca="1" ref="I1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4" s="32" t="s">
        <v>2523</v>
      </c>
      <c r="K114" s="33" t="str">
        <f>TRIM(SUBSTITUTE( LEFT(DATA_Requirements[[#This Row],[Path]], FIND("/", SUBSTITUTE( DATA_Requirements[[#This Row],[Path]]," ","/"),1)-1), ".",""))</f>
        <v>Direction</v>
      </c>
      <c r="L11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ChangeControl</v>
      </c>
      <c r="M11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ChangeControl</v>
      </c>
      <c r="N114" s="35"/>
      <c r="O114" s="35"/>
    </row>
    <row r="115" spans="1:15" s="32" customFormat="1">
      <c r="A115" s="32" t="s">
        <v>2057</v>
      </c>
      <c r="G115" s="32" t="s">
        <v>2030</v>
      </c>
      <c r="H115" s="32">
        <v>0</v>
      </c>
      <c r="I115" s="32" t="str" cm="1">
        <f t="array" aca="1" ref="I1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5" s="32" t="s">
        <v>2524</v>
      </c>
      <c r="K115" s="33" t="str">
        <f>TRIM(SUBSTITUTE( LEFT(DATA_Requirements[[#This Row],[Path]], FIND("/", SUBSTITUTE( DATA_Requirements[[#This Row],[Path]]," ","/"),1)-1), ".",""))</f>
        <v>Direction</v>
      </c>
      <c r="L11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Driving</v>
      </c>
      <c r="M11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Driving</v>
      </c>
      <c r="N115" s="35"/>
      <c r="O115" s="35"/>
    </row>
    <row r="116" spans="1:15" s="32" customFormat="1">
      <c r="A116" s="32" t="s">
        <v>2057</v>
      </c>
      <c r="G116" s="32" t="s">
        <v>2030</v>
      </c>
      <c r="H116" s="32">
        <v>0</v>
      </c>
      <c r="I116" s="32" t="str" cm="1">
        <f t="array" aca="1" ref="I1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6" s="32" t="s">
        <v>2525</v>
      </c>
      <c r="K116" s="33" t="str">
        <f>TRIM(SUBSTITUTE( LEFT(DATA_Requirements[[#This Row],[Path]], FIND("/", SUBSTITUTE( DATA_Requirements[[#This Row],[Path]]," ","/"),1)-1), ".",""))</f>
        <v>Direction</v>
      </c>
      <c r="L11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Maintaining</v>
      </c>
      <c r="M11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Maintaining</v>
      </c>
      <c r="N116" s="35"/>
      <c r="O116" s="35"/>
    </row>
    <row r="117" spans="1:15" s="32" customFormat="1">
      <c r="A117" s="32" t="s">
        <v>2057</v>
      </c>
      <c r="G117" s="32" t="s">
        <v>2030</v>
      </c>
      <c r="H117" s="32">
        <v>0</v>
      </c>
      <c r="I117" s="32" t="str" cm="1">
        <f t="array" aca="1" ref="I1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7" s="32" t="s">
        <v>2526</v>
      </c>
      <c r="K117" s="33" t="str">
        <f>TRIM(SUBSTITUTE( LEFT(DATA_Requirements[[#This Row],[Path]], FIND("/", SUBSTITUTE( DATA_Requirements[[#This Row],[Path]]," ","/"),1)-1), ".",""))</f>
        <v>Direction</v>
      </c>
      <c r="L11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11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v>
      </c>
      <c r="N117" s="35"/>
      <c r="O117" s="35"/>
    </row>
    <row r="118" spans="1:15" s="32" customFormat="1">
      <c r="A118" s="32" t="s">
        <v>2057</v>
      </c>
      <c r="G118" s="32" t="s">
        <v>2030</v>
      </c>
      <c r="H118" s="32">
        <v>0</v>
      </c>
      <c r="I118" s="32" t="str" cm="1">
        <f t="array" aca="1" ref="I1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8" s="32" t="s">
        <v>2527</v>
      </c>
      <c r="K118" s="33" t="str">
        <f>TRIM(SUBSTITUTE( LEFT(DATA_Requirements[[#This Row],[Path]], FIND("/", SUBSTITUTE( DATA_Requirements[[#This Row],[Path]]," ","/"),1)-1), ".",""))</f>
        <v>Direction</v>
      </c>
      <c r="L11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11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v>
      </c>
      <c r="N118" s="35"/>
      <c r="O118" s="35"/>
    </row>
    <row r="119" spans="1:15" s="32" customFormat="1">
      <c r="A119" s="32" t="s">
        <v>2057</v>
      </c>
      <c r="G119" s="32" t="s">
        <v>2030</v>
      </c>
      <c r="H119" s="32">
        <v>0</v>
      </c>
      <c r="I119" s="32" t="str" cm="1">
        <f t="array" aca="1" ref="I1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19" s="32" t="s">
        <v>2528</v>
      </c>
      <c r="K119" s="33" t="str">
        <f>TRIM(SUBSTITUTE( LEFT(DATA_Requirements[[#This Row],[Path]], FIND("/", SUBSTITUTE( DATA_Requirements[[#This Row],[Path]]," ","/"),1)-1), ".",""))</f>
        <v>Direction</v>
      </c>
      <c r="L11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Generic</v>
      </c>
      <c r="M11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Generic</v>
      </c>
      <c r="N119" s="35"/>
      <c r="O119" s="35"/>
    </row>
    <row r="120" spans="1:15" s="32" customFormat="1">
      <c r="A120" s="32" t="s">
        <v>2057</v>
      </c>
      <c r="G120" s="32" t="s">
        <v>2030</v>
      </c>
      <c r="H120" s="32">
        <v>0</v>
      </c>
      <c r="I120" s="32" t="str" cm="1">
        <f t="array" aca="1" ref="I1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0" s="32" t="s">
        <v>2529</v>
      </c>
      <c r="K120" s="33" t="str">
        <f>TRIM(SUBSTITUTE( LEFT(DATA_Requirements[[#This Row],[Path]], FIND("/", SUBSTITUTE( DATA_Requirements[[#This Row],[Path]]," ","/"),1)-1), ".",""))</f>
        <v>Direction</v>
      </c>
      <c r="L12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Start with Devs</v>
      </c>
      <c r="M12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Resources SHOULD NOT be hired before Objectives.Hire them last, after Objectives, Definition, and QA are sorted out.</v>
      </c>
      <c r="N120" s="35"/>
      <c r="O120" s="35"/>
    </row>
    <row r="121" spans="1:15" s="32" customFormat="1">
      <c r="A121" s="32" t="s">
        <v>2057</v>
      </c>
      <c r="G121" s="32" t="s">
        <v>2030</v>
      </c>
      <c r="H121" s="32">
        <v>0</v>
      </c>
      <c r="I121" s="32" t="str" cm="1">
        <f t="array" aca="1" ref="I1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1" s="32" t="s">
        <v>2530</v>
      </c>
      <c r="K121" s="33" t="str">
        <f>TRIM(SUBSTITUTE( LEFT(DATA_Requirements[[#This Row],[Path]], FIND("/", SUBSTITUTE( DATA_Requirements[[#This Row],[Path]]," ","/"),1)-1), ".",""))</f>
        <v>Direction</v>
      </c>
      <c r="L12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Only one Deliverable</v>
      </c>
      <c r="M12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MUST NOT fall into the trap of thinking that the InfoService is the key &amp; only Deliverable.There are MANY.</v>
      </c>
      <c r="N121" s="35"/>
      <c r="O121" s="35"/>
    </row>
    <row r="122" spans="1:15" s="32" customFormat="1">
      <c r="A122" s="32" t="s">
        <v>2057</v>
      </c>
      <c r="G122" s="32" t="s">
        <v>2030</v>
      </c>
      <c r="H122" s="32">
        <v>0</v>
      </c>
      <c r="I122" s="32" t="str" cm="1">
        <f t="array" aca="1" ref="I1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2" s="32" t="s">
        <v>2531</v>
      </c>
      <c r="K122" s="33" t="str">
        <f>TRIM(SUBSTITUTE( LEFT(DATA_Requirements[[#This Row],[Path]], FIND("/", SUBSTITUTE( DATA_Requirements[[#This Row],[Path]]," ","/"),1)-1), ".",""))</f>
        <v>Direction</v>
      </c>
      <c r="L12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 Delivery Planning Only</v>
      </c>
      <c r="M12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Delivery Planning MUST be based on Full Service Lifespan rather than only short term Delivery considerations</v>
      </c>
      <c r="N122" s="35"/>
      <c r="O122" s="35"/>
    </row>
    <row r="123" spans="1:15" s="32" customFormat="1">
      <c r="A123" s="32" t="s">
        <v>2057</v>
      </c>
      <c r="G123" s="32" t="s">
        <v>2030</v>
      </c>
      <c r="H123" s="32">
        <v>0</v>
      </c>
      <c r="I123" s="32" t="str" cm="1">
        <f t="array" aca="1" ref="I1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3" s="32" t="s">
        <v>2532</v>
      </c>
      <c r="K123" s="33" t="str">
        <f>TRIM(SUBSTITUTE( LEFT(DATA_Requirements[[#This Row],[Path]], FIND("/", SUBSTITUTE( DATA_Requirements[[#This Row],[Path]]," ","/"),1)-1), ".",""))</f>
        <v>Direction</v>
      </c>
      <c r="L12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ATO Required</v>
      </c>
      <c r="M12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Permission to Publish to PROD-DATA environments requires the issuance of an Authority to Operate (ATO)</v>
      </c>
      <c r="N123" s="35"/>
      <c r="O123" s="35"/>
    </row>
    <row r="124" spans="1:15" s="32" customFormat="1">
      <c r="A124" s="32" t="s">
        <v>2057</v>
      </c>
      <c r="G124" s="32" t="s">
        <v>2030</v>
      </c>
      <c r="H124" s="32">
        <v>0</v>
      </c>
      <c r="I124" s="32" t="str" cm="1">
        <f t="array" aca="1" ref="I1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4" s="32" t="s">
        <v>2533</v>
      </c>
      <c r="K124" s="33" t="str">
        <f>TRIM(SUBSTITUTE( LEFT(DATA_Requirements[[#This Row],[Path]], FIND("/", SUBSTITUTE( DATA_Requirements[[#This Row],[Path]]," ","/"),1)-1), ".",""))</f>
        <v>Direction</v>
      </c>
      <c r="L12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Progress Reporting</v>
      </c>
      <c r="M12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MUST regularly report to Project Governance Stakeholders Qualities, Functionality &amp; Workitem progress, Velocity, Rework %, Trending ETA</v>
      </c>
      <c r="N124" s="35"/>
      <c r="O124" s="35"/>
    </row>
    <row r="125" spans="1:15" s="32" customFormat="1">
      <c r="A125" s="32" t="s">
        <v>2057</v>
      </c>
      <c r="G125" s="32" t="s">
        <v>2030</v>
      </c>
      <c r="H125" s="32">
        <v>0</v>
      </c>
      <c r="I125" s="32" t="str" cm="1">
        <f t="array" aca="1" ref="I1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5" s="32" t="s">
        <v>2534</v>
      </c>
      <c r="K125" s="33" t="str">
        <f>TRIM(SUBSTITUTE( LEFT(DATA_Requirements[[#This Row],[Path]], FIND("/", SUBSTITUTE( DATA_Requirements[[#This Row],[Path]]," ","/"),1)-1), ".",""))</f>
        <v>Direction</v>
      </c>
      <c r="L12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Probity</v>
      </c>
      <c r="M12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Direction Stakeholders SHOULD commission independent 3rd parties to report on project's probity obligations.</v>
      </c>
      <c r="N125" s="35"/>
      <c r="O125" s="35"/>
    </row>
    <row r="126" spans="1:15" s="32" customFormat="1">
      <c r="A126" s="32" t="s">
        <v>2057</v>
      </c>
      <c r="G126" s="32" t="s">
        <v>2030</v>
      </c>
      <c r="H126" s="32">
        <v>0</v>
      </c>
      <c r="I126" s="32" t="str" cm="1">
        <f t="array" aca="1" ref="I1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6" s="32" t="s">
        <v>2535</v>
      </c>
      <c r="K126" s="33" t="str">
        <f>TRIM(SUBSTITUTE( LEFT(DATA_Requirements[[#This Row],[Path]], FIND("/", SUBSTITUTE( DATA_Requirements[[#This Row],[Path]]," ","/"),1)-1), ".",""))</f>
        <v>Direction</v>
      </c>
      <c r="L12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Budget: Restrained Capex</v>
      </c>
      <c r="M12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plan to use no more than 33% of budget on initial Capex investment on service development &amp; delivery</v>
      </c>
      <c r="N126" s="35"/>
      <c r="O126" s="35"/>
    </row>
    <row r="127" spans="1:15" s="32" customFormat="1">
      <c r="A127" s="32" t="s">
        <v>2057</v>
      </c>
      <c r="G127" s="32" t="s">
        <v>2030</v>
      </c>
      <c r="H127" s="32">
        <v>0</v>
      </c>
      <c r="I127" s="32" t="str" cm="1">
        <f t="array" aca="1" ref="I1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7" s="32" t="s">
        <v>2536</v>
      </c>
      <c r="K127" s="33" t="str">
        <f>TRIM(SUBSTITUTE( LEFT(DATA_Requirements[[#This Row],[Path]], FIND("/", SUBSTITUTE( DATA_Requirements[[#This Row],[Path]]," ","/"),1)-1), ".",""))</f>
        <v>Direction</v>
      </c>
      <c r="L12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Budget: Sufficient Opex</v>
      </c>
      <c r="M12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Business Case Budget SHOULD put aside no less than 66% of Budget on ongoing Opex for ongoing Operations and continual Improvement</v>
      </c>
      <c r="N127" s="35"/>
      <c r="O127" s="35"/>
    </row>
    <row r="128" spans="1:15" s="32" customFormat="1">
      <c r="A128" s="32" t="s">
        <v>2057</v>
      </c>
      <c r="G128" s="32" t="s">
        <v>2030</v>
      </c>
      <c r="H128" s="32">
        <v>0</v>
      </c>
      <c r="I128" s="32" t="str" cm="1">
        <f t="array" aca="1" ref="I1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8" s="32" t="s">
        <v>2537</v>
      </c>
      <c r="K128" s="33" t="str">
        <f>TRIM(SUBSTITUTE( LEFT(DATA_Requirements[[#This Row],[Path]], FIND("/", SUBSTITUTE( DATA_Requirements[[#This Row],[Path]]," ","/"),1)-1), ".",""))</f>
        <v>Direction</v>
      </c>
      <c r="L12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GoLive</v>
      </c>
      <c r="M12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first release of a rudimentary but secure system to end users MUST occur within 60 days of project start</v>
      </c>
      <c r="N128" s="35"/>
      <c r="O128" s="35"/>
    </row>
    <row r="129" spans="1:15" s="32" customFormat="1">
      <c r="A129" s="32" t="s">
        <v>2057</v>
      </c>
      <c r="G129" s="32" t="s">
        <v>2030</v>
      </c>
      <c r="H129" s="32">
        <v>0</v>
      </c>
      <c r="I129" s="36" t="str" cm="1">
        <f t="array" aca="1" ref="I1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29" s="36" t="s">
        <v>2538</v>
      </c>
      <c r="K129" s="33" t="str">
        <f>TRIM(SUBSTITUTE( LEFT(DATA_Requirements[[#This Row],[Path]], FIND("/", SUBSTITUTE( DATA_Requirements[[#This Row],[Path]]," ","/"),1)-1), ".",""))</f>
        <v>Direction</v>
      </c>
      <c r="L12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Blackout Periods</v>
      </c>
      <c r="M12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into account any Organisation Christmas &amp; New Year Gray &amp; Black Out Periods</v>
      </c>
      <c r="N129" s="35"/>
      <c r="O129" s="35"/>
    </row>
    <row r="130" spans="1:15" s="32" customFormat="1">
      <c r="A130" s="32" t="s">
        <v>2057</v>
      </c>
      <c r="G130" s="32" t="s">
        <v>2030</v>
      </c>
      <c r="H130" s="32">
        <v>0</v>
      </c>
      <c r="I130" s="32" t="str" cm="1">
        <f t="array" aca="1" ref="I1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0" s="32" t="s">
        <v>2539</v>
      </c>
      <c r="K130" s="33" t="str">
        <f>TRIM(SUBSTITUTE( LEFT(DATA_Requirements[[#This Row],[Path]], FIND("/", SUBSTITUTE( DATA_Requirements[[#This Row],[Path]]," ","/"),1)-1), ".",""))</f>
        <v>Direction</v>
      </c>
      <c r="L130"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Scholastic Schedules</v>
      </c>
      <c r="M130"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Scheduling of effort and releases MUST take account of scholastic holidays which traditionally affects Resource availability</v>
      </c>
      <c r="N130" s="35"/>
      <c r="O130" s="35"/>
    </row>
    <row r="131" spans="1:15" s="32" customFormat="1">
      <c r="A131" s="32" t="s">
        <v>2057</v>
      </c>
      <c r="G131" s="32" t="s">
        <v>2030</v>
      </c>
      <c r="H131" s="32">
        <v>0</v>
      </c>
      <c r="I131" s="32" t="str" cm="1">
        <f t="array" aca="1" ref="I1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1" s="32" t="s">
        <v>2540</v>
      </c>
      <c r="K131" s="33" t="str">
        <f>TRIM(SUBSTITUTE( LEFT(DATA_Requirements[[#This Row],[Path]], FIND("/", SUBSTITUTE( DATA_Requirements[[#This Row],[Path]]," ","/"),1)-1), ".",""))</f>
        <v>Direction</v>
      </c>
      <c r="L131"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 Time: Release Cadence</v>
      </c>
      <c r="M131"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cadence of new releases to end users MUST be no longer than 2 weeks (forcing automation and best practices)</v>
      </c>
      <c r="N131" s="35"/>
      <c r="O131" s="35"/>
    </row>
    <row r="132" spans="1:15" s="32" customFormat="1">
      <c r="A132" s="32" t="s">
        <v>2057</v>
      </c>
      <c r="G132" s="32" t="s">
        <v>2030</v>
      </c>
      <c r="H132" s="32">
        <v>0</v>
      </c>
      <c r="I132" s="32" t="str" cm="1">
        <f t="array" aca="1" ref="I1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2" s="32" t="s">
        <v>2541</v>
      </c>
      <c r="K132" s="33" t="str">
        <f>TRIM(SUBSTITUTE( LEFT(DATA_Requirements[[#This Row],[Path]], FIND("/", SUBSTITUTE( DATA_Requirements[[#This Row],[Path]]," ","/"),1)-1), ".",""))</f>
        <v>0420:00501</v>
      </c>
      <c r="L132"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Permit</v>
      </c>
      <c r="M132"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Permit Developers to start on UserStories before Test Analysts have defined Tests</v>
      </c>
      <c r="N132" s="35"/>
      <c r="O132" s="35"/>
    </row>
    <row r="133" spans="1:15" s="32" customFormat="1">
      <c r="A133" s="32" t="s">
        <v>2057</v>
      </c>
      <c r="G133" s="32" t="s">
        <v>2030</v>
      </c>
      <c r="H133" s="32">
        <v>0</v>
      </c>
      <c r="I133" s="32" t="str" cm="1">
        <f t="array" aca="1" ref="I1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3" s="32" t="s">
        <v>2542</v>
      </c>
      <c r="K133" s="33" t="str">
        <f>TRIM(SUBSTITUTE( LEFT(DATA_Requirements[[#This Row],[Path]], FIND("/", SUBSTITUTE( DATA_Requirements[[#This Row],[Path]]," ","/"),1)-1), ".",""))</f>
        <v>0420:00502</v>
      </c>
      <c r="L133"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Run</v>
      </c>
      <c r="M133"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 Development &amp; Test Definition in parallel</v>
      </c>
      <c r="N133" s="35"/>
      <c r="O133" s="35"/>
    </row>
    <row r="134" spans="1:15" s="32" customFormat="1">
      <c r="A134" s="32" t="s">
        <v>2057</v>
      </c>
      <c r="G134" s="32" t="s">
        <v>2030</v>
      </c>
      <c r="H134" s="32">
        <v>0</v>
      </c>
      <c r="I134" s="32" t="str" cm="1">
        <f t="array" aca="1" ref="I1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4" s="32" t="s">
        <v>2543</v>
      </c>
      <c r="K134" s="33" t="str">
        <f>TRIM(SUBSTITUTE( LEFT(DATA_Requirements[[#This Row],[Path]], FIND("/", SUBSTITUTE( DATA_Requirements[[#This Row],[Path]]," ","/"),1)-1), ".",""))</f>
        <v>0420:00803</v>
      </c>
      <c r="L134"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Progress</v>
      </c>
      <c r="M134"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Progress</v>
      </c>
      <c r="N134" s="35"/>
      <c r="O134" s="35"/>
    </row>
    <row r="135" spans="1:15" s="32" customFormat="1">
      <c r="A135" s="32" t="s">
        <v>2057</v>
      </c>
      <c r="G135" s="32" t="s">
        <v>2030</v>
      </c>
      <c r="H135" s="32">
        <v>0</v>
      </c>
      <c r="I135" s="32" t="str" cm="1">
        <f t="array" aca="1" ref="I1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5" s="32" t="s">
        <v>2544</v>
      </c>
      <c r="K135" s="33" t="str">
        <f>TRIM(SUBSTITUTE( LEFT(DATA_Requirements[[#This Row],[Path]], FIND("/", SUBSTITUTE( DATA_Requirements[[#This Row],[Path]]," ","/"),1)-1), ".",""))</f>
        <v>0420:00803</v>
      </c>
      <c r="L135"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v>
      </c>
      <c r="M135"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v>
      </c>
      <c r="N135" s="35"/>
      <c r="O135" s="35"/>
    </row>
    <row r="136" spans="1:15" s="32" customFormat="1">
      <c r="A136" s="32" t="s">
        <v>2057</v>
      </c>
      <c r="G136" s="32" t="s">
        <v>2030</v>
      </c>
      <c r="H136" s="32">
        <v>0</v>
      </c>
      <c r="I136" s="32" t="str" cm="1">
        <f t="array" aca="1" ref="I1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6" s="32" t="s">
        <v>2545</v>
      </c>
      <c r="K136" s="33" t="str">
        <f>TRIM(SUBSTITUTE( LEFT(DATA_Requirements[[#This Row],[Path]], FIND("/", SUBSTITUTE( DATA_Requirements[[#This Row],[Path]]," ","/"),1)-1), ".",""))</f>
        <v>0420:00803</v>
      </c>
      <c r="L136"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Risk</v>
      </c>
      <c r="M136"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Risk Register</v>
      </c>
      <c r="N136" s="35"/>
      <c r="O136" s="35"/>
    </row>
    <row r="137" spans="1:15" s="32" customFormat="1">
      <c r="A137" s="32" t="s">
        <v>2057</v>
      </c>
      <c r="G137" s="32" t="s">
        <v>2030</v>
      </c>
      <c r="H137" s="32">
        <v>0</v>
      </c>
      <c r="I137" s="32" t="str" cm="1">
        <f t="array" aca="1" ref="I1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7" s="32" t="s">
        <v>2546</v>
      </c>
      <c r="K137" s="33" t="str">
        <f>TRIM(SUBSTITUTE( LEFT(DATA_Requirements[[#This Row],[Path]], FIND("/", SUBSTITUTE( DATA_Requirements[[#This Row],[Path]]," ","/"),1)-1), ".",""))</f>
        <v>0420:00804</v>
      </c>
      <c r="L137"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Code</v>
      </c>
      <c r="M137"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Coverage</v>
      </c>
      <c r="N137" s="35"/>
      <c r="O137" s="35"/>
    </row>
    <row r="138" spans="1:15" s="32" customFormat="1">
      <c r="A138" s="32" t="s">
        <v>2057</v>
      </c>
      <c r="G138" s="32" t="s">
        <v>2030</v>
      </c>
      <c r="H138" s="32">
        <v>0</v>
      </c>
      <c r="I138" s="32" t="str" cm="1">
        <f t="array" aca="1" ref="I1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8" s="32" t="s">
        <v>2547</v>
      </c>
      <c r="K138" s="33" t="str">
        <f>TRIM(SUBSTITUTE( LEFT(DATA_Requirements[[#This Row],[Path]], FIND("/", SUBSTITUTE( DATA_Requirements[[#This Row],[Path]]," ","/"),1)-1), ".",""))</f>
        <v>0420:00805</v>
      </c>
      <c r="L138"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v>
      </c>
      <c r="M138"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v>
      </c>
      <c r="N138" s="35"/>
      <c r="O138" s="35"/>
    </row>
    <row r="139" spans="1:15" s="32" customFormat="1">
      <c r="A139" s="32" t="s">
        <v>2057</v>
      </c>
      <c r="G139" s="32" t="s">
        <v>2030</v>
      </c>
      <c r="H139" s="32">
        <v>0</v>
      </c>
      <c r="I139" s="32" t="str" cm="1">
        <f t="array" aca="1" ref="I1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04....0.0</v>
      </c>
      <c r="J139" s="32" t="s">
        <v>2548</v>
      </c>
      <c r="K139" s="33" t="str">
        <f>TRIM(SUBSTITUTE( LEFT(DATA_Requirements[[#This Row],[Path]], FIND("/", SUBSTITUTE( DATA_Requirements[[#This Row],[Path]]," ","/"),1)-1), ".",""))</f>
        <v>0420:00806</v>
      </c>
      <c r="L139" s="32"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139" s="34"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 A337</v>
      </c>
      <c r="N139" s="35"/>
      <c r="O139" s="35"/>
    </row>
    <row r="140" spans="1:15">
      <c r="A140" t="s">
        <v>2069</v>
      </c>
      <c r="B140" t="s">
        <v>2549</v>
      </c>
      <c r="C140"/>
      <c r="D140"/>
      <c r="G140" t="s">
        <v>2030</v>
      </c>
      <c r="H140">
        <v>0</v>
      </c>
      <c r="I140" t="str" cm="1">
        <f t="array" aca="1" ref="I1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06.426...0.0</v>
      </c>
      <c r="J140"/>
      <c r="K140" s="10" t="e">
        <f>TRIM(SUBSTITUTE( LEFT(DATA_Requirements[[#This Row],[Path]], FIND("/", SUBSTITUTE( DATA_Requirements[[#This Row],[Path]]," ","/"),1)-1), ".",""))</f>
        <v>#VALUE!</v>
      </c>
      <c r="L14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1" spans="1:15">
      <c r="A141" t="s">
        <v>2069</v>
      </c>
      <c r="B141" t="s">
        <v>2356</v>
      </c>
      <c r="C141"/>
      <c r="D141"/>
      <c r="G141" t="s">
        <v>2030</v>
      </c>
      <c r="H141">
        <v>0</v>
      </c>
      <c r="I141" t="str" cm="1">
        <f t="array" aca="1" ref="I1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1"/>
      <c r="K141" s="10" t="e">
        <f>TRIM(SUBSTITUTE( LEFT(DATA_Requirements[[#This Row],[Path]], FIND("/", SUBSTITUTE( DATA_Requirements[[#This Row],[Path]]," ","/"),1)-1), ".",""))</f>
        <v>#VALUE!</v>
      </c>
      <c r="L141"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2" spans="1:15">
      <c r="A142" t="s">
        <v>2069</v>
      </c>
      <c r="B142" t="s">
        <v>2356</v>
      </c>
      <c r="C142"/>
      <c r="D142"/>
      <c r="G142" t="s">
        <v>2030</v>
      </c>
      <c r="H142">
        <v>0</v>
      </c>
      <c r="I142" t="str" cm="1">
        <f t="array" aca="1" ref="I1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2"/>
      <c r="K142" s="10" t="e">
        <f>TRIM(SUBSTITUTE( LEFT(DATA_Requirements[[#This Row],[Path]], FIND("/", SUBSTITUTE( DATA_Requirements[[#This Row],[Path]]," ","/"),1)-1), ".",""))</f>
        <v>#VALUE!</v>
      </c>
      <c r="L14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3" spans="1:15">
      <c r="A143" t="s">
        <v>2069</v>
      </c>
      <c r="B143" t="s">
        <v>2356</v>
      </c>
      <c r="C143"/>
      <c r="D143"/>
      <c r="G143" t="s">
        <v>2030</v>
      </c>
      <c r="H143">
        <v>0</v>
      </c>
      <c r="I143" t="str" cm="1">
        <f t="array" aca="1" ref="I1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3"/>
      <c r="K143" s="10" t="e">
        <f>TRIM(SUBSTITUTE( LEFT(DATA_Requirements[[#This Row],[Path]], FIND("/", SUBSTITUTE( DATA_Requirements[[#This Row],[Path]]," ","/"),1)-1), ".",""))</f>
        <v>#VALUE!</v>
      </c>
      <c r="L14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4" spans="1:15">
      <c r="A144" t="s">
        <v>2069</v>
      </c>
      <c r="B144" t="s">
        <v>2356</v>
      </c>
      <c r="C144"/>
      <c r="D144"/>
      <c r="G144" t="s">
        <v>2030</v>
      </c>
      <c r="H144">
        <v>0</v>
      </c>
      <c r="I144" t="str" cm="1">
        <f t="array" aca="1" ref="I1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4"/>
      <c r="K144" s="10" t="e">
        <f>TRIM(SUBSTITUTE( LEFT(DATA_Requirements[[#This Row],[Path]], FIND("/", SUBSTITUTE( DATA_Requirements[[#This Row],[Path]]," ","/"),1)-1), ".",""))</f>
        <v>#VALUE!</v>
      </c>
      <c r="L14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5" spans="1:13">
      <c r="A145" t="s">
        <v>2069</v>
      </c>
      <c r="B145" t="s">
        <v>2356</v>
      </c>
      <c r="C145"/>
      <c r="D145"/>
      <c r="G145" t="s">
        <v>2030</v>
      </c>
      <c r="H145">
        <v>0</v>
      </c>
      <c r="I145" t="str" cm="1">
        <f t="array" aca="1" ref="I1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5"/>
      <c r="K145" s="10" t="e">
        <f>TRIM(SUBSTITUTE( LEFT(DATA_Requirements[[#This Row],[Path]], FIND("/", SUBSTITUTE( DATA_Requirements[[#This Row],[Path]]," ","/"),1)-1), ".",""))</f>
        <v>#VALUE!</v>
      </c>
      <c r="L14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6" spans="1:13">
      <c r="A146" t="s">
        <v>2069</v>
      </c>
      <c r="B146" t="s">
        <v>2356</v>
      </c>
      <c r="C146"/>
      <c r="D146"/>
      <c r="G146" t="s">
        <v>2030</v>
      </c>
      <c r="H146">
        <v>0</v>
      </c>
      <c r="I146" t="str" cm="1">
        <f t="array" aca="1" ref="I1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6"/>
      <c r="K146" s="10" t="e">
        <f>TRIM(SUBSTITUTE( LEFT(DATA_Requirements[[#This Row],[Path]], FIND("/", SUBSTITUTE( DATA_Requirements[[#This Row],[Path]]," ","/"),1)-1), ".",""))</f>
        <v>#VALUE!</v>
      </c>
      <c r="L146"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7" spans="1:13">
      <c r="A147" t="s">
        <v>2069</v>
      </c>
      <c r="B147" t="s">
        <v>2356</v>
      </c>
      <c r="C147"/>
      <c r="D147"/>
      <c r="G147" t="s">
        <v>2030</v>
      </c>
      <c r="H147">
        <v>0</v>
      </c>
      <c r="I147" t="str" cm="1">
        <f t="array" aca="1" ref="I1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7"/>
      <c r="K147" s="10" t="e">
        <f>TRIM(SUBSTITUTE( LEFT(DATA_Requirements[[#This Row],[Path]], FIND("/", SUBSTITUTE( DATA_Requirements[[#This Row],[Path]]," ","/"),1)-1), ".",""))</f>
        <v>#VALUE!</v>
      </c>
      <c r="L14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8" spans="1:13">
      <c r="A148" t="s">
        <v>2069</v>
      </c>
      <c r="B148" t="s">
        <v>2356</v>
      </c>
      <c r="C148"/>
      <c r="D148"/>
      <c r="G148" t="s">
        <v>2030</v>
      </c>
      <c r="H148">
        <v>0</v>
      </c>
      <c r="I148" t="str" cm="1">
        <f t="array" aca="1" ref="I1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8"/>
      <c r="K148" s="10" t="e">
        <f>TRIM(SUBSTITUTE( LEFT(DATA_Requirements[[#This Row],[Path]], FIND("/", SUBSTITUTE( DATA_Requirements[[#This Row],[Path]]," ","/"),1)-1), ".",""))</f>
        <v>#VALUE!</v>
      </c>
      <c r="L148"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49" spans="1:13">
      <c r="A149" t="s">
        <v>2069</v>
      </c>
      <c r="B149" t="s">
        <v>2356</v>
      </c>
      <c r="C149"/>
      <c r="D149"/>
      <c r="G149" t="s">
        <v>2030</v>
      </c>
      <c r="H149">
        <v>0</v>
      </c>
      <c r="I149" t="str" cm="1">
        <f t="array" aca="1" ref="I1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49"/>
      <c r="K149" s="10" t="e">
        <f>TRIM(SUBSTITUTE( LEFT(DATA_Requirements[[#This Row],[Path]], FIND("/", SUBSTITUTE( DATA_Requirements[[#This Row],[Path]]," ","/"),1)-1), ".",""))</f>
        <v>#VALUE!</v>
      </c>
      <c r="L14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4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0" spans="1:13">
      <c r="A150" t="s">
        <v>2069</v>
      </c>
      <c r="B150" t="s">
        <v>2356</v>
      </c>
      <c r="C150"/>
      <c r="D150"/>
      <c r="G150" t="s">
        <v>2030</v>
      </c>
      <c r="H150">
        <v>0</v>
      </c>
      <c r="I150" t="str" cm="1">
        <f t="array" aca="1" ref="I1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0"/>
      <c r="K150" s="10" t="e">
        <f>TRIM(SUBSTITUTE( LEFT(DATA_Requirements[[#This Row],[Path]], FIND("/", SUBSTITUTE( DATA_Requirements[[#This Row],[Path]]," ","/"),1)-1), ".",""))</f>
        <v>#VALUE!</v>
      </c>
      <c r="L15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1" spans="1:13">
      <c r="A151" t="s">
        <v>2069</v>
      </c>
      <c r="B151" t="s">
        <v>2356</v>
      </c>
      <c r="C151"/>
      <c r="D151"/>
      <c r="G151" t="s">
        <v>2030</v>
      </c>
      <c r="H151">
        <v>0</v>
      </c>
      <c r="I151" t="str" cm="1">
        <f t="array" aca="1" ref="I1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1"/>
      <c r="K151" s="10" t="e">
        <f>TRIM(SUBSTITUTE( LEFT(DATA_Requirements[[#This Row],[Path]], FIND("/", SUBSTITUTE( DATA_Requirements[[#This Row],[Path]]," ","/"),1)-1), ".",""))</f>
        <v>#VALUE!</v>
      </c>
      <c r="L15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2" spans="1:13">
      <c r="A152" t="s">
        <v>2069</v>
      </c>
      <c r="B152" t="s">
        <v>2356</v>
      </c>
      <c r="C152"/>
      <c r="D152"/>
      <c r="G152" t="s">
        <v>2030</v>
      </c>
      <c r="H152">
        <v>0</v>
      </c>
      <c r="I152" t="str" cm="1">
        <f t="array" aca="1" ref="I1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2"/>
      <c r="K152" s="10" t="e">
        <f>TRIM(SUBSTITUTE( LEFT(DATA_Requirements[[#This Row],[Path]], FIND("/", SUBSTITUTE( DATA_Requirements[[#This Row],[Path]]," ","/"),1)-1), ".",""))</f>
        <v>#VALUE!</v>
      </c>
      <c r="L15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3" spans="1:13">
      <c r="A153" t="s">
        <v>2069</v>
      </c>
      <c r="B153" t="s">
        <v>2356</v>
      </c>
      <c r="C153"/>
      <c r="D153"/>
      <c r="G153" t="s">
        <v>2030</v>
      </c>
      <c r="H153">
        <v>0</v>
      </c>
      <c r="I153" t="str" cm="1">
        <f t="array" aca="1" ref="I1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3"/>
      <c r="K153" s="10" t="e">
        <f>TRIM(SUBSTITUTE( LEFT(DATA_Requirements[[#This Row],[Path]], FIND("/", SUBSTITUTE( DATA_Requirements[[#This Row],[Path]]," ","/"),1)-1), ".",""))</f>
        <v>#VALUE!</v>
      </c>
      <c r="L15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4" spans="1:13">
      <c r="A154" t="s">
        <v>2069</v>
      </c>
      <c r="B154" t="s">
        <v>2356</v>
      </c>
      <c r="C154"/>
      <c r="D154"/>
      <c r="G154" t="s">
        <v>2030</v>
      </c>
      <c r="H154">
        <v>0</v>
      </c>
      <c r="I154" t="str" cm="1">
        <f t="array" aca="1" ref="I1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4"/>
      <c r="K154" s="10" t="e">
        <f>TRIM(SUBSTITUTE( LEFT(DATA_Requirements[[#This Row],[Path]], FIND("/", SUBSTITUTE( DATA_Requirements[[#This Row],[Path]]," ","/"),1)-1), ".",""))</f>
        <v>#VALUE!</v>
      </c>
      <c r="L15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5" spans="1:13">
      <c r="A155" t="s">
        <v>2069</v>
      </c>
      <c r="B155" t="s">
        <v>2356</v>
      </c>
      <c r="C155"/>
      <c r="D155"/>
      <c r="G155" t="s">
        <v>2030</v>
      </c>
      <c r="H155">
        <v>0</v>
      </c>
      <c r="I155" t="str" cm="1">
        <f t="array" aca="1" ref="I1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5"/>
      <c r="K155" s="10" t="e">
        <f>TRIM(SUBSTITUTE( LEFT(DATA_Requirements[[#This Row],[Path]], FIND("/", SUBSTITUTE( DATA_Requirements[[#This Row],[Path]]," ","/"),1)-1), ".",""))</f>
        <v>#VALUE!</v>
      </c>
      <c r="L15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6" spans="1:13">
      <c r="A156" t="s">
        <v>2069</v>
      </c>
      <c r="B156" t="s">
        <v>2356</v>
      </c>
      <c r="C156"/>
      <c r="D156"/>
      <c r="G156" t="s">
        <v>2030</v>
      </c>
      <c r="H156">
        <v>0</v>
      </c>
      <c r="I156" t="str" cm="1">
        <f t="array" aca="1" ref="I1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6"/>
      <c r="K156" s="10" t="e">
        <f>TRIM(SUBSTITUTE( LEFT(DATA_Requirements[[#This Row],[Path]], FIND("/", SUBSTITUTE( DATA_Requirements[[#This Row],[Path]]," ","/"),1)-1), ".",""))</f>
        <v>#VALUE!</v>
      </c>
      <c r="L15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7" spans="1:13">
      <c r="A157" t="s">
        <v>2069</v>
      </c>
      <c r="B157" t="s">
        <v>2356</v>
      </c>
      <c r="C157"/>
      <c r="D157"/>
      <c r="G157" t="s">
        <v>2030</v>
      </c>
      <c r="H157">
        <v>0</v>
      </c>
      <c r="I157" t="str" cm="1">
        <f t="array" aca="1" ref="I1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7"/>
      <c r="K157" s="10" t="e">
        <f>TRIM(SUBSTITUTE( LEFT(DATA_Requirements[[#This Row],[Path]], FIND("/", SUBSTITUTE( DATA_Requirements[[#This Row],[Path]]," ","/"),1)-1), ".",""))</f>
        <v>#VALUE!</v>
      </c>
      <c r="L157"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8" spans="1:13">
      <c r="A158" t="s">
        <v>2069</v>
      </c>
      <c r="B158" t="s">
        <v>2356</v>
      </c>
      <c r="C158"/>
      <c r="D158"/>
      <c r="G158" t="s">
        <v>2030</v>
      </c>
      <c r="H158">
        <v>0</v>
      </c>
      <c r="I158" t="str" cm="1">
        <f t="array" aca="1" ref="I1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8"/>
      <c r="K158" s="10" t="e">
        <f>TRIM(SUBSTITUTE( LEFT(DATA_Requirements[[#This Row],[Path]], FIND("/", SUBSTITUTE( DATA_Requirements[[#This Row],[Path]]," ","/"),1)-1), ".",""))</f>
        <v>#VALUE!</v>
      </c>
      <c r="L15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59" spans="1:13">
      <c r="A159" t="s">
        <v>2069</v>
      </c>
      <c r="B159" t="s">
        <v>2356</v>
      </c>
      <c r="C159"/>
      <c r="D159"/>
      <c r="G159" t="s">
        <v>2030</v>
      </c>
      <c r="H159">
        <v>0</v>
      </c>
      <c r="I159" t="str" cm="1">
        <f t="array" aca="1" ref="I1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06.461...0.0</v>
      </c>
      <c r="J159"/>
      <c r="K159" s="10" t="e">
        <f>TRIM(SUBSTITUTE( LEFT(DATA_Requirements[[#This Row],[Path]], FIND("/", SUBSTITUTE( DATA_Requirements[[#This Row],[Path]]," ","/"),1)-1), ".",""))</f>
        <v>#VALUE!</v>
      </c>
      <c r="L15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5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0" spans="1:13">
      <c r="A160" t="s">
        <v>2069</v>
      </c>
      <c r="B160" t="s">
        <v>2380</v>
      </c>
      <c r="C160"/>
      <c r="D160"/>
      <c r="G160" t="s">
        <v>2030</v>
      </c>
      <c r="H160">
        <v>0</v>
      </c>
      <c r="I160" t="str" cm="1">
        <f t="array" aca="1" ref="I1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06.523...0.0</v>
      </c>
      <c r="J160"/>
      <c r="K160" s="10" t="e">
        <f>TRIM(SUBSTITUTE( LEFT(DATA_Requirements[[#This Row],[Path]], FIND("/", SUBSTITUTE( DATA_Requirements[[#This Row],[Path]]," ","/"),1)-1), ".",""))</f>
        <v>#VALUE!</v>
      </c>
      <c r="L16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1" spans="1:13">
      <c r="A161" t="s">
        <v>2069</v>
      </c>
      <c r="B161" t="s">
        <v>2380</v>
      </c>
      <c r="C161"/>
      <c r="D161"/>
      <c r="G161" t="s">
        <v>2030</v>
      </c>
      <c r="H161">
        <v>0</v>
      </c>
      <c r="I161" t="str" cm="1">
        <f t="array" aca="1" ref="I1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06.523...0.0</v>
      </c>
      <c r="J161"/>
      <c r="K161" s="10" t="e">
        <f>TRIM(SUBSTITUTE( LEFT(DATA_Requirements[[#This Row],[Path]], FIND("/", SUBSTITUTE( DATA_Requirements[[#This Row],[Path]]," ","/"),1)-1), ".",""))</f>
        <v>#VALUE!</v>
      </c>
      <c r="L161"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2" spans="1:13">
      <c r="A162" s="16" t="s">
        <v>2069</v>
      </c>
      <c r="B162" s="16"/>
      <c r="C162"/>
      <c r="D162"/>
      <c r="G162" t="s">
        <v>2030</v>
      </c>
      <c r="H162">
        <v>0</v>
      </c>
      <c r="I162" s="16" t="str" cm="1">
        <f t="array" aca="1" ref="I1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2" s="16"/>
      <c r="K162" s="10" t="e">
        <f>TRIM(SUBSTITUTE( LEFT(DATA_Requirements[[#This Row],[Path]], FIND("/", SUBSTITUTE( DATA_Requirements[[#This Row],[Path]]," ","/"),1)-1), ".",""))</f>
        <v>#VALUE!</v>
      </c>
      <c r="L162"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3" spans="1:13">
      <c r="A163" s="22" t="s">
        <v>2069</v>
      </c>
      <c r="B163" s="22"/>
      <c r="C163"/>
      <c r="D163"/>
      <c r="G163" t="s">
        <v>2030</v>
      </c>
      <c r="H163">
        <v>0</v>
      </c>
      <c r="I163" s="22" t="str" cm="1">
        <f t="array" aca="1" ref="I1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3" s="22"/>
      <c r="K163" s="10" t="e">
        <f>TRIM(SUBSTITUTE( LEFT(DATA_Requirements[[#This Row],[Path]], FIND("/", SUBSTITUTE( DATA_Requirements[[#This Row],[Path]]," ","/"),1)-1), ".",""))</f>
        <v>#VALUE!</v>
      </c>
      <c r="L16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4" spans="1:13">
      <c r="A164" s="22" t="s">
        <v>2069</v>
      </c>
      <c r="B164" s="22"/>
      <c r="C164"/>
      <c r="D164"/>
      <c r="G164" t="s">
        <v>2030</v>
      </c>
      <c r="H164">
        <v>0</v>
      </c>
      <c r="I164" s="22" t="str" cm="1">
        <f t="array" aca="1" ref="I1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06....0.0</v>
      </c>
      <c r="J164" s="22"/>
      <c r="K164" s="10" t="e">
        <f>TRIM(SUBSTITUTE( LEFT(DATA_Requirements[[#This Row],[Path]], FIND("/", SUBSTITUTE( DATA_Requirements[[#This Row],[Path]]," ","/"),1)-1), ".",""))</f>
        <v>#VALUE!</v>
      </c>
      <c r="L164" s="14"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5" spans="1:13">
      <c r="C165"/>
      <c r="D165"/>
      <c r="G165" t="s">
        <v>2030</v>
      </c>
      <c r="H165">
        <v>0</v>
      </c>
      <c r="I165" t="str" cm="1">
        <f t="array" aca="1" ref="I1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5" s="10" t="e">
        <f>TRIM(SUBSTITUTE( LEFT(DATA_Requirements[[#This Row],[Path]], FIND("/", SUBSTITUTE( DATA_Requirements[[#This Row],[Path]]," ","/"),1)-1), ".",""))</f>
        <v>#VALUE!</v>
      </c>
      <c r="L16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6" spans="1:13">
      <c r="C166"/>
      <c r="D166"/>
      <c r="G166" t="s">
        <v>2030</v>
      </c>
      <c r="H166">
        <v>0</v>
      </c>
      <c r="I166" t="str" cm="1">
        <f t="array" aca="1" ref="I1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6" s="10" t="e">
        <f>TRIM(SUBSTITUTE( LEFT(DATA_Requirements[[#This Row],[Path]], FIND("/", SUBSTITUTE( DATA_Requirements[[#This Row],[Path]]," ","/"),1)-1), ".",""))</f>
        <v>#VALUE!</v>
      </c>
      <c r="L16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7" spans="1:13">
      <c r="C167"/>
      <c r="D167"/>
      <c r="G167" t="s">
        <v>2030</v>
      </c>
      <c r="H167">
        <v>0</v>
      </c>
      <c r="I167" t="str" cm="1">
        <f t="array" aca="1" ref="I1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7" s="10" t="e">
        <f>TRIM(SUBSTITUTE( LEFT(DATA_Requirements[[#This Row],[Path]], FIND("/", SUBSTITUTE( DATA_Requirements[[#This Row],[Path]]," ","/"),1)-1), ".",""))</f>
        <v>#VALUE!</v>
      </c>
      <c r="L16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8" spans="1:13">
      <c r="C168"/>
      <c r="D168"/>
      <c r="G168" t="s">
        <v>2030</v>
      </c>
      <c r="H168">
        <v>0</v>
      </c>
      <c r="I168" t="str" cm="1">
        <f t="array" aca="1" ref="I1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8" s="10" t="e">
        <f>TRIM(SUBSTITUTE( LEFT(DATA_Requirements[[#This Row],[Path]], FIND("/", SUBSTITUTE( DATA_Requirements[[#This Row],[Path]]," ","/"),1)-1), ".",""))</f>
        <v>#VALUE!</v>
      </c>
      <c r="L16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69" spans="1:13">
      <c r="C169"/>
      <c r="D169"/>
      <c r="G169" t="s">
        <v>2030</v>
      </c>
      <c r="H169">
        <v>0</v>
      </c>
      <c r="I169" t="str" cm="1">
        <f t="array" aca="1" ref="I1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69" s="10" t="e">
        <f>TRIM(SUBSTITUTE( LEFT(DATA_Requirements[[#This Row],[Path]], FIND("/", SUBSTITUTE( DATA_Requirements[[#This Row],[Path]]," ","/"),1)-1), ".",""))</f>
        <v>#VALUE!</v>
      </c>
      <c r="L16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6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0" spans="1:13">
      <c r="C170"/>
      <c r="D170"/>
      <c r="G170" t="s">
        <v>2030</v>
      </c>
      <c r="H170">
        <v>0</v>
      </c>
      <c r="I170" t="str" cm="1">
        <f t="array" aca="1" ref="I1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0" s="10" t="e">
        <f>TRIM(SUBSTITUTE( LEFT(DATA_Requirements[[#This Row],[Path]], FIND("/", SUBSTITUTE( DATA_Requirements[[#This Row],[Path]]," ","/"),1)-1), ".",""))</f>
        <v>#VALUE!</v>
      </c>
      <c r="L170"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0"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1" spans="1:13">
      <c r="C171"/>
      <c r="D171"/>
      <c r="G171" t="s">
        <v>2030</v>
      </c>
      <c r="H171">
        <v>0</v>
      </c>
      <c r="I171" t="str" cm="1">
        <f t="array" aca="1" ref="I1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1" s="10" t="e">
        <f>TRIM(SUBSTITUTE( LEFT(DATA_Requirements[[#This Row],[Path]], FIND("/", SUBSTITUTE( DATA_Requirements[[#This Row],[Path]]," ","/"),1)-1), ".",""))</f>
        <v>#VALUE!</v>
      </c>
      <c r="L17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1"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2" spans="1:13">
      <c r="C172"/>
      <c r="D172"/>
      <c r="G172" t="s">
        <v>2030</v>
      </c>
      <c r="H172">
        <v>0</v>
      </c>
      <c r="I172" t="str" cm="1">
        <f t="array" aca="1" ref="I1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2" s="10" t="e">
        <f>TRIM(SUBSTITUTE( LEFT(DATA_Requirements[[#This Row],[Path]], FIND("/", SUBSTITUTE( DATA_Requirements[[#This Row],[Path]]," ","/"),1)-1), ".",""))</f>
        <v>#VALUE!</v>
      </c>
      <c r="L17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3" spans="1:13">
      <c r="C173"/>
      <c r="D173"/>
      <c r="G173" t="s">
        <v>2030</v>
      </c>
      <c r="H173">
        <v>0</v>
      </c>
      <c r="I173" t="str" cm="1">
        <f t="array" aca="1" ref="I1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K173" s="10" t="e">
        <f>TRIM(SUBSTITUTE( LEFT(DATA_Requirements[[#This Row],[Path]], FIND("/", SUBSTITUTE( DATA_Requirements[[#This Row],[Path]]," ","/"),1)-1), ".",""))</f>
        <v>#VALUE!</v>
      </c>
      <c r="L17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4" spans="1:13">
      <c r="B174" s="16" t="s">
        <v>2550</v>
      </c>
      <c r="C174"/>
      <c r="D174"/>
      <c r="G174" t="s">
        <v>2030</v>
      </c>
      <c r="H174">
        <v>0</v>
      </c>
      <c r="I174" s="16" t="str" cm="1">
        <f t="array" aca="1" ref="I1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.329...0.0</v>
      </c>
      <c r="K174" s="10" t="e">
        <f>TRIM(SUBSTITUTE( LEFT(DATA_Requirements[[#This Row],[Path]], FIND("/", SUBSTITUTE( DATA_Requirements[[#This Row],[Path]]," ","/"),1)-1), ".",""))</f>
        <v>#VALUE!</v>
      </c>
      <c r="L17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174"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175" spans="1:13">
      <c r="A175" s="22" t="s">
        <v>2079</v>
      </c>
      <c r="B175" s="22" t="s">
        <v>2139</v>
      </c>
      <c r="C175"/>
      <c r="D175"/>
      <c r="E175" s="22"/>
      <c r="F175" s="22"/>
      <c r="G175" t="s">
        <v>2030</v>
      </c>
      <c r="H175">
        <v>0</v>
      </c>
      <c r="I175" s="22" t="str" cm="1">
        <f t="array" aca="1" ref="I1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08.036...0.0</v>
      </c>
      <c r="J175" s="22" t="s">
        <v>2551</v>
      </c>
      <c r="K175" s="10" t="str">
        <f>TRIM(SUBSTITUTE( LEFT(DATA_Requirements[[#This Row],[Path]], FIND("/", SUBSTITUTE( DATA_Requirements[[#This Row],[Path]]," ","/"),1)-1), ".",""))</f>
        <v>Definition</v>
      </c>
      <c r="L1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Sponsor Stakeholders</v>
      </c>
      <c r="M1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contribute a Value that is multiples of the Opex and Capex Cost</v>
      </c>
    </row>
    <row r="176" spans="1:13">
      <c r="A176" s="16" t="s">
        <v>2079</v>
      </c>
      <c r="B176" s="16" t="s">
        <v>2552</v>
      </c>
      <c r="C176"/>
      <c r="D176"/>
      <c r="E176" s="16" t="s">
        <v>2036</v>
      </c>
      <c r="F176" s="16"/>
      <c r="G176" t="s">
        <v>2030</v>
      </c>
      <c r="H176">
        <v>0</v>
      </c>
      <c r="I176" s="16" t="str" cm="1">
        <f t="array" aca="1" ref="I1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08.040.01..0.0</v>
      </c>
      <c r="J176" s="16" t="s">
        <v>2553</v>
      </c>
      <c r="K176" s="10" t="str">
        <f>TRIM(SUBSTITUTE( LEFT(DATA_Requirements[[#This Row],[Path]], FIND("/", SUBSTITUTE( DATA_Requirements[[#This Row],[Path]]," ","/"),1)-1), ".",""))</f>
        <v>Definition</v>
      </c>
      <c r="L1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SMART requirements by Foundational Value</v>
      </c>
      <c r="M1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177" spans="1:13">
      <c r="A177" t="s">
        <v>2079</v>
      </c>
      <c r="B177" t="s">
        <v>2307</v>
      </c>
      <c r="C177"/>
      <c r="D177"/>
      <c r="E177" t="s">
        <v>2224</v>
      </c>
      <c r="F177" s="22" t="s">
        <v>2066</v>
      </c>
      <c r="G177" t="s">
        <v>2030</v>
      </c>
      <c r="H177">
        <v>0</v>
      </c>
      <c r="I177" t="str" cm="1">
        <f t="array" aca="1" ref="I1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08.411.72.05.0.0</v>
      </c>
      <c r="J177" t="s">
        <v>2554</v>
      </c>
      <c r="K177" s="10" t="str">
        <f>TRIM(SUBSTITUTE( LEFT(DATA_Requirements[[#This Row],[Path]], FIND("/", SUBSTITUTE( DATA_Requirements[[#This Row],[Path]]," ","/"),1)-1), ".",""))</f>
        <v>Definition</v>
      </c>
      <c r="L1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 GOAL</v>
      </c>
      <c r="M1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follow the NZ GOAL Framework</v>
      </c>
    </row>
    <row r="178" spans="1:13">
      <c r="A178" t="s">
        <v>2079</v>
      </c>
      <c r="B178" t="s">
        <v>2307</v>
      </c>
      <c r="C178"/>
      <c r="D178"/>
      <c r="E178" t="s">
        <v>2224</v>
      </c>
      <c r="F178" t="s">
        <v>2059</v>
      </c>
      <c r="G178" t="s">
        <v>2030</v>
      </c>
      <c r="H178">
        <v>0</v>
      </c>
      <c r="I178" t="str" cm="1">
        <f t="array" aca="1" ref="I1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08.411.72.04.0.0</v>
      </c>
      <c r="J178" t="s">
        <v>2555</v>
      </c>
      <c r="K178" s="10" t="str">
        <f>TRIM(SUBSTITUTE( LEFT(DATA_Requirements[[#This Row],[Path]], FIND("/", SUBSTITUTE( DATA_Requirements[[#This Row],[Path]]," ","/"),1)-1), ".",""))</f>
        <v>Desires</v>
      </c>
      <c r="L1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NZ GOAL</v>
      </c>
      <c r="M1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Content MUST adhere to NZ GOAL objectives, and commissioned content be made Creative Commons.</v>
      </c>
    </row>
    <row r="179" spans="1:13">
      <c r="A179" t="s">
        <v>2079</v>
      </c>
      <c r="B179" t="s">
        <v>2307</v>
      </c>
      <c r="C179"/>
      <c r="D179"/>
      <c r="E179" t="s">
        <v>2236</v>
      </c>
      <c r="F179" s="21" t="s">
        <v>2059</v>
      </c>
      <c r="G179" t="s">
        <v>2030</v>
      </c>
      <c r="H179">
        <v>0</v>
      </c>
      <c r="I179" s="21" t="str" cm="1">
        <f t="array" aca="1" ref="I1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08.411.78.04.0.0</v>
      </c>
      <c r="J179" s="21" t="s">
        <v>2556</v>
      </c>
      <c r="K179" s="10" t="str">
        <f>TRIM(SUBSTITUTE( LEFT(DATA_Requirements[[#This Row],[Path]], FIND("/", SUBSTITUTE( DATA_Requirements[[#This Row],[Path]]," ","/"),1)-1), ".",""))</f>
        <v>Definition</v>
      </c>
      <c r="L1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v>
      </c>
      <c r="M1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data governance stakeholders</v>
      </c>
    </row>
    <row r="180" spans="1:13">
      <c r="A180" s="22" t="s">
        <v>2079</v>
      </c>
      <c r="B180" t="s">
        <v>2356</v>
      </c>
      <c r="C180"/>
      <c r="D180"/>
      <c r="E180" t="s">
        <v>2170</v>
      </c>
      <c r="F180" s="22" t="s">
        <v>2066</v>
      </c>
      <c r="G180" t="s">
        <v>2030</v>
      </c>
      <c r="H180">
        <v>0</v>
      </c>
      <c r="I180" s="22" t="str" cm="1">
        <f t="array" aca="1" ref="I1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0" s="22" t="s">
        <v>2557</v>
      </c>
      <c r="K180" s="10" t="str">
        <f>TRIM(SUBSTITUTE( LEFT(DATA_Requirements[[#This Row],[Path]], FIND("/", SUBSTITUTE( DATA_Requirements[[#This Row],[Path]]," ","/"),1)-1), ".",""))</f>
        <v>Definition</v>
      </c>
      <c r="L1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Endorsement</v>
      </c>
      <c r="M1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be endorsable by Legal Assurance at CAB</v>
      </c>
    </row>
    <row r="181" spans="1:13">
      <c r="A181" t="s">
        <v>2079</v>
      </c>
      <c r="B181" t="s">
        <v>2356</v>
      </c>
      <c r="C181"/>
      <c r="D181"/>
      <c r="E181" t="s">
        <v>2236</v>
      </c>
      <c r="F181" s="22" t="s">
        <v>2066</v>
      </c>
      <c r="G181" t="s">
        <v>2030</v>
      </c>
      <c r="H181">
        <v>0</v>
      </c>
      <c r="I181" t="str" cm="1">
        <f t="array" aca="1" ref="I1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1" t="s">
        <v>2558</v>
      </c>
      <c r="K181" s="10" t="str">
        <f>TRIM(SUBSTITUTE( LEFT(DATA_Requirements[[#This Row],[Path]], FIND("/", SUBSTITUTE( DATA_Requirements[[#This Row],[Path]]," ","/"),1)-1), ".",""))</f>
        <v>Definition</v>
      </c>
      <c r="L1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Trade</v>
      </c>
      <c r="M1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not permit interaction from a mutable list of embargoed countries</v>
      </c>
    </row>
    <row r="182" spans="1:13">
      <c r="A182" t="s">
        <v>2079</v>
      </c>
      <c r="B182" t="s">
        <v>2356</v>
      </c>
      <c r="C182"/>
      <c r="D182"/>
      <c r="E182" t="s">
        <v>2170</v>
      </c>
      <c r="F182" s="22" t="s">
        <v>2066</v>
      </c>
      <c r="G182" t="s">
        <v>2030</v>
      </c>
      <c r="H182">
        <v>0</v>
      </c>
      <c r="I182" t="str" cm="1">
        <f t="array" aca="1" ref="I1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2" t="s">
        <v>2559</v>
      </c>
      <c r="K182" s="10" t="str">
        <f>TRIM(SUBSTITUTE( LEFT(DATA_Requirements[[#This Row],[Path]], FIND("/", SUBSTITUTE( DATA_Requirements[[#This Row],[Path]]," ","/"),1)-1), ".",""))</f>
        <v>Definition</v>
      </c>
      <c r="L18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Privacy</v>
      </c>
      <c r="M1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Privacy Laws &amp; Regulations</v>
      </c>
    </row>
    <row r="183" spans="1:13">
      <c r="A183" t="s">
        <v>2079</v>
      </c>
      <c r="B183" t="s">
        <v>2356</v>
      </c>
      <c r="C183"/>
      <c r="D183"/>
      <c r="E183" t="s">
        <v>2236</v>
      </c>
      <c r="F183" s="22" t="s">
        <v>2066</v>
      </c>
      <c r="G183" t="s">
        <v>2030</v>
      </c>
      <c r="H183">
        <v>0</v>
      </c>
      <c r="I183" t="str" cm="1">
        <f t="array" aca="1" ref="I1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3" t="s">
        <v>2560</v>
      </c>
      <c r="K183" s="10" t="str">
        <f>TRIM(SUBSTITUTE( LEFT(DATA_Requirements[[#This Row],[Path]], FIND("/", SUBSTITUTE( DATA_Requirements[[#This Row],[Path]]," ","/"),1)-1), ".",""))</f>
        <v>Definition</v>
      </c>
      <c r="L18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Laws: Accountability</v>
      </c>
      <c r="M1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adhere to Legal Accountability to Public Constraints (OIA Request Reporting).</v>
      </c>
    </row>
    <row r="184" spans="1:13">
      <c r="A184" t="s">
        <v>2079</v>
      </c>
      <c r="B184" t="s">
        <v>2356</v>
      </c>
      <c r="C184"/>
      <c r="D184"/>
      <c r="E184" t="s">
        <v>2236</v>
      </c>
      <c r="F184" s="22" t="s">
        <v>2066</v>
      </c>
      <c r="G184" t="s">
        <v>2030</v>
      </c>
      <c r="H184">
        <v>0</v>
      </c>
      <c r="I184" t="str" cm="1">
        <f t="array" aca="1" ref="I1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4" t="s">
        <v>2561</v>
      </c>
      <c r="K184" s="10" t="str">
        <f>TRIM(SUBSTITUTE( LEFT(DATA_Requirements[[#This Row],[Path]], FIND("/", SUBSTITUTE( DATA_Requirements[[#This Row],[Path]]," ","/"),1)-1), ".",""))</f>
        <v>Definition</v>
      </c>
      <c r="L18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Information</v>
      </c>
      <c r="M1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Information Security Directives</v>
      </c>
    </row>
    <row r="185" spans="1:13">
      <c r="A185" t="s">
        <v>2079</v>
      </c>
      <c r="B185" t="s">
        <v>2356</v>
      </c>
      <c r="C185"/>
      <c r="D185"/>
      <c r="E185" t="s">
        <v>2236</v>
      </c>
      <c r="F185" s="22" t="s">
        <v>2066</v>
      </c>
      <c r="G185" t="s">
        <v>2030</v>
      </c>
      <c r="H185">
        <v>0</v>
      </c>
      <c r="I185" t="str" cm="1">
        <f t="array" aca="1" ref="I1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5" t="s">
        <v>2562</v>
      </c>
      <c r="K185" s="10" t="str">
        <f>TRIM(SUBSTITUTE( LEFT(DATA_Requirements[[#This Row],[Path]], FIND("/", SUBSTITUTE( DATA_Requirements[[#This Row],[Path]]," ","/"),1)-1), ".",""))</f>
        <v>Definition</v>
      </c>
      <c r="L18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Archiving</v>
      </c>
      <c r="M1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Archiving Laws &amp; Regulations</v>
      </c>
    </row>
    <row r="186" spans="1:13">
      <c r="A186" t="s">
        <v>2079</v>
      </c>
      <c r="B186" t="s">
        <v>2356</v>
      </c>
      <c r="C186"/>
      <c r="D186"/>
      <c r="E186" t="s">
        <v>2236</v>
      </c>
      <c r="F186" s="22" t="s">
        <v>2066</v>
      </c>
      <c r="G186" t="s">
        <v>2030</v>
      </c>
      <c r="H186">
        <v>0</v>
      </c>
      <c r="I186" t="str" cm="1">
        <f t="array" aca="1" ref="I1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6" t="s">
        <v>2563</v>
      </c>
      <c r="K186" s="10" t="str">
        <f>TRIM(SUBSTITUTE( LEFT(DATA_Requirements[[#This Row],[Path]], FIND("/", SUBSTITUTE( DATA_Requirements[[#This Row],[Path]]," ","/"),1)-1), ".",""))</f>
        <v>Definition</v>
      </c>
      <c r="L18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Open Data</v>
      </c>
      <c r="M1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Open Data Directives</v>
      </c>
    </row>
    <row r="187" spans="1:13">
      <c r="A187" t="s">
        <v>2079</v>
      </c>
      <c r="B187" t="s">
        <v>2356</v>
      </c>
      <c r="C187"/>
      <c r="D187"/>
      <c r="E187" t="s">
        <v>2170</v>
      </c>
      <c r="F187" s="22" t="s">
        <v>2066</v>
      </c>
      <c r="G187" t="s">
        <v>2030</v>
      </c>
      <c r="H187">
        <v>0</v>
      </c>
      <c r="I187" t="str" cm="1">
        <f t="array" aca="1" ref="I1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87" t="s">
        <v>2564</v>
      </c>
      <c r="K187" s="10" t="str">
        <f>TRIM(SUBSTITUTE( LEFT(DATA_Requirements[[#This Row],[Path]], FIND("/", SUBSTITUTE( DATA_Requirements[[#This Row],[Path]]," ","/"),1)-1), ".",""))</f>
        <v>Definition</v>
      </c>
      <c r="L18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Agreements: Partners</v>
      </c>
      <c r="M1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adhere to prior agreements (eg: interdepartmental, Partners, SoWs)</v>
      </c>
    </row>
    <row r="188" spans="1:13">
      <c r="A188" t="s">
        <v>2079</v>
      </c>
      <c r="B188" t="s">
        <v>2356</v>
      </c>
      <c r="C188"/>
      <c r="D188"/>
      <c r="E188" t="s">
        <v>2236</v>
      </c>
      <c r="F188" s="22" t="s">
        <v>2066</v>
      </c>
      <c r="G188" t="s">
        <v>2030</v>
      </c>
      <c r="H188">
        <v>0</v>
      </c>
      <c r="I188" t="str" cm="1">
        <f t="array" aca="1" ref="I1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8" t="s">
        <v>2565</v>
      </c>
      <c r="K188" s="10" t="str">
        <f>TRIM(SUBSTITUTE( LEFT(DATA_Requirements[[#This Row],[Path]], FIND("/", SUBSTITUTE( DATA_Requirements[[#This Row],[Path]]," ","/"),1)-1), ".",""))</f>
        <v>Definition</v>
      </c>
      <c r="L18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 DIMP</v>
      </c>
      <c r="M1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the NZ DIMP Framework</v>
      </c>
    </row>
    <row r="189" spans="1:13">
      <c r="A189" t="s">
        <v>2079</v>
      </c>
      <c r="B189" t="s">
        <v>2356</v>
      </c>
      <c r="C189"/>
      <c r="D189"/>
      <c r="E189" t="s">
        <v>2236</v>
      </c>
      <c r="F189" s="22" t="s">
        <v>2066</v>
      </c>
      <c r="G189" t="s">
        <v>2030</v>
      </c>
      <c r="H189">
        <v>0</v>
      </c>
      <c r="I189" t="str" cm="1">
        <f t="array" aca="1" ref="I1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08.461.78.05.0.0</v>
      </c>
      <c r="J189" t="s">
        <v>2566</v>
      </c>
      <c r="K189" s="10" t="str">
        <f>TRIM(SUBSTITUTE( LEFT(DATA_Requirements[[#This Row],[Path]], FIND("/", SUBSTITUTE( DATA_Requirements[[#This Row],[Path]]," ","/"),1)-1), ".",""))</f>
        <v>Definition</v>
      </c>
      <c r="L18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Frameworks: NZISM</v>
      </c>
      <c r="M1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Stakeholder Analyst MUST follow the NZISM Framework</v>
      </c>
    </row>
    <row r="190" spans="1:13">
      <c r="A190" t="s">
        <v>2079</v>
      </c>
      <c r="B190" t="s">
        <v>2356</v>
      </c>
      <c r="C190"/>
      <c r="D190"/>
      <c r="E190" t="s">
        <v>2170</v>
      </c>
      <c r="F190" s="22" t="s">
        <v>2066</v>
      </c>
      <c r="G190" t="s">
        <v>2030</v>
      </c>
      <c r="H190">
        <v>0</v>
      </c>
      <c r="I190" t="str" cm="1">
        <f t="array" aca="1" ref="I1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08.461.46.05.0.0</v>
      </c>
      <c r="J190" t="s">
        <v>2567</v>
      </c>
      <c r="K190" s="10" t="str">
        <f>TRIM(SUBSTITUTE( LEFT(DATA_Requirements[[#This Row],[Path]], FIND("/", SUBSTITUTE( DATA_Requirements[[#This Row],[Path]]," ","/"),1)-1), ".",""))</f>
        <v>Definition</v>
      </c>
      <c r="L1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Principles: AoG Digital Service</v>
      </c>
      <c r="M1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the guideance of the AoG Digital Service Principles</v>
      </c>
    </row>
    <row r="191" spans="1:13">
      <c r="A191" t="s">
        <v>2079</v>
      </c>
      <c r="B191" t="s">
        <v>2356</v>
      </c>
      <c r="C191"/>
      <c r="D191"/>
      <c r="E191" t="s">
        <v>2236</v>
      </c>
      <c r="F191" s="21" t="s">
        <v>2076</v>
      </c>
      <c r="G191" t="s">
        <v>2030</v>
      </c>
      <c r="H191">
        <v>0</v>
      </c>
      <c r="I191" s="21" t="str" cm="1">
        <f t="array" aca="1" ref="I1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08.461.78.07.0.0</v>
      </c>
      <c r="J191" s="21" t="s">
        <v>2568</v>
      </c>
      <c r="K191" s="10" t="str">
        <f>TRIM(SUBSTITUTE( LEFT(DATA_Requirements[[#This Row],[Path]], FIND("/", SUBSTITUTE( DATA_Requirements[[#This Row],[Path]]," ","/"),1)-1), ".",""))</f>
        <v>Definition</v>
      </c>
      <c r="L1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Privacy Assurance</v>
      </c>
      <c r="M1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as being compliant with Privacy Obligations</v>
      </c>
    </row>
    <row r="192" spans="1:13">
      <c r="A192" t="s">
        <v>2079</v>
      </c>
      <c r="B192" t="s">
        <v>2356</v>
      </c>
      <c r="C192"/>
      <c r="D192"/>
      <c r="E192" t="s">
        <v>2236</v>
      </c>
      <c r="F192" t="s">
        <v>2076</v>
      </c>
      <c r="G192" t="s">
        <v>2030</v>
      </c>
      <c r="H192">
        <v>0</v>
      </c>
      <c r="I192" t="str" cm="1">
        <f t="array" aca="1" ref="I1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08.461.78.07.0.0</v>
      </c>
      <c r="J192" t="s">
        <v>2569</v>
      </c>
      <c r="K192" s="10" t="str">
        <f>TRIM(SUBSTITUTE( LEFT(DATA_Requirements[[#This Row],[Path]], FIND("/", SUBSTITUTE( DATA_Requirements[[#This Row],[Path]]," ","/"),1)-1), ".",""))</f>
        <v>Desires</v>
      </c>
      <c r="L1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Versioned Disclosures</v>
      </c>
      <c r="M1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be able to present and record acceptance to Versioned Statements and Disclosures (eg: Tracking, Data Correction, Data Use, Opt-Out Processes &amp; Policies)</v>
      </c>
    </row>
    <row r="193" spans="1:13">
      <c r="A193" t="s">
        <v>2079</v>
      </c>
      <c r="B193" t="s">
        <v>2356</v>
      </c>
      <c r="C193"/>
      <c r="D193"/>
      <c r="E193" t="s">
        <v>2236</v>
      </c>
      <c r="F193" t="s">
        <v>2059</v>
      </c>
      <c r="G193" t="s">
        <v>2030</v>
      </c>
      <c r="H193">
        <v>0</v>
      </c>
      <c r="I193" t="str" cm="1">
        <f t="array" aca="1" ref="I1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08.461.78.04.0.0</v>
      </c>
      <c r="J193" t="s">
        <v>2570</v>
      </c>
      <c r="K193" s="10" t="str">
        <f>TRIM(SUBSTITUTE( LEFT(DATA_Requirements[[#This Row],[Path]], FIND("/", SUBSTITUTE( DATA_Requirements[[#This Row],[Path]]," ","/"),1)-1), ".",""))</f>
        <v>Desires</v>
      </c>
      <c r="L1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SEO</v>
      </c>
      <c r="M1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Content MUST be presented such that it can be indexed and become discoverable by public Search engines.</v>
      </c>
    </row>
    <row r="194" spans="1:13">
      <c r="A194" t="s">
        <v>2079</v>
      </c>
      <c r="B194" t="s">
        <v>2356</v>
      </c>
      <c r="C194"/>
      <c r="D194"/>
      <c r="E194" t="s">
        <v>2236</v>
      </c>
      <c r="F194"/>
      <c r="G194" t="s">
        <v>2030</v>
      </c>
      <c r="H194">
        <v>0</v>
      </c>
      <c r="I194" t="str" cm="1">
        <f t="array" aca="1" ref="I1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08.461.78..0.0</v>
      </c>
      <c r="J194" t="s">
        <v>2571</v>
      </c>
      <c r="K194" s="10" t="str">
        <f>TRIM(SUBSTITUTE( LEFT(DATA_Requirements[[#This Row],[Path]], FIND("/", SUBSTITUTE( DATA_Requirements[[#This Row],[Path]]," ","/"),1)-1), ".",""))</f>
        <v>Desires</v>
      </c>
      <c r="L1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API Attributes</v>
      </c>
      <c r="M1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policy based Organisation Data Aggregation agreements, export (by API or DataStorage) data attributes MUST receive governance board design endorsement</v>
      </c>
    </row>
    <row r="195" spans="1:13">
      <c r="A195" t="s">
        <v>2079</v>
      </c>
      <c r="B195" t="s">
        <v>2356</v>
      </c>
      <c r="C195"/>
      <c r="D195"/>
      <c r="F195"/>
      <c r="G195" t="s">
        <v>2030</v>
      </c>
      <c r="H195">
        <v>0</v>
      </c>
      <c r="I195" t="str" cm="1">
        <f t="array" aca="1" ref="I1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5" t="s">
        <v>2572</v>
      </c>
      <c r="K195" s="10" t="str">
        <f>TRIM(SUBSTITUTE( LEFT(DATA_Requirements[[#This Row],[Path]], FIND("/", SUBSTITUTE( DATA_Requirements[[#This Row],[Path]]," ","/"),1)-1), ".",""))</f>
        <v>Desires</v>
      </c>
      <c r="L1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APIs</v>
      </c>
      <c r="M1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DIMP objectives, as much system information that is not PII or Confidential MUST be made available via authenticated access API (See API-First design Principle).</v>
      </c>
    </row>
    <row r="196" spans="1:13">
      <c r="A196" t="s">
        <v>2079</v>
      </c>
      <c r="B196" t="s">
        <v>2356</v>
      </c>
      <c r="C196"/>
      <c r="D196"/>
      <c r="F196" s="11"/>
      <c r="G196" t="s">
        <v>2030</v>
      </c>
      <c r="H196">
        <v>0</v>
      </c>
      <c r="I196" s="11" t="str" cm="1">
        <f t="array" aca="1" ref="I1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6" s="11" t="s">
        <v>2573</v>
      </c>
      <c r="K196" s="10" t="str">
        <f>TRIM(SUBSTITUTE( LEFT(DATA_Requirements[[#This Row],[Path]], FIND("/", SUBSTITUTE( DATA_Requirements[[#This Row],[Path]]," ","/"),1)-1), ".",""))</f>
        <v>Desires</v>
      </c>
      <c r="L1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Data Classification</v>
      </c>
      <c r="M1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Classification of Information handled by the Service MUST be determined as early as practical, as it informs Risk and Security Framework decisions</v>
      </c>
    </row>
    <row r="197" spans="1:13">
      <c r="A197" t="s">
        <v>2079</v>
      </c>
      <c r="B197" t="s">
        <v>2356</v>
      </c>
      <c r="C197"/>
      <c r="D197"/>
      <c r="F197"/>
      <c r="G197" t="s">
        <v>2030</v>
      </c>
      <c r="H197">
        <v>0</v>
      </c>
      <c r="I197" t="str" cm="1">
        <f t="array" aca="1" ref="I1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7" t="s">
        <v>2574</v>
      </c>
      <c r="K197" s="10" t="str">
        <f>TRIM(SUBSTITUTE( LEFT(DATA_Requirements[[#This Row],[Path]], FIND("/", SUBSTITUTE( DATA_Requirements[[#This Row],[Path]]," ","/"),1)-1), ".",""))</f>
        <v>Desires</v>
      </c>
      <c r="L1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Governance Stakeholders: SENSITIVE</v>
      </c>
      <c r="M1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not already specified, for planning purposes, Data Classification of Information handled by the Service SHOULD be assumed to be SENSITIVE until specified otherwise.</v>
      </c>
    </row>
    <row r="198" spans="1:13">
      <c r="A198" t="s">
        <v>2079</v>
      </c>
      <c r="B198" t="s">
        <v>2356</v>
      </c>
      <c r="C198"/>
      <c r="D198"/>
      <c r="F198" s="21"/>
      <c r="G198" t="s">
        <v>2030</v>
      </c>
      <c r="H198">
        <v>0</v>
      </c>
      <c r="I198" s="21" t="str" cm="1">
        <f t="array" aca="1" ref="I1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8" s="21" t="s">
        <v>2575</v>
      </c>
      <c r="K198" s="10" t="str">
        <f>TRIM(SUBSTITUTE( LEFT(DATA_Requirements[[#This Row],[Path]], FIND("/", SUBSTITUTE( DATA_Requirements[[#This Row],[Path]]," ","/"),1)-1), ".",""))</f>
        <v>Definition</v>
      </c>
      <c r="L1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v>
      </c>
      <c r="M1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design governance stakeholders</v>
      </c>
    </row>
    <row r="199" spans="1:13">
      <c r="A199" t="s">
        <v>2079</v>
      </c>
      <c r="B199" t="s">
        <v>2356</v>
      </c>
      <c r="C199"/>
      <c r="D199"/>
      <c r="F199" s="11"/>
      <c r="G199" t="s">
        <v>2030</v>
      </c>
      <c r="H199">
        <v>0</v>
      </c>
      <c r="I199" s="11" t="str" cm="1">
        <f t="array" aca="1" ref="I1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199" s="11" t="s">
        <v>2576</v>
      </c>
      <c r="K199" s="10" t="str">
        <f>TRIM(SUBSTITUTE( LEFT(DATA_Requirements[[#This Row],[Path]], FIND("/", SUBSTITUTE( DATA_Requirements[[#This Row],[Path]]," ","/"),1)-1), ".",""))</f>
        <v>Definition</v>
      </c>
      <c r="L1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TWG: Design Endorsement Required</v>
      </c>
      <c r="M1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Governance Stakeholders DESIRE the system design be endorsed by the organisation's technical design governance board (TWG) before development.</v>
      </c>
    </row>
    <row r="200" spans="1:13">
      <c r="A200" t="s">
        <v>2079</v>
      </c>
      <c r="B200" t="s">
        <v>2356</v>
      </c>
      <c r="C200"/>
      <c r="D200"/>
      <c r="F200"/>
      <c r="G200" t="s">
        <v>2030</v>
      </c>
      <c r="H200">
        <v>0</v>
      </c>
      <c r="I200" t="str" cm="1">
        <f t="array" aca="1" ref="I2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0" t="s">
        <v>2577</v>
      </c>
      <c r="K200" s="10" t="str">
        <f>TRIM(SUBSTITUTE( LEFT(DATA_Requirements[[#This Row],[Path]], FIND("/", SUBSTITUTE( DATA_Requirements[[#This Row],[Path]]," ","/"),1)-1), ".",""))</f>
        <v>Definition</v>
      </c>
      <c r="L2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TWG: Architecturally Significant Changes</v>
      </c>
      <c r="M2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Governance Stakeholders DESIRE Architecturally significant changes to system designs be presented &amp; [re]endorsed by the organisation's technical design governance board (TWG).</v>
      </c>
    </row>
    <row r="201" spans="1:13">
      <c r="A201" t="s">
        <v>2079</v>
      </c>
      <c r="B201" t="s">
        <v>2356</v>
      </c>
      <c r="C201"/>
      <c r="D201"/>
      <c r="F201"/>
      <c r="G201" t="s">
        <v>2030</v>
      </c>
      <c r="H201">
        <v>0</v>
      </c>
      <c r="I201" t="str" cm="1">
        <f t="array" aca="1" ref="I2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1" t="s">
        <v>2578</v>
      </c>
      <c r="K201" s="10" t="str">
        <f>TRIM(SUBSTITUTE( LEFT(DATA_Requirements[[#This Row],[Path]], FIND("/", SUBSTITUTE( DATA_Requirements[[#This Row],[Path]]," ","/"),1)-1), ".",""))</f>
        <v>Desires</v>
      </c>
      <c r="L2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Server Client Separation</v>
      </c>
      <c r="M2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mitigate redundency, the Service Client MUST be a separate System than the Service (see: separate SPA-PWA interface)</v>
      </c>
    </row>
    <row r="202" spans="1:13">
      <c r="A202" t="s">
        <v>2079</v>
      </c>
      <c r="B202" t="s">
        <v>2356</v>
      </c>
      <c r="C202"/>
      <c r="D202"/>
      <c r="F202"/>
      <c r="G202" t="s">
        <v>2030</v>
      </c>
      <c r="H202">
        <v>0</v>
      </c>
      <c r="I202" t="str" cm="1">
        <f t="array" aca="1" ref="I2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2" t="s">
        <v>2579</v>
      </c>
      <c r="K202" s="10" t="str">
        <f>TRIM(SUBSTITUTE( LEFT(DATA_Requirements[[#This Row],[Path]], FIND("/", SUBSTITUTE( DATA_Requirements[[#This Row],[Path]]," ","/"),1)-1), ".",""))</f>
        <v>Desires</v>
      </c>
      <c r="L2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Cloud First</v>
      </c>
      <c r="M2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meet regulation obligations, the Service MUST be hosted in a cloud environment</v>
      </c>
    </row>
    <row r="203" spans="1:13">
      <c r="A203" t="s">
        <v>2079</v>
      </c>
      <c r="B203" t="s">
        <v>2356</v>
      </c>
      <c r="C203"/>
      <c r="D203"/>
      <c r="F203"/>
      <c r="G203" t="s">
        <v>2030</v>
      </c>
      <c r="H203">
        <v>0</v>
      </c>
      <c r="I203" t="str" cm="1">
        <f t="array" aca="1" ref="I2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08.461...0.0</v>
      </c>
      <c r="J203" t="s">
        <v>2580</v>
      </c>
      <c r="K203" s="10" t="str">
        <f>TRIM(SUBSTITUTE( LEFT(DATA_Requirements[[#This Row],[Path]], FIND("/", SUBSTITUTE( DATA_Requirements[[#This Row],[Path]]," ","/"),1)-1), ".",""))</f>
        <v>Desires</v>
      </c>
      <c r="L2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Governance Stakeholders: Procurement Preference</v>
      </c>
      <c r="M2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Lower Delivery Risk the proposed SHOULD prefer existing commodity Services -- as long as expected functionality and outcomes are not compromised.</v>
      </c>
    </row>
    <row r="204" spans="1:13">
      <c r="A204" t="s">
        <v>2079</v>
      </c>
      <c r="B204" t="s">
        <v>2380</v>
      </c>
      <c r="C204"/>
      <c r="D204"/>
      <c r="E204" t="s">
        <v>2240</v>
      </c>
      <c r="F204" s="22" t="s">
        <v>2066</v>
      </c>
      <c r="G204" t="s">
        <v>2030</v>
      </c>
      <c r="H204">
        <v>0</v>
      </c>
      <c r="I204" t="str" cm="1">
        <f t="array" aca="1" ref="I2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4" t="s">
        <v>2581</v>
      </c>
      <c r="K204" s="10" t="str">
        <f>TRIM(SUBSTITUTE( LEFT(DATA_Requirements[[#This Row],[Path]], FIND("/", SUBSTITUTE( DATA_Requirements[[#This Row],[Path]]," ","/"),1)-1), ".",""))</f>
        <v>Definition</v>
      </c>
      <c r="L2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v>
      </c>
      <c r="M2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client interface MUST demonstrably meet WCAG expectations</v>
      </c>
    </row>
    <row r="205" spans="1:13">
      <c r="A205" t="s">
        <v>2079</v>
      </c>
      <c r="B205" t="s">
        <v>2380</v>
      </c>
      <c r="C205"/>
      <c r="D205"/>
      <c r="E205" t="s">
        <v>2240</v>
      </c>
      <c r="F205" s="22" t="s">
        <v>2066</v>
      </c>
      <c r="G205" t="s">
        <v>2030</v>
      </c>
      <c r="H205">
        <v>0</v>
      </c>
      <c r="I205" t="str" cm="1">
        <f t="array" aca="1" ref="I2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5" t="s">
        <v>2582</v>
      </c>
      <c r="K205" s="10" t="str">
        <f>TRIM(SUBSTITUTE( LEFT(DATA_Requirements[[#This Row],[Path]], FIND("/", SUBSTITUTE( DATA_Requirements[[#This Row],[Path]]," ","/"),1)-1), ".",""))</f>
        <v>Definition</v>
      </c>
      <c r="L20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Accessibilty</v>
      </c>
      <c r="M2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Accessibility Laws, Regulations</v>
      </c>
    </row>
    <row r="206" spans="1:13">
      <c r="A206" t="s">
        <v>2079</v>
      </c>
      <c r="B206" t="s">
        <v>2380</v>
      </c>
      <c r="C206"/>
      <c r="D206"/>
      <c r="E206" t="s">
        <v>2240</v>
      </c>
      <c r="F206" s="22" t="s">
        <v>2066</v>
      </c>
      <c r="G206" t="s">
        <v>2030</v>
      </c>
      <c r="H206">
        <v>0</v>
      </c>
      <c r="I206" t="str" cm="1">
        <f t="array" aca="1" ref="I2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08.523.80.05.0.0</v>
      </c>
      <c r="J206" t="s">
        <v>2583</v>
      </c>
      <c r="K206" s="10" t="str">
        <f>TRIM(SUBSTITUTE( LEFT(DATA_Requirements[[#This Row],[Path]], FIND("/", SUBSTITUTE( DATA_Requirements[[#This Row],[Path]]," ","/"),1)-1), ".",""))</f>
        <v>Definition</v>
      </c>
      <c r="L20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Regulations: Usability</v>
      </c>
      <c r="M2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meet the obligations of the country's Usability Directives</v>
      </c>
    </row>
    <row r="207" spans="1:13">
      <c r="A207" t="s">
        <v>2079</v>
      </c>
      <c r="C207"/>
      <c r="D207"/>
      <c r="E207" t="s">
        <v>2178</v>
      </c>
      <c r="F207" s="21" t="s">
        <v>2102</v>
      </c>
      <c r="G207" t="s">
        <v>2030</v>
      </c>
      <c r="H207">
        <v>0</v>
      </c>
      <c r="I207" s="21" t="str" cm="1">
        <f t="array" aca="1" ref="I2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08..49.14.0.0</v>
      </c>
      <c r="J207" s="21" t="s">
        <v>2584</v>
      </c>
      <c r="K207" s="10" t="str">
        <f>TRIM(SUBSTITUTE( LEFT(DATA_Requirements[[#This Row],[Path]], FIND("/", SUBSTITUTE( DATA_Requirements[[#This Row],[Path]]," ","/"),1)-1), ".",""))</f>
        <v>Definition</v>
      </c>
      <c r="L2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Project Governance Stakeholders</v>
      </c>
      <c r="M2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TWG governance board</v>
      </c>
    </row>
    <row r="208" spans="1:13">
      <c r="A208" t="s">
        <v>2079</v>
      </c>
      <c r="C208"/>
      <c r="D208"/>
      <c r="E208" t="s">
        <v>2236</v>
      </c>
      <c r="F208" s="22" t="s">
        <v>2105</v>
      </c>
      <c r="G208" t="s">
        <v>2030</v>
      </c>
      <c r="H208">
        <v>0</v>
      </c>
      <c r="I208" s="22" t="str" cm="1">
        <f t="array" aca="1" ref="I2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08..78.15.0.0</v>
      </c>
      <c r="J208" s="22" t="s">
        <v>2585</v>
      </c>
      <c r="K208" s="10" t="str">
        <f>TRIM(SUBSTITUTE( LEFT(DATA_Requirements[[#This Row],[Path]], FIND("/", SUBSTITUTE( DATA_Requirements[[#This Row],[Path]]," ","/"),1)-1), ".",""))</f>
        <v>Definition</v>
      </c>
      <c r="L2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GOVERNANCE STAKEHOLDERS</v>
      </c>
      <c r="M2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data content stakeholders</v>
      </c>
    </row>
    <row r="209" spans="1:13">
      <c r="A209" t="s">
        <v>2079</v>
      </c>
      <c r="C209"/>
      <c r="D209"/>
      <c r="F209"/>
      <c r="G209" t="s">
        <v>2030</v>
      </c>
      <c r="H209">
        <v>0</v>
      </c>
      <c r="I209" t="str" cm="1">
        <f t="array" aca="1" ref="I2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09" t="s">
        <v>2586</v>
      </c>
      <c r="K209" s="10" t="str">
        <f>TRIM(SUBSTITUTE( LEFT(DATA_Requirements[[#This Row],[Path]], FIND("/", SUBSTITUTE( DATA_Requirements[[#This Row],[Path]]," ","/"),1)-1), ".",""))</f>
        <v>Desires</v>
      </c>
      <c r="L20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Assurance Services: Principles: Organisation Architecture</v>
      </c>
      <c r="M2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follow to the guidance of the Organisation's System Architecture Principles</v>
      </c>
    </row>
    <row r="210" spans="1:13">
      <c r="A210" t="s">
        <v>2079</v>
      </c>
      <c r="C210"/>
      <c r="D210"/>
      <c r="F210" s="22"/>
      <c r="G210" t="s">
        <v>2030</v>
      </c>
      <c r="H210">
        <v>0</v>
      </c>
      <c r="I210" s="22" t="str" cm="1">
        <f t="array" aca="1" ref="I2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0" s="22" t="s">
        <v>2587</v>
      </c>
      <c r="K210" s="10" t="str">
        <f>TRIM(SUBSTITUTE( LEFT(DATA_Requirements[[#This Row],[Path]], FIND("/", SUBSTITUTE( DATA_Requirements[[#This Row],[Path]]," ","/"),1)-1), ".",""))</f>
        <v>Definition</v>
      </c>
      <c r="L2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Security Assurance</v>
      </c>
      <c r="M2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by Security Assurance at CABS</v>
      </c>
    </row>
    <row r="211" spans="1:13">
      <c r="A211" t="s">
        <v>2079</v>
      </c>
      <c r="C211"/>
      <c r="D211"/>
      <c r="F211"/>
      <c r="G211" t="s">
        <v>2030</v>
      </c>
      <c r="H211">
        <v>0</v>
      </c>
      <c r="I211" t="str" cm="1">
        <f t="array" aca="1" ref="I2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1" t="s">
        <v>2588</v>
      </c>
      <c r="K211" s="10" t="str">
        <f>TRIM(SUBSTITUTE( LEFT(DATA_Requirements[[#This Row],[Path]], FIND("/", SUBSTITUTE( DATA_Requirements[[#This Row],[Path]]," ","/"),1)-1), ".",""))</f>
        <v>S0817:00601</v>
      </c>
      <c r="L2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Authorisation</v>
      </c>
      <c r="M2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MUST NOT rely on external services to determine permissions</v>
      </c>
    </row>
    <row r="212" spans="1:13">
      <c r="A212" t="s">
        <v>2079</v>
      </c>
      <c r="C212"/>
      <c r="D212"/>
      <c r="F212"/>
      <c r="G212" t="s">
        <v>2030</v>
      </c>
      <c r="H212">
        <v>0</v>
      </c>
      <c r="I212" t="str" cm="1">
        <f t="array" aca="1" ref="I2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2" t="s">
        <v>2589</v>
      </c>
      <c r="K212" s="10" t="str">
        <f>TRIM(SUBSTITUTE( LEFT(DATA_Requirements[[#This Row],[Path]], FIND("/", SUBSTITUTE( DATA_Requirements[[#This Row],[Path]]," ","/"),1)-1), ".",""))</f>
        <v>S0817:00602</v>
      </c>
      <c r="L2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IdP</v>
      </c>
      <c r="M2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Authorisation MUST integrate with an organisation endorsed 3rd party Identity Provider (IdP) Service to validate credentials</v>
      </c>
    </row>
    <row r="213" spans="1:13">
      <c r="A213" t="s">
        <v>2079</v>
      </c>
      <c r="C213"/>
      <c r="D213"/>
      <c r="F213"/>
      <c r="G213" t="s">
        <v>2030</v>
      </c>
      <c r="H213">
        <v>0</v>
      </c>
      <c r="I213" t="str" cm="1">
        <f t="array" aca="1" ref="I2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3" t="s">
        <v>2590</v>
      </c>
      <c r="K213" s="10" t="str">
        <f>TRIM(SUBSTITUTE( LEFT(DATA_Requirements[[#This Row],[Path]], FIND("/", SUBSTITUTE( DATA_Requirements[[#This Row],[Path]]," ","/"),1)-1), ".",""))</f>
        <v>S0817:00603</v>
      </c>
      <c r="L2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3rd party Technical Risk Assessment</v>
      </c>
      <c r="M2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independent of its environment, MUST be technically assessed by an acceptable accredited 3rd party</v>
      </c>
    </row>
    <row r="214" spans="1:13">
      <c r="A214" t="s">
        <v>2079</v>
      </c>
      <c r="C214"/>
      <c r="D214"/>
      <c r="F214"/>
      <c r="G214" t="s">
        <v>2030</v>
      </c>
      <c r="H214">
        <v>0</v>
      </c>
      <c r="I214" t="str" cm="1">
        <f t="array" aca="1" ref="I2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4" t="s">
        <v>2591</v>
      </c>
      <c r="K214" s="10" t="str">
        <f>TRIM(SUBSTITUTE( LEFT(DATA_Requirements[[#This Row],[Path]], FIND("/", SUBSTITUTE( DATA_Requirements[[#This Row],[Path]]," ","/"),1)-1), ".",""))</f>
        <v>S0817:00604</v>
      </c>
      <c r="L2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Remove User Access</v>
      </c>
      <c r="M2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v>
      </c>
    </row>
    <row r="215" spans="1:13">
      <c r="A215" t="s">
        <v>2079</v>
      </c>
      <c r="C215"/>
      <c r="D215"/>
      <c r="F215"/>
      <c r="G215" t="s">
        <v>2030</v>
      </c>
      <c r="H215">
        <v>0</v>
      </c>
      <c r="I215" t="str" cm="1">
        <f t="array" aca="1" ref="I2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5" t="s">
        <v>2592</v>
      </c>
      <c r="K215" s="10" t="str">
        <f>TRIM(SUBSTITUTE( LEFT(DATA_Requirements[[#This Row],[Path]], FIND("/", SUBSTITUTE( DATA_Requirements[[#This Row],[Path]]," ","/"),1)-1), ".",""))</f>
        <v>S0817:00605</v>
      </c>
      <c r="L2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Temorarily Disable Users</v>
      </c>
      <c r="M2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disable a System User for a specified duration (eg: after multiple incorrect operations)</v>
      </c>
    </row>
    <row r="216" spans="1:13">
      <c r="A216" t="s">
        <v>2079</v>
      </c>
      <c r="C216"/>
      <c r="D216"/>
      <c r="F216" s="21"/>
      <c r="G216" t="s">
        <v>2030</v>
      </c>
      <c r="H216">
        <v>0</v>
      </c>
      <c r="I216" s="21" t="str" cm="1">
        <f t="array" aca="1" ref="I2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6" s="21" t="s">
        <v>2593</v>
      </c>
      <c r="K216" s="10" t="str">
        <f>TRIM(SUBSTITUTE( LEFT(DATA_Requirements[[#This Row],[Path]], FIND("/", SUBSTITUTE( DATA_Requirements[[#This Row],[Path]]," ","/"),1)-1), ".",""))</f>
        <v>Definition</v>
      </c>
      <c r="L2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v>
      </c>
      <c r="M2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17" spans="1:13">
      <c r="A217" t="s">
        <v>2079</v>
      </c>
      <c r="C217"/>
      <c r="D217"/>
      <c r="F217"/>
      <c r="G217" t="s">
        <v>2030</v>
      </c>
      <c r="H217">
        <v>0</v>
      </c>
      <c r="I217" t="str" cm="1">
        <f t="array" aca="1" ref="I2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7" t="s">
        <v>2594</v>
      </c>
      <c r="K217" s="10" t="str">
        <f>TRIM(SUBSTITUTE( LEFT(DATA_Requirements[[#This Row],[Path]], FIND("/", SUBSTITUTE( DATA_Requirements[[#This Row],[Path]]," ","/"),1)-1), ".",""))</f>
        <v>Definition</v>
      </c>
      <c r="L2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Security Testable Environments</v>
      </c>
      <c r="M2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C&amp;A stakeholders MUST be provided an environment that can be technically Risk Assessed, unless exempted.</v>
      </c>
    </row>
    <row r="218" spans="1:13">
      <c r="A218" t="s">
        <v>2079</v>
      </c>
      <c r="C218"/>
      <c r="D218"/>
      <c r="F218" s="21"/>
      <c r="G218" t="s">
        <v>2030</v>
      </c>
      <c r="H218">
        <v>0</v>
      </c>
      <c r="I218" s="21" t="str" cm="1">
        <f t="array" aca="1" ref="I2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8" s="21" t="s">
        <v>2595</v>
      </c>
      <c r="K218" s="10" t="str">
        <f>TRIM(SUBSTITUTE( LEFT(DATA_Requirements[[#This Row],[Path]], FIND("/", SUBSTITUTE( DATA_Requirements[[#This Row],[Path]]," ","/"),1)-1), ".",""))</f>
        <v>Definition</v>
      </c>
      <c r="L2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v>
      </c>
      <c r="M2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19" spans="1:13">
      <c r="A219" t="s">
        <v>2079</v>
      </c>
      <c r="C219"/>
      <c r="D219"/>
      <c r="F219" s="21"/>
      <c r="G219" t="s">
        <v>2030</v>
      </c>
      <c r="H219">
        <v>0</v>
      </c>
      <c r="I219" s="21" t="str" cm="1">
        <f t="array" aca="1" ref="I2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19" s="21" t="s">
        <v>2596</v>
      </c>
      <c r="K219" s="10" t="str">
        <f>TRIM(SUBSTITUTE( LEFT(DATA_Requirements[[#This Row],[Path]], FIND("/", SUBSTITUTE( DATA_Requirements[[#This Row],[Path]]," ","/"),1)-1), ".",""))</f>
        <v>Definition</v>
      </c>
      <c r="L2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Project Management Stakeholders</v>
      </c>
      <c r="M2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Project Management Stakeholders</v>
      </c>
    </row>
    <row r="220" spans="1:13">
      <c r="A220" t="s">
        <v>2079</v>
      </c>
      <c r="C220"/>
      <c r="D220"/>
      <c r="F220"/>
      <c r="G220" t="s">
        <v>2030</v>
      </c>
      <c r="H220">
        <v>0</v>
      </c>
      <c r="I220" t="str" cm="1">
        <f t="array" aca="1" ref="I2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0" t="s">
        <v>2597</v>
      </c>
      <c r="K220" s="10" t="str">
        <f>TRIM(SUBSTITUTE( LEFT(DATA_Requirements[[#This Row],[Path]], FIND("/", SUBSTITUTE( DATA_Requirements[[#This Row],[Path]]," ","/"),1)-1), ".",""))</f>
        <v>Definition</v>
      </c>
      <c r="L2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3rd party Certification Cost</v>
      </c>
      <c r="M2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 per Management Stakeholders desires, To increase quality and decrease costs, requirements compliance by 3rd party certifications MUST be at service supplier's cost</v>
      </c>
    </row>
    <row r="221" spans="1:13">
      <c r="A221" t="s">
        <v>2079</v>
      </c>
      <c r="C221"/>
      <c r="D221"/>
      <c r="F221"/>
      <c r="G221" t="s">
        <v>2030</v>
      </c>
      <c r="H221">
        <v>0</v>
      </c>
      <c r="I221" t="str" cm="1">
        <f t="array" aca="1" ref="I2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1" t="s">
        <v>2598</v>
      </c>
      <c r="K221" s="10" t="str">
        <f>TRIM(SUBSTITUTE( LEFT(DATA_Requirements[[#This Row],[Path]], FIND("/", SUBSTITUTE( DATA_Requirements[[#This Row],[Path]]," ","/"),1)-1), ".",""))</f>
        <v>Definition</v>
      </c>
      <c r="L2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ALM Access</v>
      </c>
      <c r="M2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Stakeholders require ALM Task Services &amp; dashboards be accessible and manageable by approved organisation and consultant users for the service's lifetime</v>
      </c>
    </row>
    <row r="222" spans="1:13">
      <c r="A222" t="s">
        <v>2079</v>
      </c>
      <c r="C222"/>
      <c r="D222"/>
      <c r="F222"/>
      <c r="G222" t="s">
        <v>2030</v>
      </c>
      <c r="H222">
        <v>0</v>
      </c>
      <c r="I222" t="str" cm="1">
        <f t="array" aca="1" ref="I2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2" t="s">
        <v>2599</v>
      </c>
      <c r="K222" s="10" t="str">
        <f>TRIM(SUBSTITUTE( LEFT(DATA_Requirements[[#This Row],[Path]], FIND("/", SUBSTITUTE( DATA_Requirements[[#This Row],[Path]]," ","/"),1)-1), ".",""))</f>
        <v>Definition</v>
      </c>
      <c r="L2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Organisation ALM</v>
      </c>
      <c r="M2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Services The ALM Service Suite SHOULD be Organisation provided or approved</v>
      </c>
    </row>
    <row r="223" spans="1:13">
      <c r="A223" t="s">
        <v>2079</v>
      </c>
      <c r="C223"/>
      <c r="D223"/>
      <c r="F223"/>
      <c r="G223" t="s">
        <v>2030</v>
      </c>
      <c r="H223">
        <v>0</v>
      </c>
      <c r="I223" t="str" cm="1">
        <f t="array" aca="1" ref="I2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3" t="s">
        <v>2600</v>
      </c>
      <c r="K223" s="10" t="str">
        <f>TRIM(SUBSTITUTE( LEFT(DATA_Requirements[[#This Row],[Path]], FIND("/", SUBSTITUTE( DATA_Requirements[[#This Row],[Path]]," ","/"),1)-1), ".",""))</f>
        <v>Definition</v>
      </c>
      <c r="L2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Status Dashboard</v>
      </c>
      <c r="M2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ALM based Dashboard MUST be WWW accessible to show and forcast functionality and qualities progress against milestones and objectives</v>
      </c>
    </row>
    <row r="224" spans="1:13">
      <c r="A224" t="s">
        <v>2079</v>
      </c>
      <c r="C224"/>
      <c r="D224"/>
      <c r="F224"/>
      <c r="G224" t="s">
        <v>2030</v>
      </c>
      <c r="H224">
        <v>0</v>
      </c>
      <c r="I224" t="str" cm="1">
        <f t="array" aca="1" ref="I2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4" t="s">
        <v>2601</v>
      </c>
      <c r="K224" s="10" t="str">
        <f>TRIM(SUBSTITUTE( LEFT(DATA_Requirements[[#This Row],[Path]], FIND("/", SUBSTITUTE( DATA_Requirements[[#This Row],[Path]]," ","/"),1)-1), ".",""))</f>
        <v>Definition</v>
      </c>
      <c r="L2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WorkItems</v>
      </c>
      <c r="M2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 per Management Stakeholders desires, WorkItems MUST be managed in a WWW accessible ALM Service Suite provided by the organisation</v>
      </c>
    </row>
    <row r="225" spans="1:13">
      <c r="A225" t="s">
        <v>2079</v>
      </c>
      <c r="C225"/>
      <c r="D225"/>
      <c r="F225"/>
      <c r="G225" t="s">
        <v>2030</v>
      </c>
      <c r="H225">
        <v>0</v>
      </c>
      <c r="I225" t="str" cm="1">
        <f t="array" aca="1" ref="I2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5" t="s">
        <v>2602</v>
      </c>
      <c r="K225" s="10" t="str">
        <f>TRIM(SUBSTITUTE( LEFT(DATA_Requirements[[#This Row],[Path]], FIND("/", SUBSTITUTE( DATA_Requirements[[#This Row],[Path]]," ","/"),1)-1), ".",""))</f>
        <v>Definition</v>
      </c>
      <c r="L2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Stakeholders: Code Access</v>
      </c>
      <c r="M2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Custom Code Repositories MUST be accessible and manageable by approved organisation users for the service's lifetime.</v>
      </c>
    </row>
    <row r="226" spans="1:13">
      <c r="A226" t="s">
        <v>2079</v>
      </c>
      <c r="C226"/>
      <c r="D226"/>
      <c r="F226" s="21"/>
      <c r="G226" t="s">
        <v>2030</v>
      </c>
      <c r="H226">
        <v>0</v>
      </c>
      <c r="I226" s="21" t="str" cm="1">
        <f t="array" aca="1" ref="I2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6" s="21" t="s">
        <v>2603</v>
      </c>
      <c r="K226" s="10" t="str">
        <f>TRIM(SUBSTITUTE( LEFT(DATA_Requirements[[#This Row],[Path]], FIND("/", SUBSTITUTE( DATA_Requirements[[#This Row],[Path]]," ","/"),1)-1), ".",""))</f>
        <v>DESIRE</v>
      </c>
      <c r="L2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Obligations: Quality Assurance</v>
      </c>
      <c r="M2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service's functionality and qualities MUST meet be endorsable by Quality Assurance specialists at CAB</v>
      </c>
    </row>
    <row r="227" spans="1:13">
      <c r="A227" t="s">
        <v>2079</v>
      </c>
      <c r="C227"/>
      <c r="D227"/>
      <c r="F227"/>
      <c r="G227" t="s">
        <v>2030</v>
      </c>
      <c r="H227">
        <v>0</v>
      </c>
      <c r="I227" t="str" cm="1">
        <f t="array" aca="1" ref="I2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7" t="s">
        <v>2604</v>
      </c>
      <c r="K227" s="10" t="str">
        <f>TRIM(SUBSTITUTE( LEFT(DATA_Requirements[[#This Row],[Path]], FIND("/", SUBSTITUTE( DATA_Requirements[[#This Row],[Path]]," ","/"),1)-1), ".",""))</f>
        <v>Definition</v>
      </c>
      <c r="L2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Fresh Test Environments</v>
      </c>
      <c r="M2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QA stakeholders MUST have remote access over the WWW to QA environments that are refreshed daily</v>
      </c>
    </row>
    <row r="228" spans="1:13">
      <c r="A228" t="s">
        <v>2079</v>
      </c>
      <c r="C228"/>
      <c r="D228"/>
      <c r="F228" s="21"/>
      <c r="G228" t="s">
        <v>2030</v>
      </c>
      <c r="H228">
        <v>0</v>
      </c>
      <c r="I228" s="21" t="str" cm="1">
        <f t="array" aca="1" ref="I2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8" s="21" t="s">
        <v>2605</v>
      </c>
      <c r="K228" s="10" t="str">
        <f>TRIM(SUBSTITUTE( LEFT(DATA_Requirements[[#This Row],[Path]], FIND("/", SUBSTITUTE( DATA_Requirements[[#This Row],[Path]]," ","/"),1)-1), ".",""))</f>
        <v>Definition</v>
      </c>
      <c r="L2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Public Users</v>
      </c>
      <c r="M2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Public (Unauthenticated) Users SME.</v>
      </c>
    </row>
    <row r="229" spans="1:13">
      <c r="A229" t="s">
        <v>2079</v>
      </c>
      <c r="C229"/>
      <c r="D229"/>
      <c r="F229"/>
      <c r="G229" t="s">
        <v>2030</v>
      </c>
      <c r="H229">
        <v>0</v>
      </c>
      <c r="I229" t="str" cm="1">
        <f t="array" aca="1" ref="I2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29" t="s">
        <v>2606</v>
      </c>
      <c r="K229" s="10" t="str">
        <f>TRIM(SUBSTITUTE( LEFT(DATA_Requirements[[#This Row],[Path]], FIND("/", SUBSTITUTE( DATA_Requirements[[#This Row],[Path]]," ","/"),1)-1), ".",""))</f>
        <v>Definition</v>
      </c>
      <c r="L2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Colour Impaired</v>
      </c>
      <c r="M2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Colour impaired users MUST be able to use the interface productively</v>
      </c>
    </row>
    <row r="230" spans="1:13">
      <c r="A230" t="s">
        <v>2079</v>
      </c>
      <c r="C230"/>
      <c r="D230"/>
      <c r="F230"/>
      <c r="G230" t="s">
        <v>2030</v>
      </c>
      <c r="H230">
        <v>0</v>
      </c>
      <c r="I230" t="str" cm="1">
        <f t="array" aca="1" ref="I2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0" t="s">
        <v>2607</v>
      </c>
      <c r="K230" s="10" t="str">
        <f>TRIM(SUBSTITUTE( LEFT(DATA_Requirements[[#This Row],[Path]], FIND("/", SUBSTITUTE( DATA_Requirements[[#This Row],[Path]]," ","/"),1)-1), ".",""))</f>
        <v>S0822:00601</v>
      </c>
      <c r="L2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Contact Page</v>
      </c>
      <c r="M2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quickly find how to Contact Support, preferably by asynchronous Email first.</v>
      </c>
    </row>
    <row r="231" spans="1:13">
      <c r="A231" t="s">
        <v>2079</v>
      </c>
      <c r="C231"/>
      <c r="D231"/>
      <c r="F231"/>
      <c r="G231" t="s">
        <v>2030</v>
      </c>
      <c r="H231">
        <v>0</v>
      </c>
      <c r="I231" t="str" cm="1">
        <f t="array" aca="1" ref="I2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1" t="s">
        <v>2608</v>
      </c>
      <c r="K231" s="10" t="str">
        <f>TRIM(SUBSTITUTE( LEFT(DATA_Requirements[[#This Row],[Path]], FIND("/", SUBSTITUTE( DATA_Requirements[[#This Row],[Path]]," ","/"),1)-1), ".",""))</f>
        <v>Definition</v>
      </c>
      <c r="L2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Language Preference</v>
      </c>
      <c r="M2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The InfoService Client interface language in their Profile.</v>
      </c>
    </row>
    <row r="232" spans="1:13">
      <c r="A232" t="s">
        <v>2079</v>
      </c>
      <c r="C232"/>
      <c r="D232"/>
      <c r="F232"/>
      <c r="G232" t="s">
        <v>2030</v>
      </c>
      <c r="H232">
        <v>0</v>
      </c>
      <c r="I232" t="str" cm="1">
        <f t="array" aca="1" ref="I2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2" t="s">
        <v>2609</v>
      </c>
      <c r="K232" s="10" t="str">
        <f>TRIM(SUBSTITUTE( LEFT(DATA_Requirements[[#This Row],[Path]], FIND("/", SUBSTITUTE( DATA_Requirements[[#This Row],[Path]]," ","/"),1)-1), ".",""))</f>
        <v>S0822:00602</v>
      </c>
      <c r="L2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Organisation Branding</v>
      </c>
      <c r="M2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Demonstrably meet WCAG 3(+), Bronze(+) Accessibility standards</v>
      </c>
    </row>
    <row r="233" spans="1:13">
      <c r="A233" t="s">
        <v>2079</v>
      </c>
      <c r="C233"/>
      <c r="D233"/>
      <c r="F233"/>
      <c r="G233" t="s">
        <v>2030</v>
      </c>
      <c r="H233">
        <v>0</v>
      </c>
      <c r="I233" t="str" cm="1">
        <f t="array" aca="1" ref="I2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3" t="s">
        <v>2610</v>
      </c>
      <c r="K233" s="10" t="str">
        <f>TRIM(SUBSTITUTE( LEFT(DATA_Requirements[[#This Row],[Path]], FIND("/", SUBSTITUTE( DATA_Requirements[[#This Row],[Path]]," ","/"),1)-1), ".",""))</f>
        <v>Definition</v>
      </c>
      <c r="L2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Language</v>
      </c>
      <c r="M2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Users MUST be able to switch The InfoService Client interface language to one of the national written languages.</v>
      </c>
    </row>
    <row r="234" spans="1:13">
      <c r="A234" t="s">
        <v>2079</v>
      </c>
      <c r="C234"/>
      <c r="D234"/>
      <c r="F234"/>
      <c r="G234" t="s">
        <v>2030</v>
      </c>
      <c r="H234">
        <v>0</v>
      </c>
      <c r="I234" t="str" cm="1">
        <f t="array" aca="1" ref="I2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4" t="s">
        <v>2611</v>
      </c>
      <c r="K234" s="10" t="str">
        <f>TRIM(SUBSTITUTE( LEFT(DATA_Requirements[[#This Row],[Path]], FIND("/", SUBSTITUTE( DATA_Requirements[[#This Row],[Path]]," ","/"),1)-1), ".",""))</f>
        <v>Definition</v>
      </c>
      <c r="L2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Visually Impaired Reader Preference</v>
      </c>
      <c r="M2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For Visually impaired users, structure and content MUST be developed for being reading aloud before visually enhancements (eg: specific, succinct, skippable)</v>
      </c>
    </row>
    <row r="235" spans="1:13">
      <c r="A235" t="s">
        <v>2079</v>
      </c>
      <c r="C235"/>
      <c r="D235"/>
      <c r="F235"/>
      <c r="G235" t="s">
        <v>2030</v>
      </c>
      <c r="H235">
        <v>0</v>
      </c>
      <c r="I235" t="str" cm="1">
        <f t="array" aca="1" ref="I2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5" t="s">
        <v>2612</v>
      </c>
      <c r="K235" s="10" t="str">
        <f>TRIM(SUBSTITUTE( LEFT(DATA_Requirements[[#This Row],[Path]], FIND("/", SUBSTITUTE( DATA_Requirements[[#This Row],[Path]]," ","/"),1)-1), ".",""))</f>
        <v>Definition</v>
      </c>
      <c r="L2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Visually Impaired</v>
      </c>
      <c r="M2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Visually impaired users MUST be able to use the interface productively using a screen reader</v>
      </c>
    </row>
    <row r="236" spans="1:13">
      <c r="A236" t="s">
        <v>2079</v>
      </c>
      <c r="C236"/>
      <c r="D236"/>
      <c r="F236"/>
      <c r="G236" t="s">
        <v>2030</v>
      </c>
      <c r="H236">
        <v>0</v>
      </c>
      <c r="I236" t="str" cm="1">
        <f t="array" aca="1" ref="I2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6" t="s">
        <v>2613</v>
      </c>
      <c r="K236" s="10" t="str">
        <f>TRIM(SUBSTITUTE( LEFT(DATA_Requirements[[#This Row],[Path]], FIND("/", SUBSTITUTE( DATA_Requirements[[#This Row],[Path]]," ","/"),1)-1), ".",""))</f>
        <v>Definition</v>
      </c>
      <c r="L2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Internal Search</v>
      </c>
      <c r="M2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find resources quickly, based on Attributes, Metadata, Synonyms, Ranknig, etc (eg: using a system specific Search engine)</v>
      </c>
    </row>
    <row r="237" spans="1:13">
      <c r="A237" t="s">
        <v>2079</v>
      </c>
      <c r="C237"/>
      <c r="D237"/>
      <c r="F237"/>
      <c r="G237" t="s">
        <v>2030</v>
      </c>
      <c r="H237">
        <v>0</v>
      </c>
      <c r="I237" t="str" cm="1">
        <f t="array" aca="1" ref="I2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7" t="s">
        <v>2614</v>
      </c>
      <c r="K237" s="10" t="str">
        <f>TRIM(SUBSTITUTE( LEFT(DATA_Requirements[[#This Row],[Path]], FIND("/", SUBSTITUTE( DATA_Requirements[[#This Row],[Path]]," ","/"),1)-1), ".",""))</f>
        <v>Definition</v>
      </c>
      <c r="L2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External (WWW) Search</v>
      </c>
      <c r="M2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find SEO optimised publicly accessible resources using Google and other public search engines</v>
      </c>
    </row>
    <row r="238" spans="1:13">
      <c r="A238" t="s">
        <v>2079</v>
      </c>
      <c r="C238"/>
      <c r="D238"/>
      <c r="F238" s="21"/>
      <c r="G238" t="s">
        <v>2030</v>
      </c>
      <c r="H238">
        <v>0</v>
      </c>
      <c r="I238" s="21" t="str" cm="1">
        <f t="array" aca="1" ref="I2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8" s="21" t="s">
        <v>2615</v>
      </c>
      <c r="K238" s="10" t="str">
        <f>TRIM(SUBSTITUTE( LEFT(DATA_Requirements[[#This Row],[Path]], FIND("/", SUBSTITUTE( DATA_Requirements[[#This Row],[Path]]," ","/"),1)-1), ".",""))</f>
        <v>Definition</v>
      </c>
      <c r="L2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Authenticated Users</v>
      </c>
      <c r="M2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the Authenticated User SME.</v>
      </c>
    </row>
    <row r="239" spans="1:13">
      <c r="A239" t="s">
        <v>2079</v>
      </c>
      <c r="C239"/>
      <c r="D239"/>
      <c r="F239" s="21"/>
      <c r="G239" t="s">
        <v>2030</v>
      </c>
      <c r="H239">
        <v>0</v>
      </c>
      <c r="I239" s="21" t="str" cm="1">
        <f t="array" aca="1" ref="I2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39" s="21" t="s">
        <v>2616</v>
      </c>
      <c r="K239" s="10" t="str">
        <f>TRIM(SUBSTITUTE( LEFT(DATA_Requirements[[#This Row],[Path]], FIND("/", SUBSTITUTE( DATA_Requirements[[#This Row],[Path]]," ","/"),1)-1), ".",""))</f>
        <v>DESIRE</v>
      </c>
      <c r="L2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 Support Stakeholders</v>
      </c>
      <c r="M2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internal Business Customer User Support Stakeholders.</v>
      </c>
    </row>
    <row r="240" spans="1:13">
      <c r="A240" t="s">
        <v>2079</v>
      </c>
      <c r="C240"/>
      <c r="D240"/>
      <c r="F240"/>
      <c r="G240" t="s">
        <v>2030</v>
      </c>
      <c r="H240">
        <v>0</v>
      </c>
      <c r="I240" t="str" cm="1">
        <f t="array" aca="1" ref="I2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0" t="s">
        <v>2617</v>
      </c>
      <c r="K240" s="10" t="str">
        <f>TRIM(SUBSTITUTE( LEFT(DATA_Requirements[[#This Row],[Path]], FIND("/", SUBSTITUTE( DATA_Requirements[[#This Row],[Path]]," ","/"),1)-1), ".",""))</f>
        <v>Definition</v>
      </c>
      <c r="L2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Group Profiles</v>
      </c>
      <c r="M2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customize Group Profiles</v>
      </c>
    </row>
    <row r="241" spans="1:13">
      <c r="A241" t="s">
        <v>2079</v>
      </c>
      <c r="C241"/>
      <c r="D241"/>
      <c r="F241"/>
      <c r="G241" t="s">
        <v>2030</v>
      </c>
      <c r="H241">
        <v>0</v>
      </c>
      <c r="I241" t="str" cm="1">
        <f t="array" aca="1" ref="I2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1" t="s">
        <v>2618</v>
      </c>
      <c r="K241" s="10" t="str">
        <f>TRIM(SUBSTITUTE( LEFT(DATA_Requirements[[#This Row],[Path]], FIND("/", SUBSTITUTE( DATA_Requirements[[#This Row],[Path]]," ","/"),1)-1), ".",""))</f>
        <v>Definition</v>
      </c>
      <c r="L2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Accessibility: User Profiles</v>
      </c>
      <c r="M2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persist a User Profile which they can customize</v>
      </c>
    </row>
    <row r="242" spans="1:13">
      <c r="A242" t="s">
        <v>2079</v>
      </c>
      <c r="C242"/>
      <c r="D242"/>
      <c r="F242"/>
      <c r="G242" t="s">
        <v>2030</v>
      </c>
      <c r="H242">
        <v>0</v>
      </c>
      <c r="I242" t="str" cm="1">
        <f t="array" aca="1" ref="I2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2" t="s">
        <v>2619</v>
      </c>
      <c r="K242" s="10" t="str">
        <f>TRIM(SUBSTITUTE( LEFT(DATA_Requirements[[#This Row],[Path]], FIND("/", SUBSTITUTE( DATA_Requirements[[#This Row],[Path]]," ","/"),1)-1), ".",""))</f>
        <v>S0823:00603</v>
      </c>
      <c r="L2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Customers Support: User Impersonation</v>
      </c>
      <c r="M2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invite other Users to be delegated their Role &amp; Permissions for a specified duration.</v>
      </c>
    </row>
    <row r="243" spans="1:13">
      <c r="A243" t="s">
        <v>2079</v>
      </c>
      <c r="C243"/>
      <c r="D243"/>
      <c r="F243" s="21"/>
      <c r="G243" t="s">
        <v>2030</v>
      </c>
      <c r="H243">
        <v>0</v>
      </c>
      <c r="I243" s="21" t="str" cm="1">
        <f t="array" aca="1" ref="I2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3" s="21" t="s">
        <v>2620</v>
      </c>
      <c r="K243" s="10" t="str">
        <f>TRIM(SUBSTITUTE( LEFT(DATA_Requirements[[#This Row],[Path]], FIND("/", SUBSTITUTE( DATA_Requirements[[#This Row],[Path]]," ","/"),1)-1), ".",""))</f>
        <v>DESIRESUPPORT</v>
      </c>
      <c r="L2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General Customer Stakeholders</v>
      </c>
      <c r="M2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general customers.</v>
      </c>
    </row>
    <row r="244" spans="1:13">
      <c r="A244" t="s">
        <v>2079</v>
      </c>
      <c r="C244"/>
      <c r="D244"/>
      <c r="F244"/>
      <c r="G244" t="s">
        <v>2030</v>
      </c>
      <c r="H244">
        <v>0</v>
      </c>
      <c r="I244" t="str" cm="1">
        <f t="array" aca="1" ref="I2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4" t="s">
        <v>2621</v>
      </c>
      <c r="K244" s="10" t="str">
        <f>TRIM(SUBSTITUTE( LEFT(DATA_Requirements[[#This Row],[Path]], FIND("/", SUBSTITUTE( DATA_Requirements[[#This Row],[Path]]," ","/"),1)-1), ".",""))</f>
        <v>S0824:00601</v>
      </c>
      <c r="L2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Customers Support: Contact Page</v>
      </c>
      <c r="M2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Users SHOULD be able to review the History of Users Operations</v>
      </c>
    </row>
    <row r="245" spans="1:13">
      <c r="A245" t="s">
        <v>2079</v>
      </c>
      <c r="C245"/>
      <c r="D245"/>
      <c r="F245"/>
      <c r="G245" t="s">
        <v>2030</v>
      </c>
      <c r="H245">
        <v>0</v>
      </c>
      <c r="I245" t="str" cm="1">
        <f t="array" aca="1" ref="I2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5" t="s">
        <v>2622</v>
      </c>
      <c r="K245" s="10" t="str">
        <f>TRIM(SUBSTITUTE( LEFT(DATA_Requirements[[#This Row],[Path]], FIND("/", SUBSTITUTE( DATA_Requirements[[#This Row],[Path]]," ","/"),1)-1), ".",""))</f>
        <v>S0824:00602</v>
      </c>
      <c r="L2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Customers Support: Session Operation History</v>
      </c>
      <c r="M2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review the Session Operations of other Users.</v>
      </c>
    </row>
    <row r="246" spans="1:13">
      <c r="A246" t="s">
        <v>2079</v>
      </c>
      <c r="C246"/>
      <c r="D246"/>
      <c r="F246" s="21"/>
      <c r="G246" t="s">
        <v>2030</v>
      </c>
      <c r="H246">
        <v>0</v>
      </c>
      <c r="I246" s="21" t="str" cm="1">
        <f t="array" aca="1" ref="I2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6" s="21" t="s">
        <v>2623</v>
      </c>
      <c r="K246" s="10" t="str">
        <f>TRIM(SUBSTITUTE( LEFT(DATA_Requirements[[#This Row],[Path]], FIND("/", SUBSTITUTE( DATA_Requirements[[#This Row],[Path]]," ","/"),1)-1), ".",""))</f>
        <v>Definition</v>
      </c>
      <c r="L2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v>
      </c>
      <c r="M2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internal Business User Stakeholders.</v>
      </c>
    </row>
    <row r="247" spans="1:13">
      <c r="A247" t="s">
        <v>2079</v>
      </c>
      <c r="C247"/>
      <c r="D247"/>
      <c r="F247"/>
      <c r="G247" t="s">
        <v>2030</v>
      </c>
      <c r="H247">
        <v>0</v>
      </c>
      <c r="I247" t="str" cm="1">
        <f t="array" aca="1" ref="I2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7" t="s">
        <v>2624</v>
      </c>
      <c r="K247" s="10" t="str">
        <f>TRIM(SUBSTITUTE( LEFT(DATA_Requirements[[#This Row],[Path]], FIND("/", SUBSTITUTE( DATA_Requirements[[#This Row],[Path]]," ","/"),1)-1), ".",""))</f>
        <v>S0826:00601</v>
      </c>
      <c r="L2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Maintainability: Quickly Updatable Content</v>
      </c>
      <c r="M2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content MUST be updatable without requiring a redeployment of the service</v>
      </c>
    </row>
    <row r="248" spans="1:13">
      <c r="A248" t="s">
        <v>2079</v>
      </c>
      <c r="C248"/>
      <c r="D248"/>
      <c r="F248"/>
      <c r="G248" t="s">
        <v>2030</v>
      </c>
      <c r="H248">
        <v>0</v>
      </c>
      <c r="I248" t="str" cm="1">
        <f t="array" aca="1" ref="I2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8" t="s">
        <v>2625</v>
      </c>
      <c r="K248" s="10" t="str">
        <f>TRIM(SUBSTITUTE( LEFT(DATA_Requirements[[#This Row],[Path]], FIND("/", SUBSTITUTE( DATA_Requirements[[#This Row],[Path]]," ","/"),1)-1), ".",""))</f>
        <v>S0826:00601</v>
      </c>
      <c r="L2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2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Monitoring Services MUST be provided the means to monitor resources &amp; exceptions versus performance &amp; results delivered</v>
      </c>
    </row>
    <row r="249" spans="1:13">
      <c r="A249" t="s">
        <v>2079</v>
      </c>
      <c r="C249"/>
      <c r="D249"/>
      <c r="F249"/>
      <c r="G249" t="s">
        <v>2030</v>
      </c>
      <c r="H249">
        <v>0</v>
      </c>
      <c r="I249" t="str" cm="1">
        <f t="array" aca="1" ref="I2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49" t="s">
        <v>2626</v>
      </c>
      <c r="K249" s="10" t="str">
        <f>TRIM(SUBSTITUTE( LEFT(DATA_Requirements[[#This Row],[Path]], FIND("/", SUBSTITUTE( DATA_Requirements[[#This Row],[Path]]," ","/"),1)-1), ".",""))</f>
        <v>S0826:00602</v>
      </c>
      <c r="L2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Quickly Updatable Resouces</v>
      </c>
      <c r="M2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resource text &amp; media SHOULD be updatable without requiring a redeployment of the service</v>
      </c>
    </row>
    <row r="250" spans="1:13">
      <c r="A250" t="s">
        <v>2079</v>
      </c>
      <c r="C250"/>
      <c r="D250"/>
      <c r="F250"/>
      <c r="G250" t="s">
        <v>2030</v>
      </c>
      <c r="H250">
        <v>0</v>
      </c>
      <c r="I250" t="str" cm="1">
        <f t="array" aca="1" ref="I2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0" t="s">
        <v>2627</v>
      </c>
      <c r="K250" s="10" t="str">
        <f>TRIM(SUBSTITUTE( LEFT(DATA_Requirements[[#This Row],[Path]], FIND("/", SUBSTITUTE( DATA_Requirements[[#This Row],[Path]]," ","/"),1)-1), ".",""))</f>
        <v>S0826:00603</v>
      </c>
      <c r="L2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 ISO-25010: Usability: Operability: User Group Management</v>
      </c>
      <c r="M2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Discover other Users within their Groups</v>
      </c>
    </row>
    <row r="251" spans="1:13">
      <c r="A251" t="s">
        <v>2079</v>
      </c>
      <c r="C251"/>
      <c r="D251"/>
      <c r="F251"/>
      <c r="G251" t="s">
        <v>2030</v>
      </c>
      <c r="H251">
        <v>0</v>
      </c>
      <c r="I251" t="str" cm="1">
        <f t="array" aca="1" ref="I2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1" t="s">
        <v>2628</v>
      </c>
      <c r="K251" s="10" t="str">
        <f>TRIM(SUBSTITUTE( LEFT(DATA_Requirements[[#This Row],[Path]], FIND("/", SUBSTITUTE( DATA_Requirements[[#This Row],[Path]]," ","/"),1)-1), ".",""))</f>
        <v>S0826:00604</v>
      </c>
      <c r="L2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Nesting</v>
      </c>
      <c r="M2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Groups MUST be capable of being Nested, inheriting Attributes unless overridden</v>
      </c>
    </row>
    <row r="252" spans="1:13">
      <c r="A252" t="s">
        <v>2079</v>
      </c>
      <c r="C252"/>
      <c r="D252"/>
      <c r="F252"/>
      <c r="G252" t="s">
        <v>2030</v>
      </c>
      <c r="H252">
        <v>0</v>
      </c>
      <c r="I252" t="str" cm="1">
        <f t="array" aca="1" ref="I2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2" t="s">
        <v>2629</v>
      </c>
      <c r="K252" s="10" t="str">
        <f>TRIM(SUBSTITUTE( LEFT(DATA_Requirements[[#This Row],[Path]], FIND("/", SUBSTITUTE( DATA_Requirements[[#This Row],[Path]]," ","/"),1)-1), ".",""))</f>
        <v>S0826:00605</v>
      </c>
      <c r="L2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Role Invitations</v>
      </c>
      <c r="M2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able to be invite others to Group Roles via Messages (eg: SMTP)</v>
      </c>
    </row>
    <row r="253" spans="1:13">
      <c r="A253" t="s">
        <v>2079</v>
      </c>
      <c r="C253"/>
      <c r="D253"/>
      <c r="F253"/>
      <c r="G253" t="s">
        <v>2030</v>
      </c>
      <c r="H253">
        <v>0</v>
      </c>
      <c r="I253" t="str" cm="1">
        <f t="array" aca="1" ref="I2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3" t="s">
        <v>2630</v>
      </c>
      <c r="K253" s="10" t="str">
        <f>TRIM(SUBSTITUTE( LEFT(DATA_Requirements[[#This Row],[Path]], FIND("/", SUBSTITUTE( DATA_Requirements[[#This Row],[Path]]," ","/"),1)-1), ".",""))</f>
        <v>S0826:00606</v>
      </c>
      <c r="L2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User Stakeholders: User Group Roles</v>
      </c>
      <c r="M2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be assigned a Time-Limited Role in one or more Groups</v>
      </c>
    </row>
    <row r="254" spans="1:13">
      <c r="A254" t="s">
        <v>2079</v>
      </c>
      <c r="C254"/>
      <c r="D254"/>
      <c r="F254" s="21"/>
      <c r="G254" t="s">
        <v>2030</v>
      </c>
      <c r="H254">
        <v>0</v>
      </c>
      <c r="I254" s="21" t="str" cm="1">
        <f t="array" aca="1" ref="I2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4" s="21" t="s">
        <v>2631</v>
      </c>
      <c r="K254" s="10" t="str">
        <f>TRIM(SUBSTITUTE( LEFT(DATA_Requirements[[#This Row],[Path]], FIND("/", SUBSTITUTE( DATA_Requirements[[#This Row],[Path]]," ","/"),1)-1), ".",""))</f>
        <v>Definition</v>
      </c>
      <c r="L2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Training Stakeholders</v>
      </c>
      <c r="M2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demonstrably meet the functional and quality expectations of business user training services.</v>
      </c>
    </row>
    <row r="255" spans="1:13">
      <c r="A255" t="s">
        <v>2079</v>
      </c>
      <c r="C255"/>
      <c r="D255"/>
      <c r="F255"/>
      <c r="G255" t="s">
        <v>2030</v>
      </c>
      <c r="H255">
        <v>0</v>
      </c>
      <c r="I255" t="str" cm="1">
        <f t="array" aca="1" ref="I2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5" t="s">
        <v>2632</v>
      </c>
      <c r="K255" s="10" t="str">
        <f>TRIM(SUBSTITUTE( LEFT(DATA_Requirements[[#This Row],[Path]], FIND("/", SUBSTITUTE( DATA_Requirements[[#This Row],[Path]]," ","/"),1)-1), ".",""))</f>
        <v>S0831:00601</v>
      </c>
      <c r="L2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 Training: Training Environment</v>
      </c>
      <c r="M2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training is expected, one or more Tenancies or other isolated, resettable, environments MUST be provided</v>
      </c>
    </row>
    <row r="256" spans="1:13">
      <c r="A256" t="s">
        <v>2079</v>
      </c>
      <c r="C256"/>
      <c r="D256"/>
      <c r="F256" s="21"/>
      <c r="G256" t="s">
        <v>2030</v>
      </c>
      <c r="H256">
        <v>0</v>
      </c>
      <c r="I256" s="21" t="str" cm="1">
        <f t="array" aca="1" ref="I2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6" s="21" t="s">
        <v>2633</v>
      </c>
      <c r="K256" s="10" t="str">
        <f>TRIM(SUBSTITUTE( LEFT(DATA_Requirements[[#This Row],[Path]], FIND("/", SUBSTITUTE( DATA_Requirements[[#This Row],[Path]]," ","/"),1)-1), ".",""))</f>
        <v>Definition</v>
      </c>
      <c r="L2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57" spans="1:13">
      <c r="A257" t="s">
        <v>2079</v>
      </c>
      <c r="C257"/>
      <c r="D257"/>
      <c r="F257"/>
      <c r="G257" t="s">
        <v>2030</v>
      </c>
      <c r="H257">
        <v>0</v>
      </c>
      <c r="I257" t="str" cm="1">
        <f t="array" aca="1" ref="I2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7" t="s">
        <v>2634</v>
      </c>
      <c r="K257" s="10" t="str">
        <f>TRIM(SUBSTITUTE( LEFT(DATA_Requirements[[#This Row],[Path]], FIND("/", SUBSTITUTE( DATA_Requirements[[#This Row],[Path]]," ","/"),1)-1), ".",""))</f>
        <v>S0834:00601</v>
      </c>
      <c r="L2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2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Components will not require exceptional device capabilities or licensing (memory &amp; cpu no higher than 2x minimum OS requirements)</v>
      </c>
    </row>
    <row r="258" spans="1:13">
      <c r="A258" t="s">
        <v>2079</v>
      </c>
      <c r="C258"/>
      <c r="D258"/>
      <c r="F258"/>
      <c r="G258" t="s">
        <v>2030</v>
      </c>
      <c r="H258">
        <v>0</v>
      </c>
      <c r="I258" t="str" cm="1">
        <f t="array" aca="1" ref="I2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8" t="s">
        <v>2635</v>
      </c>
      <c r="K258" s="10" t="str">
        <f>TRIM(SUBSTITUTE( LEFT(DATA_Requirements[[#This Row],[Path]], FIND("/", SUBSTITUTE( DATA_Requirements[[#This Row],[Path]]," ","/"),1)-1), ".",""))</f>
        <v>S0834:00602</v>
      </c>
      <c r="L2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2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the use of VMs MUST be avoided unless endorsed by Design Governance (VMs are costly in the cloud, being more appropriate to legacy hosting environments)</v>
      </c>
    </row>
    <row r="259" spans="1:13">
      <c r="A259" t="s">
        <v>2079</v>
      </c>
      <c r="C259"/>
      <c r="D259"/>
      <c r="F259" s="21"/>
      <c r="G259" t="s">
        <v>2030</v>
      </c>
      <c r="H259">
        <v>0</v>
      </c>
      <c r="I259" s="21" t="str" cm="1">
        <f t="array" aca="1" ref="I2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59" s="21" t="s">
        <v>2636</v>
      </c>
      <c r="K259" s="10" t="str">
        <f>TRIM(SUBSTITUTE( LEFT(DATA_Requirements[[#This Row],[Path]], FIND("/", SUBSTITUTE( DATA_Requirements[[#This Row],[Path]]," ","/"),1)-1), ".",""))</f>
        <v>DESIRE</v>
      </c>
      <c r="L2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 SERVICES STAKEHOLDERS</v>
      </c>
      <c r="M2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0" spans="1:13">
      <c r="A260" t="s">
        <v>2079</v>
      </c>
      <c r="C260"/>
      <c r="D260"/>
      <c r="F260" s="21" t="s">
        <v>2208</v>
      </c>
      <c r="G260" t="s">
        <v>2030</v>
      </c>
      <c r="H260">
        <v>0</v>
      </c>
      <c r="I260" s="21" t="str" cm="1">
        <f t="array" aca="1" ref="I2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08...64.0.0</v>
      </c>
      <c r="J260" s="21" t="s">
        <v>2637</v>
      </c>
      <c r="K260" s="10" t="str">
        <f>TRIM(SUBSTITUTE( LEFT(DATA_Requirements[[#This Row],[Path]], FIND("/", SUBSTITUTE( DATA_Requirements[[#This Row],[Path]]," ","/"),1)-1), ".",""))</f>
        <v>Definition</v>
      </c>
      <c r="L2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1" spans="1:13">
      <c r="A261" t="s">
        <v>2079</v>
      </c>
      <c r="C261"/>
      <c r="D261"/>
      <c r="F261" s="21" t="s">
        <v>2210</v>
      </c>
      <c r="G261" t="s">
        <v>2030</v>
      </c>
      <c r="H261">
        <v>0</v>
      </c>
      <c r="I261" s="21" t="str" cm="1">
        <f t="array" aca="1" ref="I2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08...65.0.0</v>
      </c>
      <c r="J261" s="21" t="s">
        <v>2638</v>
      </c>
      <c r="K261" s="10" t="str">
        <f>TRIM(SUBSTITUTE( LEFT(DATA_Requirements[[#This Row],[Path]], FIND("/", SUBSTITUTE( DATA_Requirements[[#This Row],[Path]]," ","/"),1)-1), ".",""))</f>
        <v>Definition</v>
      </c>
      <c r="L2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 STAKEHOLDERS</v>
      </c>
      <c r="M2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2" spans="1:13">
      <c r="A262" t="s">
        <v>2079</v>
      </c>
      <c r="C262"/>
      <c r="D262"/>
      <c r="F262" s="21" t="s">
        <v>2164</v>
      </c>
      <c r="G262" t="s">
        <v>2030</v>
      </c>
      <c r="H262">
        <v>0</v>
      </c>
      <c r="I262" s="21" t="str" cm="1">
        <f t="array" aca="1" ref="I2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08...43.0.0</v>
      </c>
      <c r="J262" s="21" t="s">
        <v>2639</v>
      </c>
      <c r="K262" s="10" t="str">
        <f>TRIM(SUBSTITUTE( LEFT(DATA_Requirements[[#This Row],[Path]], FIND("/", SUBSTITUTE( DATA_Requirements[[#This Row],[Path]]," ","/"),1)-1), ".",""))</f>
        <v>Definition</v>
      </c>
      <c r="L2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Endorsability: Arching</v>
      </c>
      <c r="M2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endorsable as being compliant with Archiving Obligations</v>
      </c>
    </row>
    <row r="263" spans="1:13">
      <c r="A263" t="s">
        <v>2079</v>
      </c>
      <c r="C263"/>
      <c r="D263"/>
      <c r="F263" s="21" t="s">
        <v>2164</v>
      </c>
      <c r="G263" t="s">
        <v>2030</v>
      </c>
      <c r="H263">
        <v>0</v>
      </c>
      <c r="I263" t="str" cm="1">
        <f t="array" aca="1" ref="I2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08...43.0.0</v>
      </c>
      <c r="J263" t="s">
        <v>2640</v>
      </c>
      <c r="K263" s="10" t="str">
        <f>TRIM(SUBSTITUTE( LEFT(DATA_Requirements[[#This Row],[Path]], FIND("/", SUBSTITUTE( DATA_Requirements[[#This Row],[Path]]," ","/"),1)-1), ".",""))</f>
        <v>S0842:00601</v>
      </c>
      <c r="L2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Virtual Delete Records</v>
      </c>
      <c r="M2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Records MUST not be physically deleted (only use State to Logically delete)</v>
      </c>
    </row>
    <row r="264" spans="1:13">
      <c r="A264" t="s">
        <v>2079</v>
      </c>
      <c r="C264"/>
      <c r="D264"/>
      <c r="F264" s="21" t="s">
        <v>2170</v>
      </c>
      <c r="G264" t="s">
        <v>2030</v>
      </c>
      <c r="H264">
        <v>0</v>
      </c>
      <c r="I264" s="21" t="str" cm="1">
        <f t="array" aca="1" ref="I2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4" s="21" t="s">
        <v>2641</v>
      </c>
      <c r="K264" s="10" t="str">
        <f>TRIM(SUBSTITUTE( LEFT(DATA_Requirements[[#This Row],[Path]], FIND("/", SUBSTITUTE( DATA_Requirements[[#This Row],[Path]]," ","/"),1)-1), ".",""))</f>
        <v>Definition</v>
      </c>
      <c r="L2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2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5" spans="1:13">
      <c r="A265" t="s">
        <v>2079</v>
      </c>
      <c r="C265"/>
      <c r="D265"/>
      <c r="F265" s="21" t="s">
        <v>2170</v>
      </c>
      <c r="G265" t="s">
        <v>2030</v>
      </c>
      <c r="H265">
        <v>0</v>
      </c>
      <c r="I265" t="str" cm="1">
        <f t="array" aca="1" ref="I2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5" t="s">
        <v>2642</v>
      </c>
      <c r="K265" s="10" t="str">
        <f>TRIM(SUBSTITUTE( LEFT(DATA_Requirements[[#This Row],[Path]], FIND("/", SUBSTITUTE( DATA_Requirements[[#This Row],[Path]]," ","/"),1)-1), ".",""))</f>
        <v>S0843:00601</v>
      </c>
      <c r="L2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By Automation</v>
      </c>
      <c r="M2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Configured or Custom or Hosted, the deployment and or changes MUST be managed via an automated pipeline</v>
      </c>
    </row>
    <row r="266" spans="1:13">
      <c r="A266" t="s">
        <v>2079</v>
      </c>
      <c r="C266"/>
      <c r="D266"/>
      <c r="F266" s="21" t="s">
        <v>2170</v>
      </c>
      <c r="G266" t="s">
        <v>2030</v>
      </c>
      <c r="H266">
        <v>0</v>
      </c>
      <c r="I266" t="str" cm="1">
        <f t="array" aca="1" ref="I2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08...46.0.0</v>
      </c>
      <c r="J266" t="s">
        <v>2643</v>
      </c>
      <c r="K266" s="10" t="str">
        <f>TRIM(SUBSTITUTE( LEFT(DATA_Requirements[[#This Row],[Path]], FIND("/", SUBSTITUTE( DATA_Requirements[[#This Row],[Path]]," ","/"),1)-1), ".",""))</f>
        <v>S0843:00602</v>
      </c>
      <c r="L2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ISO-25301 Environment</v>
      </c>
      <c r="M2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for the Service MUST be developed in Independently assessed ISO-25301, Level 2, environments</v>
      </c>
    </row>
    <row r="267" spans="1:13">
      <c r="A267" t="s">
        <v>2079</v>
      </c>
      <c r="C267"/>
      <c r="D267"/>
      <c r="F267" s="21" t="s">
        <v>2198</v>
      </c>
      <c r="G267" t="s">
        <v>2030</v>
      </c>
      <c r="H267">
        <v>0</v>
      </c>
      <c r="I267" s="21" t="str" cm="1">
        <f t="array" aca="1" ref="I2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08...59.0.0</v>
      </c>
      <c r="J267" s="21" t="s">
        <v>2644</v>
      </c>
      <c r="K267" s="10" t="str">
        <f>TRIM(SUBSTITUTE( LEFT(DATA_Requirements[[#This Row],[Path]], FIND("/", SUBSTITUTE( DATA_Requirements[[#This Row],[Path]]," ","/"),1)-1), ".",""))</f>
        <v>Definition</v>
      </c>
      <c r="L2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SCHEMA STAKEHOLDERS</v>
      </c>
      <c r="M2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68" spans="1:13">
      <c r="A268" t="s">
        <v>2079</v>
      </c>
      <c r="C268"/>
      <c r="D268"/>
      <c r="F268"/>
      <c r="G268" t="s">
        <v>2030</v>
      </c>
      <c r="H268">
        <v>0</v>
      </c>
      <c r="I268" t="str" cm="1">
        <f t="array" aca="1" ref="I2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68" t="s">
        <v>2645</v>
      </c>
      <c r="K268" s="10" t="str">
        <f>TRIM(SUBSTITUTE( LEFT(DATA_Requirements[[#This Row],[Path]], FIND("/", SUBSTITUTE( DATA_Requirements[[#This Row],[Path]]," ","/"),1)-1), ".",""))</f>
        <v>S0850:00601</v>
      </c>
      <c r="L2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Schema &amp; Data Updates</v>
      </c>
      <c r="M2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Data Support Services MUST be provided Idempotent updates for DB Schemas and seeding material.</v>
      </c>
    </row>
    <row r="269" spans="1:13">
      <c r="A269" t="s">
        <v>2079</v>
      </c>
      <c r="C269"/>
      <c r="D269"/>
      <c r="F269" s="21"/>
      <c r="G269" t="s">
        <v>2030</v>
      </c>
      <c r="H269">
        <v>0</v>
      </c>
      <c r="I269" s="21" t="str" cm="1">
        <f t="array" aca="1" ref="I2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69" s="21" t="s">
        <v>2646</v>
      </c>
      <c r="K269" s="10" t="str">
        <f>TRIM(SUBSTITUTE( LEFT(DATA_Requirements[[#This Row],[Path]], FIND("/", SUBSTITUTE( DATA_Requirements[[#This Row],[Path]]," ","/"),1)-1), ".",""))</f>
        <v>DESIRE</v>
      </c>
      <c r="L2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SERVER STAKEHOLDERS</v>
      </c>
      <c r="M2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70" spans="1:13">
      <c r="A270" t="s">
        <v>2079</v>
      </c>
      <c r="C270"/>
      <c r="D270"/>
      <c r="F270"/>
      <c r="G270" t="s">
        <v>2030</v>
      </c>
      <c r="H270">
        <v>0</v>
      </c>
      <c r="I270" t="str" cm="1">
        <f t="array" aca="1" ref="I2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0" t="s">
        <v>2647</v>
      </c>
      <c r="K270" s="10" t="str">
        <f>TRIM(SUBSTITUTE( LEFT(DATA_Requirements[[#This Row],[Path]], FIND("/", SUBSTITUTE( DATA_Requirements[[#This Row],[Path]]," ","/"),1)-1), ".",""))</f>
        <v>S0853:00601</v>
      </c>
      <c r="L2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History</v>
      </c>
      <c r="M2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Developers MUST retain access to the main development phase Documentation, Repo &amp; WorkItems, avoiding porting (and losing) valuable IP</v>
      </c>
    </row>
    <row r="271" spans="1:13">
      <c r="A271" t="s">
        <v>2079</v>
      </c>
      <c r="C271"/>
      <c r="D271"/>
      <c r="F271"/>
      <c r="G271" t="s">
        <v>2030</v>
      </c>
      <c r="H271">
        <v>0</v>
      </c>
      <c r="I271" t="str" cm="1">
        <f t="array" aca="1" ref="I2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1" t="s">
        <v>2648</v>
      </c>
      <c r="K271" s="10" t="str">
        <f>TRIM(SUBSTITUTE( LEFT(DATA_Requirements[[#This Row],[Path]], FIND("/", SUBSTITUTE( DATA_Requirements[[#This Row],[Path]]," ","/"),1)-1), ".",""))</f>
        <v>S0853:00602</v>
      </c>
      <c r="L2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Components</v>
      </c>
      <c r="M2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Server components MUST be managed at all times to remain functional &amp; secure &amp; supported</v>
      </c>
    </row>
    <row r="272" spans="1:13">
      <c r="A272" t="s">
        <v>2079</v>
      </c>
      <c r="C272"/>
      <c r="D272"/>
      <c r="F272" s="21"/>
      <c r="G272" t="s">
        <v>2030</v>
      </c>
      <c r="H272">
        <v>0</v>
      </c>
      <c r="I272" s="21" t="str" cm="1">
        <f t="array" aca="1" ref="I2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2" s="21" t="s">
        <v>2649</v>
      </c>
      <c r="K272" s="10" t="str">
        <f>TRIM(SUBSTITUTE( LEFT(DATA_Requirements[[#This Row],[Path]], FIND("/", SUBSTITUTE( DATA_Requirements[[#This Row],[Path]]," ","/"),1)-1), ".",""))</f>
        <v>Definition</v>
      </c>
      <c r="L2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CLIENT STAKEHOLDERS</v>
      </c>
      <c r="M2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73" spans="1:13">
      <c r="A273" t="s">
        <v>2079</v>
      </c>
      <c r="C273"/>
      <c r="D273"/>
      <c r="F273"/>
      <c r="G273" t="s">
        <v>2030</v>
      </c>
      <c r="H273">
        <v>0</v>
      </c>
      <c r="I273" t="str" cm="1">
        <f t="array" aca="1" ref="I2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3" t="s">
        <v>2650</v>
      </c>
      <c r="K273" s="10" t="str">
        <f>TRIM(SUBSTITUTE( LEFT(DATA_Requirements[[#This Row],[Path]], FIND("/", SUBSTITUTE( DATA_Requirements[[#This Row],[Path]]," ","/"),1)-1), ".",""))</f>
        <v>S0854:00601</v>
      </c>
      <c r="L2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Client Components</v>
      </c>
      <c r="M2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components MUST be managed at all times to remain functional, secure &amp; supported</v>
      </c>
    </row>
    <row r="274" spans="1:13">
      <c r="A274" t="s">
        <v>2079</v>
      </c>
      <c r="C274"/>
      <c r="D274"/>
      <c r="F274"/>
      <c r="G274" t="s">
        <v>2030</v>
      </c>
      <c r="H274">
        <v>0</v>
      </c>
      <c r="I274" t="str" cm="1">
        <f t="array" aca="1" ref="I2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4" t="s">
        <v>2651</v>
      </c>
      <c r="K274" s="10" t="str">
        <f>TRIM(SUBSTITUTE( LEFT(DATA_Requirements[[#This Row],[Path]], FIND("/", SUBSTITUTE( DATA_Requirements[[#This Row],[Path]]," ","/"),1)-1), ".",""))</f>
        <v>S0854:00602</v>
      </c>
      <c r="L2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2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be managed at all times to remain functional,secure &amp; supported in the 2 latest versions of the 2 market leading Browsers</v>
      </c>
    </row>
    <row r="275" spans="1:13">
      <c r="A275" t="s">
        <v>2079</v>
      </c>
      <c r="C275"/>
      <c r="D275"/>
      <c r="F275"/>
      <c r="G275" t="s">
        <v>2030</v>
      </c>
      <c r="H275">
        <v>0</v>
      </c>
      <c r="I275" t="str" cm="1">
        <f t="array" aca="1" ref="I2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08....0.0</v>
      </c>
      <c r="J275" t="s">
        <v>2652</v>
      </c>
      <c r="K275" s="10" t="str">
        <f>TRIM(SUBSTITUTE( LEFT(DATA_Requirements[[#This Row],[Path]], FIND("/", SUBSTITUTE( DATA_Requirements[[#This Row],[Path]]," ","/"),1)-1), ".",""))</f>
        <v>S0854:00603</v>
      </c>
      <c r="L2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Branding</v>
      </c>
      <c r="M2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Client Interface MUST follow Organisation branding &amp; Styling policy for recognisability and trustability objectives</v>
      </c>
    </row>
    <row r="276" spans="1:13">
      <c r="A276" t="s">
        <v>2084</v>
      </c>
      <c r="B276" t="s">
        <v>2356</v>
      </c>
      <c r="C276"/>
      <c r="D276"/>
      <c r="F276" t="s">
        <v>2142</v>
      </c>
      <c r="G276" t="s">
        <v>2077</v>
      </c>
      <c r="H276">
        <v>0</v>
      </c>
      <c r="I276" t="str" cm="1">
        <f t="array" aca="1" ref="I2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6" t="s">
        <v>2653</v>
      </c>
      <c r="K276" s="10" t="str">
        <f>TRIM(SUBSTITUTE( LEFT(DATA_Requirements[[#This Row],[Path]], FIND("/", SUBSTITUTE( DATA_Requirements[[#This Row],[Path]]," ","/"),1)-1), ".",""))</f>
        <v>Procurement</v>
      </c>
      <c r="L2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2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Management</v>
      </c>
    </row>
    <row r="277" spans="1:13">
      <c r="A277" t="s">
        <v>2084</v>
      </c>
      <c r="B277" t="s">
        <v>2356</v>
      </c>
      <c r="C277"/>
      <c r="D277"/>
      <c r="F277" t="s">
        <v>2142</v>
      </c>
      <c r="G277" t="s">
        <v>2077</v>
      </c>
      <c r="H277">
        <v>0</v>
      </c>
      <c r="I277" t="str" cm="1">
        <f t="array" aca="1" ref="I2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7" t="s">
        <v>2654</v>
      </c>
      <c r="K277" s="10" t="str">
        <f>TRIM(SUBSTITUTE( LEFT(DATA_Requirements[[#This Row],[Path]], FIND("/", SUBSTITUTE( DATA_Requirements[[#This Row],[Path]]," ","/"),1)-1), ".",""))</f>
        <v>Procurement</v>
      </c>
      <c r="L2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2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Management</v>
      </c>
    </row>
    <row r="278" spans="1:13">
      <c r="A278" t="s">
        <v>2084</v>
      </c>
      <c r="B278" t="s">
        <v>2356</v>
      </c>
      <c r="C278"/>
      <c r="D278"/>
      <c r="F278" t="s">
        <v>2142</v>
      </c>
      <c r="G278" t="s">
        <v>2077</v>
      </c>
      <c r="H278">
        <v>0</v>
      </c>
      <c r="I278" t="str" cm="1">
        <f t="array" aca="1" ref="I2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8" t="s">
        <v>2655</v>
      </c>
      <c r="K278" s="10" t="str">
        <f>TRIM(SUBSTITUTE( LEFT(DATA_Requirements[[#This Row],[Path]], FIND("/", SUBSTITUTE( DATA_Requirements[[#This Row],[Path]]," ","/"),1)-1), ".",""))</f>
        <v>Procurement</v>
      </c>
      <c r="L2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2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Group Role Management</v>
      </c>
    </row>
    <row r="279" spans="1:13">
      <c r="A279" t="s">
        <v>2084</v>
      </c>
      <c r="B279" t="s">
        <v>2356</v>
      </c>
      <c r="C279"/>
      <c r="D279"/>
      <c r="F279" t="s">
        <v>2142</v>
      </c>
      <c r="G279" t="s">
        <v>2077</v>
      </c>
      <c r="H279">
        <v>0</v>
      </c>
      <c r="I279" t="str" cm="1">
        <f t="array" aca="1" ref="I2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09.461..32.7.0</v>
      </c>
      <c r="J279" t="s">
        <v>2656</v>
      </c>
      <c r="K279" s="10" t="str">
        <f>TRIM(SUBSTITUTE( LEFT(DATA_Requirements[[#This Row],[Path]], FIND("/", SUBSTITUTE( DATA_Requirements[[#This Row],[Path]]," ","/"),1)-1), ".",""))</f>
        <v>Procurement</v>
      </c>
      <c r="L2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2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Management</v>
      </c>
    </row>
    <row r="280" spans="1:13">
      <c r="A280" t="s">
        <v>2084</v>
      </c>
      <c r="B280" t="s">
        <v>2356</v>
      </c>
      <c r="C280"/>
      <c r="D280"/>
      <c r="F280"/>
      <c r="G280" t="s">
        <v>2072</v>
      </c>
      <c r="H280">
        <v>0</v>
      </c>
      <c r="I280" t="str" cm="1">
        <f t="array" aca="1" ref="I2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0" t="s">
        <v>2657</v>
      </c>
      <c r="K280" s="10" t="str">
        <f>TRIM(SUBSTITUTE( LEFT(DATA_Requirements[[#This Row],[Path]], FIND("/", SUBSTITUTE( DATA_Requirements[[#This Row],[Path]]," ","/"),1)-1), ".",""))</f>
        <v>Procurement</v>
      </c>
      <c r="L2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Compatibility</v>
      </c>
      <c r="M2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Compatibility</v>
      </c>
    </row>
    <row r="281" spans="1:13">
      <c r="A281" t="s">
        <v>2084</v>
      </c>
      <c r="B281" t="s">
        <v>2356</v>
      </c>
      <c r="C281" t="s">
        <v>2658</v>
      </c>
      <c r="D281"/>
      <c r="F281"/>
      <c r="G281" t="s">
        <v>2072</v>
      </c>
      <c r="H281">
        <v>0</v>
      </c>
      <c r="I281" t="str" cm="1">
        <f t="array" aca="1" ref="I2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1" t="s">
        <v>2659</v>
      </c>
      <c r="K281" s="10" t="str">
        <f>TRIM(SUBSTITUTE( LEFT(DATA_Requirements[[#This Row],[Path]], FIND("/", SUBSTITUTE( DATA_Requirements[[#This Row],[Path]]," ","/"),1)-1), ".",""))</f>
        <v>Procurement</v>
      </c>
      <c r="L2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Functionality</v>
      </c>
      <c r="M2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Functionality (Multiple Orgs, Groups, Users, Roles, Permissions, Media, Business Needs)</v>
      </c>
    </row>
    <row r="282" spans="1:13">
      <c r="A282" t="s">
        <v>2084</v>
      </c>
      <c r="B282" t="s">
        <v>2356</v>
      </c>
      <c r="C282" t="s">
        <v>2660</v>
      </c>
      <c r="D282"/>
      <c r="F282"/>
      <c r="G282" t="s">
        <v>2072</v>
      </c>
      <c r="H282">
        <v>0</v>
      </c>
      <c r="I282" t="str" cm="1">
        <f t="array" aca="1" ref="I2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2" t="s">
        <v>2661</v>
      </c>
      <c r="K282" s="10" t="str">
        <f>TRIM(SUBSTITUTE( LEFT(DATA_Requirements[[#This Row],[Path]], FIND("/", SUBSTITUTE( DATA_Requirements[[#This Row],[Path]]," ","/"),1)-1), ".",""))</f>
        <v>Procurement</v>
      </c>
      <c r="L2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Maintainability</v>
      </c>
      <c r="M2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Maintainability</v>
      </c>
    </row>
    <row r="283" spans="1:13">
      <c r="A283" t="s">
        <v>2084</v>
      </c>
      <c r="B283" t="s">
        <v>2356</v>
      </c>
      <c r="C283" t="s">
        <v>2660</v>
      </c>
      <c r="D283"/>
      <c r="F283"/>
      <c r="G283" t="s">
        <v>2072</v>
      </c>
      <c r="H283">
        <v>0</v>
      </c>
      <c r="I283" t="str" cm="1">
        <f t="array" aca="1" ref="I2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3" t="s">
        <v>2662</v>
      </c>
      <c r="K283" s="10" t="str">
        <f>TRIM(SUBSTITUTE( LEFT(DATA_Requirements[[#This Row],[Path]], FIND("/", SUBSTITUTE( DATA_Requirements[[#This Row],[Path]]," ","/"),1)-1), ".",""))</f>
        <v>Procurement</v>
      </c>
      <c r="L2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v>
      </c>
      <c r="M2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 (Latest Minor Version, minus 2) Version Health Within 3 months</v>
      </c>
    </row>
    <row r="284" spans="1:13">
      <c r="A284" t="s">
        <v>2084</v>
      </c>
      <c r="B284" t="s">
        <v>2356</v>
      </c>
      <c r="C284" t="s">
        <v>2660</v>
      </c>
      <c r="D284"/>
      <c r="F284"/>
      <c r="G284" t="s">
        <v>2072</v>
      </c>
      <c r="H284">
        <v>0</v>
      </c>
      <c r="I284" t="str" cm="1">
        <f t="array" aca="1" ref="I2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4" t="s">
        <v>2663</v>
      </c>
      <c r="K284" s="10" t="str">
        <f>TRIM(SUBSTITUTE( LEFT(DATA_Requirements[[#This Row],[Path]], FIND("/", SUBSTITUTE( DATA_Requirements[[#This Row],[Path]]," ","/"),1)-1), ".",""))</f>
        <v>Procurement</v>
      </c>
      <c r="L2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Support</v>
      </c>
      <c r="M2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Costs</v>
      </c>
    </row>
    <row r="285" spans="1:13">
      <c r="A285" t="s">
        <v>2084</v>
      </c>
      <c r="B285" t="s">
        <v>2356</v>
      </c>
      <c r="C285" t="s">
        <v>2664</v>
      </c>
      <c r="D285"/>
      <c r="F285"/>
      <c r="G285" t="s">
        <v>2072</v>
      </c>
      <c r="H285">
        <v>0</v>
      </c>
      <c r="I285" t="str" cm="1">
        <f t="array" aca="1" ref="I2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5" t="s">
        <v>2665</v>
      </c>
      <c r="K285" s="10" t="str">
        <f>TRIM(SUBSTITUTE( LEFT(DATA_Requirements[[#This Row],[Path]], FIND("/", SUBSTITUTE( DATA_Requirements[[#This Row],[Path]]," ","/"),1)-1), ".",""))</f>
        <v>Procurement</v>
      </c>
      <c r="L2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Performance</v>
      </c>
      <c r="M2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Performance</v>
      </c>
    </row>
    <row r="286" spans="1:13">
      <c r="A286" t="s">
        <v>2084</v>
      </c>
      <c r="B286" t="s">
        <v>2356</v>
      </c>
      <c r="C286" t="s">
        <v>2666</v>
      </c>
      <c r="D286"/>
      <c r="F286"/>
      <c r="G286" t="s">
        <v>2072</v>
      </c>
      <c r="H286">
        <v>0</v>
      </c>
      <c r="I286" t="str" cm="1">
        <f t="array" aca="1" ref="I2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6" t="s">
        <v>2667</v>
      </c>
      <c r="K286" s="10" t="str">
        <f>TRIM(SUBSTITUTE( LEFT(DATA_Requirements[[#This Row],[Path]], FIND("/", SUBSTITUTE( DATA_Requirements[[#This Row],[Path]]," ","/"),1)-1), ".",""))</f>
        <v>Procurement</v>
      </c>
      <c r="L2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Portability</v>
      </c>
      <c r="M2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Portability</v>
      </c>
    </row>
    <row r="287" spans="1:13">
      <c r="A287" t="s">
        <v>2084</v>
      </c>
      <c r="B287" t="s">
        <v>2356</v>
      </c>
      <c r="C287" t="s">
        <v>2668</v>
      </c>
      <c r="D287"/>
      <c r="F287" t="s">
        <v>2076</v>
      </c>
      <c r="G287" t="s">
        <v>2072</v>
      </c>
      <c r="H287">
        <v>0</v>
      </c>
      <c r="I287" t="str" cm="1">
        <f t="array" aca="1" ref="I2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09.461..07.6.0</v>
      </c>
      <c r="J287" t="s">
        <v>2669</v>
      </c>
      <c r="K287" s="10" t="str">
        <f>TRIM(SUBSTITUTE( LEFT(DATA_Requirements[[#This Row],[Path]], FIND("/", SUBSTITUTE( DATA_Requirements[[#This Row],[Path]]," ","/"),1)-1), ".",""))</f>
        <v>Procurement</v>
      </c>
      <c r="L2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2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Privacy</v>
      </c>
    </row>
    <row r="288" spans="1:13">
      <c r="A288" t="s">
        <v>2084</v>
      </c>
      <c r="B288" t="s">
        <v>2356</v>
      </c>
      <c r="C288" t="s">
        <v>2670</v>
      </c>
      <c r="D288"/>
      <c r="F288"/>
      <c r="G288" t="s">
        <v>2072</v>
      </c>
      <c r="H288">
        <v>0</v>
      </c>
      <c r="I288" t="str" cm="1">
        <f t="array" aca="1" ref="I2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09.461...6.0</v>
      </c>
      <c r="J288"/>
      <c r="K288" s="10" t="e">
        <f>TRIM(SUBSTITUTE( LEFT(DATA_Requirements[[#This Row],[Path]], FIND("/", SUBSTITUTE( DATA_Requirements[[#This Row],[Path]]," ","/"),1)-1), ".",""))</f>
        <v>#VALUE!</v>
      </c>
      <c r="L2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8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89" spans="1:13">
      <c r="A289" t="s">
        <v>2084</v>
      </c>
      <c r="B289" t="s">
        <v>2356</v>
      </c>
      <c r="C289"/>
      <c r="D289"/>
      <c r="F289" t="s">
        <v>2124</v>
      </c>
      <c r="G289" t="s">
        <v>2072</v>
      </c>
      <c r="H289">
        <v>0</v>
      </c>
      <c r="I289" t="str" cm="1">
        <f t="array" aca="1" ref="I2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89" t="s">
        <v>2671</v>
      </c>
      <c r="K289" s="10" t="str">
        <f>TRIM(SUBSTITUTE( LEFT(DATA_Requirements[[#This Row],[Path]], FIND("/", SUBSTITUTE( DATA_Requirements[[#This Row],[Path]]," ","/"),1)-1), ".",""))</f>
        <v>Procurement</v>
      </c>
      <c r="L2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At</v>
      </c>
      <c r="M2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At Rest (ISO-31001, Credential Storage, Audited Access, Production, Backups)</v>
      </c>
    </row>
    <row r="290" spans="1:13">
      <c r="A290" t="s">
        <v>2084</v>
      </c>
      <c r="B290" t="s">
        <v>2356</v>
      </c>
      <c r="C290"/>
      <c r="D290"/>
      <c r="F290" t="s">
        <v>2124</v>
      </c>
      <c r="G290" t="s">
        <v>2072</v>
      </c>
      <c r="H290">
        <v>0</v>
      </c>
      <c r="I290" t="str" cm="1">
        <f t="array" aca="1" ref="I2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90" t="s">
        <v>2672</v>
      </c>
      <c r="K290" s="10" t="str">
        <f>TRIM(SUBSTITUTE( LEFT(DATA_Requirements[[#This Row],[Path]], FIND("/", SUBSTITUTE( DATA_Requirements[[#This Row],[Path]]," ","/"),1)-1), ".",""))</f>
        <v>Procurement</v>
      </c>
      <c r="L2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v>
      </c>
      <c r="M2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 Transit (HTTPS)</v>
      </c>
    </row>
    <row r="291" spans="1:13">
      <c r="A291" t="s">
        <v>2084</v>
      </c>
      <c r="B291" t="s">
        <v>2356</v>
      </c>
      <c r="C291"/>
      <c r="D291"/>
      <c r="F291" t="s">
        <v>2124</v>
      </c>
      <c r="G291" t="s">
        <v>2072</v>
      </c>
      <c r="H291">
        <v>0</v>
      </c>
      <c r="I291" t="str" cm="1">
        <f t="array" aca="1" ref="I2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09.461..23.6.0</v>
      </c>
      <c r="J291" t="s">
        <v>2673</v>
      </c>
      <c r="K291" s="10" t="str">
        <f>TRIM(SUBSTITUTE( LEFT(DATA_Requirements[[#This Row],[Path]], FIND("/", SUBSTITUTE( DATA_Requirements[[#This Row],[Path]]," ","/"),1)-1), ".",""))</f>
        <v>Procurement</v>
      </c>
      <c r="L2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AntiMalware</v>
      </c>
      <c r="M2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AntiMalware</v>
      </c>
    </row>
    <row r="292" spans="1:13">
      <c r="A292" t="s">
        <v>2084</v>
      </c>
      <c r="B292" t="s">
        <v>2356</v>
      </c>
      <c r="C292" t="s">
        <v>2674</v>
      </c>
      <c r="D292"/>
      <c r="F292" t="s">
        <v>2142</v>
      </c>
      <c r="G292" t="s">
        <v>2072</v>
      </c>
      <c r="H292">
        <v>0</v>
      </c>
      <c r="I292" t="str" cm="1">
        <f t="array" aca="1" ref="I2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09.461..32.6.0</v>
      </c>
      <c r="J292"/>
      <c r="K292" s="10" t="e">
        <f>TRIM(SUBSTITUTE( LEFT(DATA_Requirements[[#This Row],[Path]], FIND("/", SUBSTITUTE( DATA_Requirements[[#This Row],[Path]]," ","/"),1)-1), ".",""))</f>
        <v>#VALUE!</v>
      </c>
      <c r="L29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93" spans="1:13">
      <c r="A293" t="s">
        <v>2084</v>
      </c>
      <c r="B293" t="s">
        <v>2356</v>
      </c>
      <c r="C293" t="s">
        <v>2675</v>
      </c>
      <c r="D293"/>
      <c r="F293" t="s">
        <v>2142</v>
      </c>
      <c r="G293" t="s">
        <v>2072</v>
      </c>
      <c r="H293">
        <v>0</v>
      </c>
      <c r="I293" t="str" cm="1">
        <f t="array" aca="1" ref="I2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09.461..32.6.0</v>
      </c>
      <c r="J293" t="s">
        <v>2676</v>
      </c>
      <c r="K293" s="10" t="str">
        <f>TRIM(SUBSTITUTE( LEFT(DATA_Requirements[[#This Row],[Path]], FIND("/", SUBSTITUTE( DATA_Requirements[[#This Row],[Path]]," ","/"),1)-1), ".",""))</f>
        <v>The</v>
      </c>
      <c r="L29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3"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294" spans="1:13">
      <c r="A294" s="16" t="s">
        <v>2084</v>
      </c>
      <c r="B294" s="16"/>
      <c r="C294"/>
      <c r="D294"/>
      <c r="E294" s="16"/>
      <c r="F294" s="16"/>
      <c r="G294" t="s">
        <v>2030</v>
      </c>
      <c r="H294">
        <v>0</v>
      </c>
      <c r="I294" s="16" t="str" cm="1">
        <f t="array" aca="1" ref="I2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09....0.0</v>
      </c>
      <c r="J294" s="16" t="s">
        <v>2677</v>
      </c>
      <c r="K294" s="10" t="str">
        <f>TRIM(SUBSTITUTE( LEFT(DATA_Requirements[[#This Row],[Path]], FIND("/", SUBSTITUTE( DATA_Requirements[[#This Row],[Path]]," ","/"),1)-1), ".",""))</f>
        <v>PROCUREMENT</v>
      </c>
      <c r="L29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2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295" spans="1:13">
      <c r="D295"/>
      <c r="F295" t="s">
        <v>2206</v>
      </c>
      <c r="H295">
        <v>0</v>
      </c>
      <c r="I295" t="str" cm="1">
        <f t="array" aca="1" ref="I2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...63..0</v>
      </c>
      <c r="J295" t="s">
        <v>2678</v>
      </c>
      <c r="K295" s="10" t="str">
        <f>TRIM(SUBSTITUTE( LEFT(DATA_Requirements[[#This Row],[Path]], FIND("/", SUBSTITUTE( DATA_Requirements[[#This Row],[Path]]," ","/"),1)-1), ".",""))</f>
        <v>Design</v>
      </c>
      <c r="L2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2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configure their workstations to develop under HTTPS</v>
      </c>
    </row>
    <row r="296" spans="1:13">
      <c r="D296"/>
      <c r="F296"/>
      <c r="H296">
        <v>0</v>
      </c>
      <c r="I296" t="str" cm="1">
        <f t="array" aca="1" ref="I2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6" t="s">
        <v>2679</v>
      </c>
      <c r="K296" s="10" t="str">
        <f>TRIM(SUBSTITUTE( LEFT(DATA_Requirements[[#This Row],[Path]], FIND("/", SUBSTITUTE( DATA_Requirements[[#This Row],[Path]]," ","/"),1)-1), ".",""))</f>
        <v>Design</v>
      </c>
      <c r="L2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Text</v>
      </c>
      <c r="M2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with the objective of being quickly interpreted into our cultures</v>
      </c>
    </row>
    <row r="297" spans="1:13">
      <c r="D297"/>
      <c r="F297"/>
      <c r="H297">
        <v>0</v>
      </c>
      <c r="I297" t="str" cm="1">
        <f t="array" aca="1" ref="I2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7" t="s">
        <v>2680</v>
      </c>
      <c r="K297" s="10" t="str">
        <f>TRIM(SUBSTITUTE( LEFT(DATA_Requirements[[#This Row],[Path]], FIND("/", SUBSTITUTE( DATA_Requirements[[#This Row],[Path]]," ","/"),1)-1), ".",""))</f>
        <v>Design</v>
      </c>
      <c r="L2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Graphics</v>
      </c>
      <c r="M2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Graphics MUST be developed as Monochromatic Scalable Vector Graphics usable over coloured backgrounds.</v>
      </c>
    </row>
    <row r="298" spans="1:13">
      <c r="D298"/>
      <c r="F298"/>
      <c r="H298">
        <v>0</v>
      </c>
      <c r="I298" t="str" cm="1">
        <f t="array" aca="1" ref="I2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8" t="s">
        <v>2681</v>
      </c>
      <c r="K298" s="10" t="str">
        <f>TRIM(SUBSTITUTE( LEFT(DATA_Requirements[[#This Row],[Path]], FIND("/", SUBSTITUTE( DATA_Requirements[[#This Row],[Path]]," ","/"),1)-1), ".",""))</f>
        <v>Design</v>
      </c>
      <c r="L2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Text</v>
      </c>
      <c r="M2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short to minimise scrolling, especially on mobile devices</v>
      </c>
    </row>
    <row r="299" spans="1:13">
      <c r="D299"/>
      <c r="F299"/>
      <c r="H299">
        <v>0</v>
      </c>
      <c r="I299" t="str" cm="1">
        <f t="array" aca="1" ref="I2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299" t="s">
        <v>2682</v>
      </c>
      <c r="K299" s="10" t="str">
        <f>TRIM(SUBSTITUTE( LEFT(DATA_Requirements[[#This Row],[Path]], FIND("/", SUBSTITUTE( DATA_Requirements[[#This Row],[Path]]," ","/"),1)-1), ".",""))</f>
        <v>Design</v>
      </c>
      <c r="L2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Instructions</v>
      </c>
      <c r="M2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Text MUST be developed to repetively use the same instructions (SignIn, SignOut, Search, View, Save, Accept, Cancel, etc.)</v>
      </c>
    </row>
    <row r="300" spans="1:13">
      <c r="D300"/>
      <c r="F300"/>
      <c r="H300">
        <v>0</v>
      </c>
      <c r="I300" t="str" cm="1">
        <f t="array" aca="1" ref="I3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0" t="s">
        <v>2683</v>
      </c>
      <c r="K300" s="10" t="str">
        <f>TRIM(SUBSTITUTE( LEFT(DATA_Requirements[[#This Row],[Path]], FIND("/", SUBSTITUTE( DATA_Requirements[[#This Row],[Path]]," ","/"),1)-1), ".",""))</f>
        <v>1048:0100</v>
      </c>
      <c r="L3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v>
      </c>
      <c r="M3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Messages</v>
      </c>
    </row>
    <row r="301" spans="1:13">
      <c r="D301"/>
      <c r="F301"/>
      <c r="H301">
        <v>0</v>
      </c>
      <c r="I301" t="str" cm="1">
        <f t="array" aca="1" ref="I3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1" t="s">
        <v>2684</v>
      </c>
      <c r="K301" s="10" t="str">
        <f>TRIM(SUBSTITUTE( LEFT(DATA_Requirements[[#This Row],[Path]], FIND("/", SUBSTITUTE( DATA_Requirements[[#This Row],[Path]]," ","/"),1)-1), ".",""))</f>
        <v>Design</v>
      </c>
      <c r="L3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Branding</v>
      </c>
      <c r="M3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Branding</v>
      </c>
    </row>
    <row r="302" spans="1:13">
      <c r="D302"/>
      <c r="F302"/>
      <c r="H302">
        <v>0</v>
      </c>
      <c r="I302" t="str" cm="1">
        <f t="array" aca="1" ref="I3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2" t="s">
        <v>2685</v>
      </c>
      <c r="K302" s="10" t="str">
        <f>TRIM(SUBSTITUTE( LEFT(DATA_Requirements[[#This Row],[Path]], FIND("/", SUBSTITUTE( DATA_Requirements[[#This Row],[Path]]," ","/"),1)-1), ".",""))</f>
        <v>Design</v>
      </c>
      <c r="L3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Monochromatic Scalable Graphics</v>
      </c>
      <c r="M3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Accessible, Monochromatic, Scalable Vector Graphics MUST be developed</v>
      </c>
    </row>
    <row r="303" spans="1:13">
      <c r="D303"/>
      <c r="F303"/>
      <c r="H303">
        <v>0</v>
      </c>
      <c r="I303" t="str" cm="1">
        <f t="array" aca="1" ref="I3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3" t="s">
        <v>2686</v>
      </c>
      <c r="K303" s="10" t="str">
        <f>TRIM(SUBSTITUTE( LEFT(DATA_Requirements[[#This Row],[Path]], FIND("/", SUBSTITUTE( DATA_Requirements[[#This Row],[Path]]," ","/"),1)-1), ".",""))</f>
        <v>Design</v>
      </c>
      <c r="L3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 Text</v>
      </c>
      <c r="M3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set of UX Operation (eg: BREAD) Title &amp; Description Resources MUST be developed</v>
      </c>
    </row>
    <row r="304" spans="1:13">
      <c r="D304"/>
      <c r="F304"/>
      <c r="H304">
        <v>0</v>
      </c>
      <c r="I304" t="str" cm="1">
        <f t="array" aca="1" ref="I3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4" t="s">
        <v>2687</v>
      </c>
      <c r="K304" s="10" t="str">
        <f>TRIM(SUBSTITUTE( LEFT(DATA_Requirements[[#This Row],[Path]], FIND("/", SUBSTITUTE( DATA_Requirements[[#This Row],[Path]]," ","/"),1)-1), ".",""))</f>
        <v>Design</v>
      </c>
      <c r="L3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Accessibility|Icons</v>
      </c>
      <c r="M3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Accessibility|Icons MUST be Monochrome Scalabe Graphics (displayable on coloured background)</v>
      </c>
    </row>
    <row r="305" spans="4:13">
      <c r="D305"/>
      <c r="F305"/>
      <c r="H305">
        <v>0</v>
      </c>
      <c r="I305" t="str" cm="1">
        <f t="array" aca="1" ref="I3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5" t="s">
        <v>2688</v>
      </c>
      <c r="K305" s="10" t="str">
        <f>TRIM(SUBSTITUTE( LEFT(DATA_Requirements[[#This Row],[Path]], FIND("/", SUBSTITUTE( DATA_Requirements[[#This Row],[Path]]," ","/"),1)-1), ".",""))</f>
        <v>Design</v>
      </c>
      <c r="L3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 Role Msg</v>
      </c>
      <c r="M3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Warn that a Group Role Duration is Expiring</v>
      </c>
    </row>
    <row r="306" spans="4:13">
      <c r="D306"/>
      <c r="F306"/>
      <c r="H306">
        <v>0</v>
      </c>
      <c r="I306" t="str" cm="1">
        <f t="array" aca="1" ref="I3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6" t="s">
        <v>2689</v>
      </c>
      <c r="K306" s="10" t="str">
        <f>TRIM(SUBSTITUTE( LEFT(DATA_Requirements[[#This Row],[Path]], FIND("/", SUBSTITUTE( DATA_Requirements[[#This Row],[Path]]," ","/"),1)-1), ".",""))</f>
        <v>Design</v>
      </c>
      <c r="L3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3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Images and text MUST adhere to WCAG 3 or later specifications, Level Bronze or better</v>
      </c>
    </row>
    <row r="307" spans="4:13">
      <c r="D307"/>
      <c r="F307"/>
      <c r="H307">
        <v>0</v>
      </c>
      <c r="I307" t="str" cm="1">
        <f t="array" aca="1" ref="I3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7" t="s">
        <v>2690</v>
      </c>
      <c r="K307" s="10" t="str">
        <f>TRIM(SUBSTITUTE( LEFT(DATA_Requirements[[#This Row],[Path]], FIND("/", SUBSTITUTE( DATA_Requirements[[#This Row],[Path]]," ","/"),1)-1), ".",""))</f>
        <v>Design</v>
      </c>
      <c r="L3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Interface</v>
      </c>
      <c r="M3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Interface Resource Text MUST be delivered in the official written languages of countries where the service made available</v>
      </c>
    </row>
    <row r="308" spans="4:13">
      <c r="D308"/>
      <c r="F308"/>
      <c r="H308">
        <v>0</v>
      </c>
      <c r="I308" t="str" cm="1">
        <f t="array" aca="1" ref="I3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8" t="s">
        <v>2691</v>
      </c>
      <c r="K308" s="10" t="str">
        <f>TRIM(SUBSTITUTE( LEFT(DATA_Requirements[[#This Row],[Path]], FIND("/", SUBSTITUTE( DATA_Requirements[[#This Row],[Path]]," ","/"),1)-1), ".",""))</f>
        <v>1049:0100</v>
      </c>
      <c r="L3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Metadata (Discoverability)</v>
      </c>
    </row>
    <row r="309" spans="4:13">
      <c r="D309"/>
      <c r="F309"/>
      <c r="H309">
        <v>0</v>
      </c>
      <c r="I309" t="str" cm="1">
        <f t="array" aca="1" ref="I3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09" t="s">
        <v>2692</v>
      </c>
      <c r="K309" s="10" t="str">
        <f>TRIM(SUBSTITUTE( LEFT(DATA_Requirements[[#This Row],[Path]], FIND("/", SUBSTITUTE( DATA_Requirements[[#This Row],[Path]]," ","/"),1)-1), ".",""))</f>
        <v>Design</v>
      </c>
      <c r="L3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Content SHOULD be developed and maintained in a low level, format (eg: ASCIIDoc, Markdown)</v>
      </c>
    </row>
    <row r="310" spans="4:13">
      <c r="D310"/>
      <c r="F310"/>
      <c r="H310">
        <v>0</v>
      </c>
      <c r="I310" t="str" cm="1">
        <f t="array" aca="1" ref="I3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0" t="s">
        <v>2693</v>
      </c>
      <c r="K310" s="10" t="str">
        <f>TRIM(SUBSTITUTE( LEFT(DATA_Requirements[[#This Row],[Path]], FIND("/", SUBSTITUTE( DATA_Requirements[[#This Row],[Path]]," ","/"),1)-1), ".",""))</f>
        <v>Design</v>
      </c>
      <c r="L3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culturally Interpreted, not simply Translated</v>
      </c>
    </row>
    <row r="311" spans="4:13">
      <c r="D311"/>
      <c r="F311"/>
      <c r="H311">
        <v>0</v>
      </c>
      <c r="I311" t="str" cm="1">
        <f t="array" aca="1" ref="I3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1" t="s">
        <v>2694</v>
      </c>
      <c r="K311" s="10" t="str">
        <f>TRIM(SUBSTITUTE( LEFT(DATA_Requirements[[#This Row],[Path]], FIND("/", SUBSTITUTE( DATA_Requirements[[#This Row],[Path]]," ","/"),1)-1), ".",""))</f>
        <v>Design</v>
      </c>
      <c r="L3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Developed</v>
      </c>
      <c r="M3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Developed Content MUST be developed and managed to remain easily and quickly understood and actionable.</v>
      </c>
    </row>
    <row r="312" spans="4:13">
      <c r="D312"/>
      <c r="F312"/>
      <c r="H312">
        <v>0</v>
      </c>
      <c r="I312" t="str" cm="1">
        <f t="array" aca="1" ref="I3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2" t="s">
        <v>2695</v>
      </c>
      <c r="K312" s="10" t="str">
        <f>TRIM(SUBSTITUTE( LEFT(DATA_Requirements[[#This Row],[Path]], FIND("/", SUBSTITUTE( DATA_Requirements[[#This Row],[Path]]," ","/"),1)-1), ".",""))</f>
        <v>1049:019000</v>
      </c>
      <c r="L3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Model</v>
      </c>
    </row>
    <row r="313" spans="4:13">
      <c r="D313"/>
      <c r="F313"/>
      <c r="H313">
        <v>0</v>
      </c>
      <c r="I313" t="str" cm="1">
        <f t="array" aca="1" ref="I3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3" t="s">
        <v>2696</v>
      </c>
      <c r="K313" s="10" t="str">
        <f>TRIM(SUBSTITUTE( LEFT(DATA_Requirements[[#This Row],[Path]], FIND("/", SUBSTITUTE( DATA_Requirements[[#This Row],[Path]]," ","/"),1)-1), ".",""))</f>
        <v>1049:019000</v>
      </c>
      <c r="L3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Type Actionable Schemas</v>
      </c>
    </row>
    <row r="314" spans="4:13">
      <c r="D314"/>
      <c r="F314"/>
      <c r="H314">
        <v>0</v>
      </c>
      <c r="I314" t="str" cm="1">
        <f t="array" aca="1" ref="I3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4" t="s">
        <v>2697</v>
      </c>
      <c r="K314" s="10" t="str">
        <f>TRIM(SUBSTITUTE( LEFT(DATA_Requirements[[#This Row],[Path]], FIND("/", SUBSTITUTE( DATA_Requirements[[#This Row],[Path]]," ","/"),1)-1), ".",""))</f>
        <v>1049:019000</v>
      </c>
      <c r="L3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3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 Content Types</v>
      </c>
    </row>
    <row r="315" spans="4:13">
      <c r="D315"/>
      <c r="F315" s="21"/>
      <c r="H315">
        <v>0</v>
      </c>
      <c r="I315" s="21" t="str" cm="1">
        <f t="array" aca="1" ref="I3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5" s="21" t="s">
        <v>2698</v>
      </c>
      <c r="K315" s="10" t="str">
        <f>TRIM(SUBSTITUTE( LEFT(DATA_Requirements[[#This Row],[Path]], FIND("/", SUBSTITUTE( DATA_Requirements[[#This Row],[Path]]," ","/"),1)-1), ".",""))</f>
        <v>DESIGN</v>
      </c>
      <c r="L3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3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16" spans="4:13">
      <c r="D316"/>
      <c r="F316"/>
      <c r="H316">
        <v>0</v>
      </c>
      <c r="I316" t="str" cm="1">
        <f t="array" aca="1" ref="I3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6" t="s">
        <v>2699</v>
      </c>
      <c r="K316" s="10" t="str">
        <f>TRIM(SUBSTITUTE( LEFT(DATA_Requirements[[#This Row],[Path]], FIND("/", SUBSTITUTE( DATA_Requirements[[#This Row],[Path]]," ","/"),1)-1), ".",""))</f>
        <v>Design</v>
      </c>
      <c r="L3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InfoServiceContent</v>
      </c>
      <c r="M3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317" spans="4:13">
      <c r="D317"/>
      <c r="F317" s="21"/>
      <c r="H317">
        <v>0</v>
      </c>
      <c r="I317" s="21" t="str" cm="1">
        <f t="array" aca="1" ref="I3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7" s="21" t="s">
        <v>2700</v>
      </c>
      <c r="K317" s="10" t="str">
        <f>TRIM(SUBSTITUTE( LEFT(DATA_Requirements[[#This Row],[Path]], FIND("/", SUBSTITUTE( DATA_Requirements[[#This Row],[Path]]," ","/"),1)-1), ".",""))</f>
        <v>DESIGN</v>
      </c>
      <c r="L3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v>
      </c>
      <c r="M3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18" spans="4:13">
      <c r="D318"/>
      <c r="F318"/>
      <c r="H318">
        <v>0</v>
      </c>
      <c r="I318" t="str" cm="1">
        <f t="array" aca="1" ref="I3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8" t="s">
        <v>2701</v>
      </c>
      <c r="K318" s="10" t="str">
        <f>TRIM(SUBSTITUTE( LEFT(DATA_Requirements[[#This Row],[Path]], FIND("/", SUBSTITUTE( DATA_Requirements[[#This Row],[Path]]," ","/"),1)-1), ".",""))</f>
        <v>Design</v>
      </c>
      <c r="L3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Disclosures</v>
      </c>
      <c r="M3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Disclosures</v>
      </c>
    </row>
    <row r="319" spans="4:13">
      <c r="D319"/>
      <c r="F319"/>
      <c r="H319">
        <v>0</v>
      </c>
      <c r="I319" t="str" cm="1">
        <f t="array" aca="1" ref="I3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19" t="s">
        <v>2702</v>
      </c>
      <c r="K319" s="10" t="str">
        <f>TRIM(SUBSTITUTE( LEFT(DATA_Requirements[[#This Row],[Path]], FIND("/", SUBSTITUTE( DATA_Requirements[[#This Row],[Path]]," ","/"),1)-1), ".",""))</f>
        <v>Design</v>
      </c>
      <c r="L3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Terms&amp;Conditions</v>
      </c>
      <c r="M3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Terms&amp;Conditions</v>
      </c>
    </row>
    <row r="320" spans="4:13">
      <c r="D320"/>
      <c r="F320"/>
      <c r="H320">
        <v>0</v>
      </c>
      <c r="I320" t="str" cm="1">
        <f t="array" aca="1" ref="I3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0" t="s">
        <v>2703</v>
      </c>
      <c r="K320" s="10" t="str">
        <f>TRIM(SUBSTITUTE( LEFT(DATA_Requirements[[#This Row],[Path]], FIND("/", SUBSTITUTE( DATA_Requirements[[#This Row],[Path]]," ","/"),1)-1), ".",""))</f>
        <v>Design</v>
      </c>
      <c r="L3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Testing uses the API Client</v>
      </c>
      <c r="M3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Dynamic QA Testing of APIs MUST be via custom developed API Client Development Kit examples.</v>
      </c>
    </row>
    <row r="321" spans="4:13">
      <c r="D321"/>
      <c r="F321"/>
      <c r="H321">
        <v>0</v>
      </c>
      <c r="I321" t="str" cm="1">
        <f t="array" aca="1" ref="I3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1" t="s">
        <v>2704</v>
      </c>
      <c r="K321" s="10" t="str">
        <f>TRIM(SUBSTITUTE( LEFT(DATA_Requirements[[#This Row],[Path]], FIND("/", SUBSTITUTE( DATA_Requirements[[#This Row],[Path]]," ","/"),1)-1), ".",""))</f>
        <v>1044:00001</v>
      </c>
      <c r="L3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For Consultation</v>
      </c>
      <c r="M3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permit members from multiple organisation (eg: Consultants, Vendors, etc.) and their internal groups to participate and collaborate</v>
      </c>
    </row>
    <row r="322" spans="4:13">
      <c r="D322"/>
      <c r="F322"/>
      <c r="H322">
        <v>0</v>
      </c>
      <c r="I322" t="str" cm="1">
        <f t="array" aca="1" ref="I3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2" t="s">
        <v>2705</v>
      </c>
      <c r="K322" s="10" t="str">
        <f>TRIM(SUBSTITUTE( LEFT(DATA_Requirements[[#This Row],[Path]], FIND("/", SUBSTITUTE( DATA_Requirements[[#This Row],[Path]]," ","/"),1)-1), ".",""))</f>
        <v>1044:00002</v>
      </c>
      <c r="L3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Service Suite</v>
      </c>
      <c r="M3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ALM Suite MUST provide and integrate the following services: WorkItems, Repository, Automation Pipelines, Documentation</v>
      </c>
    </row>
    <row r="323" spans="4:13">
      <c r="D323"/>
      <c r="F323"/>
      <c r="H323">
        <v>0</v>
      </c>
      <c r="I323" t="str" cm="1">
        <f t="array" aca="1" ref="I3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3" t="s">
        <v>2706</v>
      </c>
      <c r="K323" s="10" t="str">
        <f>TRIM(SUBSTITUTE( LEFT(DATA_Requirements[[#This Row],[Path]], FIND("/", SUBSTITUTE( DATA_Requirements[[#This Row],[Path]]," ","/"),1)-1), ".",""))</f>
        <v>1044:00003</v>
      </c>
      <c r="L3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Continued ALM syncing</v>
      </c>
      <c r="M3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data MUST be dynamically kept in sync with the Organisation provided ALM, to facilitate handover when required.</v>
      </c>
    </row>
    <row r="324" spans="4:13">
      <c r="D324"/>
      <c r="F324"/>
      <c r="H324">
        <v>0</v>
      </c>
      <c r="I324" t="str" cm="1">
        <f t="array" aca="1" ref="I3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4" t="s">
        <v>2707</v>
      </c>
      <c r="K324" s="10" t="str">
        <f>TRIM(SUBSTITUTE( LEFT(DATA_Requirements[[#This Row],[Path]], FIND("/", SUBSTITUTE( DATA_Requirements[[#This Row],[Path]]," ","/"),1)-1), ".",""))</f>
        <v>1044:00004</v>
      </c>
      <c r="L3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Continued ALM use</v>
      </c>
      <c r="M3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ALM is not organisation provided, the ALM space MUST be maintained functional and secure for the delivered services full lifecycle, while allowing ongoing use, at no additional cost.</v>
      </c>
    </row>
    <row r="325" spans="4:13">
      <c r="D325"/>
      <c r="F325"/>
      <c r="H325">
        <v>0</v>
      </c>
      <c r="I325" t="str" cm="1">
        <f t="array" aca="1" ref="I3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5" t="s">
        <v>2708</v>
      </c>
      <c r="K325" s="10" t="str">
        <f>TRIM(SUBSTITUTE( LEFT(DATA_Requirements[[#This Row],[Path]], FIND("/", SUBSTITUTE( DATA_Requirements[[#This Row],[Path]]," ","/"),1)-1), ".",""))</f>
        <v>1044:00005</v>
      </c>
      <c r="L3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Endorsed ALMs Only</v>
      </c>
      <c r="M3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Projects MUST NOT use an alternate to an organisation provided ALM (eg: Vendors), unless technical governance board exempted.</v>
      </c>
    </row>
    <row r="326" spans="4:13">
      <c r="D326"/>
      <c r="F326"/>
      <c r="H326">
        <v>0</v>
      </c>
      <c r="I326" t="str" cm="1">
        <f t="array" aca="1" ref="I3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6" t="s">
        <v>2709</v>
      </c>
      <c r="K326" s="10" t="str">
        <f>TRIM(SUBSTITUTE( LEFT(DATA_Requirements[[#This Row],[Path]], FIND("/", SUBSTITUTE( DATA_Requirements[[#This Row],[Path]]," ","/"),1)-1), ".",""))</f>
        <v>1044:00006</v>
      </c>
      <c r="L3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WWW WAN Accessible ARM</v>
      </c>
      <c r="M3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 suite MUST be accessible outside organisation LANs, over the WWW.</v>
      </c>
    </row>
    <row r="327" spans="4:13">
      <c r="D327"/>
      <c r="F327"/>
      <c r="H327">
        <v>0</v>
      </c>
      <c r="I327" t="str" cm="1">
        <f t="array" aca="1" ref="I3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7" t="s">
        <v>2710</v>
      </c>
      <c r="K327" s="10" t="str">
        <f>TRIM(SUBSTITUTE( LEFT(DATA_Requirements[[#This Row],[Path]], FIND("/", SUBSTITUTE( DATA_Requirements[[#This Row],[Path]]," ","/"),1)-1), ".",""))</f>
        <v>Design</v>
      </c>
      <c r="L3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Direct Wiki Access</v>
      </c>
      <c r="M3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accessible to Authorised Organisation Users</v>
      </c>
    </row>
    <row r="328" spans="4:13">
      <c r="D328"/>
      <c r="F328"/>
      <c r="H328">
        <v>0</v>
      </c>
      <c r="I328" t="str" cm="1">
        <f t="array" aca="1" ref="I3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8" t="s">
        <v>2711</v>
      </c>
      <c r="K328" s="10" t="str">
        <f>TRIM(SUBSTITUTE( LEFT(DATA_Requirements[[#This Row],[Path]], FIND("/", SUBSTITUTE( DATA_Requirements[[#This Row],[Path]]," ","/"),1)-1), ".",""))</f>
        <v>Design</v>
      </c>
      <c r="L3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 within a Wiki</v>
      </c>
      <c r="M3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WWW Accessible Wiki MUST be used to record Design and Development information.</v>
      </c>
    </row>
    <row r="329" spans="4:13">
      <c r="D329"/>
      <c r="F329"/>
      <c r="H329">
        <v>0</v>
      </c>
      <c r="I329" t="str" cm="1">
        <f t="array" aca="1" ref="I3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29" t="s">
        <v>2712</v>
      </c>
      <c r="K329" s="10" t="str">
        <f>TRIM(SUBSTITUTE( LEFT(DATA_Requirements[[#This Row],[Path]], FIND("/", SUBSTITUTE( DATA_Requirements[[#This Row],[Path]]," ","/"),1)-1), ".",""))</f>
        <v>Design</v>
      </c>
      <c r="L3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within a Wiki</v>
      </c>
      <c r="M3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Deployemnt Service Deployment Guide (describing how to invoke the available automation)</v>
      </c>
    </row>
    <row r="330" spans="4:13">
      <c r="D330"/>
      <c r="F330"/>
      <c r="H330">
        <v>0</v>
      </c>
      <c r="I330" t="str" cm="1">
        <f t="array" aca="1" ref="I3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0" t="s">
        <v>2713</v>
      </c>
      <c r="K330" s="10" t="str">
        <f>TRIM(SUBSTITUTE( LEFT(DATA_Requirements[[#This Row],[Path]], FIND("/", SUBSTITUTE( DATA_Requirements[[#This Row],[Path]]," ","/"),1)-1), ".",""))</f>
        <v>Design</v>
      </c>
      <c r="L3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within a Wiki</v>
      </c>
      <c r="M3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Wiki SHOULD document a Maintenance Service Disaster Recovery (DR) Plan (describing how to invoke the available idempotent redeployment automation)</v>
      </c>
    </row>
    <row r="331" spans="4:13">
      <c r="D331"/>
      <c r="F331"/>
      <c r="H331">
        <v>0</v>
      </c>
      <c r="I331" t="str" cm="1">
        <f t="array" aca="1" ref="I3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1" t="s">
        <v>2714</v>
      </c>
      <c r="K331" s="10" t="str">
        <f>TRIM(SUBSTITUTE( LEFT(DATA_Requirements[[#This Row],[Path]], FIND("/", SUBSTITUTE( DATA_Requirements[[#This Row],[Path]]," ","/"),1)-1), ".",""))</f>
        <v>Design</v>
      </c>
      <c r="L3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Wiki Git</v>
      </c>
      <c r="M3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using Azure Devops, Wiki MUST be default Wiki (as Git Repository access requires Basic License for all users)</v>
      </c>
    </row>
    <row r="332" spans="4:13">
      <c r="D332"/>
      <c r="F332" s="21"/>
      <c r="H332">
        <v>0</v>
      </c>
      <c r="I332" s="21" t="str" cm="1">
        <f t="array" aca="1" ref="I3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2" s="21" t="s">
        <v>2715</v>
      </c>
      <c r="K332" s="10" t="str">
        <f>TRIM(SUBSTITUTE( LEFT(DATA_Requirements[[#This Row],[Path]], FIND("/", SUBSTITUTE( DATA_Requirements[[#This Row],[Path]]," ","/"),1)-1), ".",""))</f>
        <v>DESIGN</v>
      </c>
      <c r="L3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v>
      </c>
      <c r="M3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33" spans="4:13">
      <c r="D333"/>
      <c r="F333"/>
      <c r="H333">
        <v>0</v>
      </c>
      <c r="I333" t="str" cm="1">
        <f t="array" aca="1" ref="I3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3" t="s">
        <v>2716</v>
      </c>
      <c r="K333" s="10" t="str">
        <f>TRIM(SUBSTITUTE( LEFT(DATA_Requirements[[#This Row],[Path]], FIND("/", SUBSTITUTE( DATA_Requirements[[#This Row],[Path]]," ","/"),1)-1), ".",""))</f>
        <v>Design</v>
      </c>
      <c r="L3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3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begin development on WorkItems without Test Analysts Adding Acceptance Test Criteria</v>
      </c>
    </row>
    <row r="334" spans="4:13">
      <c r="D334"/>
      <c r="F334"/>
      <c r="H334">
        <v>0</v>
      </c>
      <c r="I334" t="str" cm="1">
        <f t="array" aca="1" ref="I3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4" t="s">
        <v>2717</v>
      </c>
      <c r="K334" s="10" t="str">
        <f>TRIM(SUBSTITUTE( LEFT(DATA_Requirements[[#This Row],[Path]], FIND("/", SUBSTITUTE( DATA_Requirements[[#This Row],[Path]]," ","/"),1)-1), ".",""))</f>
        <v>1047:0000</v>
      </c>
      <c r="L3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Maintainability</v>
      </c>
      <c r="M3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Quality</v>
      </c>
    </row>
    <row r="335" spans="4:13">
      <c r="D335"/>
      <c r="F335"/>
      <c r="H335">
        <v>0</v>
      </c>
      <c r="I335" t="str" cm="1">
        <f t="array" aca="1" ref="I3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5" t="s">
        <v>2718</v>
      </c>
      <c r="K335" s="10" t="str">
        <f>TRIM(SUBSTITUTE( LEFT(DATA_Requirements[[#This Row],[Path]], FIND("/", SUBSTITUTE( DATA_Requirements[[#This Row],[Path]]," ","/"),1)-1), ".",""))</f>
        <v>Design</v>
      </c>
      <c r="L3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Developers</v>
      </c>
      <c r="M3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check Configuration Credentials into Code Repositories</v>
      </c>
    </row>
    <row r="336" spans="4:13">
      <c r="D336"/>
      <c r="F336"/>
      <c r="H336">
        <v>0</v>
      </c>
      <c r="I336" t="str" cm="1">
        <f t="array" aca="1" ref="I3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6" t="s">
        <v>2719</v>
      </c>
      <c r="K336" s="10" t="str">
        <f>TRIM(SUBSTITUTE( LEFT(DATA_Requirements[[#This Row],[Path]], FIND("/", SUBSTITUTE( DATA_Requirements[[#This Row],[Path]]," ","/"),1)-1), ".",""))</f>
        <v>Design</v>
      </c>
      <c r="L3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 the Repos</v>
      </c>
      <c r="M3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Repositories MUST be protected against checking in of Confidential information (eg: using Branching strategies, policies, scan checks).</v>
      </c>
    </row>
    <row r="337" spans="4:13">
      <c r="D337"/>
      <c r="F337"/>
      <c r="H337">
        <v>0</v>
      </c>
      <c r="I337" t="str" cm="1">
        <f t="array" aca="1" ref="I3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7" t="s">
        <v>2720</v>
      </c>
      <c r="K337" s="10" t="str">
        <f>TRIM(SUBSTITUTE( LEFT(DATA_Requirements[[#This Row],[Path]], FIND("/", SUBSTITUTE( DATA_Requirements[[#This Row],[Path]]," ","/"),1)-1), ".",""))</f>
        <v>Design</v>
      </c>
      <c r="L3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 Provided Repos</v>
      </c>
      <c r="M3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or Configuration Automation developed MUST be persisted in the ALM's Repository.</v>
      </c>
    </row>
    <row r="338" spans="4:13">
      <c r="D338"/>
      <c r="F338"/>
      <c r="H338">
        <v>0</v>
      </c>
      <c r="I338" t="str" cm="1">
        <f t="array" aca="1" ref="I3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8" t="s">
        <v>2721</v>
      </c>
      <c r="K338" s="10" t="str">
        <f>TRIM(SUBSTITUTE( LEFT(DATA_Requirements[[#This Row],[Path]], FIND("/", SUBSTITUTE( DATA_Requirements[[#This Row],[Path]]," ","/"),1)-1), ".",""))</f>
        <v>Design</v>
      </c>
      <c r="L3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 the Repo Branching Strategy</v>
      </c>
      <c r="M3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endorsed Branching strategy of the ALM's Repository MUST be used to facilitate ongoing support by organisation resources</v>
      </c>
    </row>
    <row r="339" spans="4:13">
      <c r="D339"/>
      <c r="F339"/>
      <c r="H339">
        <v>0</v>
      </c>
      <c r="I339" t="str" cm="1">
        <f t="array" aca="1" ref="I3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39" t="s">
        <v>2722</v>
      </c>
      <c r="K339" s="10" t="str">
        <f>TRIM(SUBSTITUTE( LEFT(DATA_Requirements[[#This Row],[Path]], FIND("/", SUBSTITUTE( DATA_Requirements[[#This Row],[Path]]," ","/"),1)-1), ".",""))</f>
        <v>Design</v>
      </c>
      <c r="L3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Configurable, whether Hosted or Not, System Configurations MUST be idempotently deployable via an Deployment Pipeline Step(eg: using APIs)</v>
      </c>
    </row>
    <row r="340" spans="4:13">
      <c r="D340"/>
      <c r="F340"/>
      <c r="H340">
        <v>0</v>
      </c>
      <c r="I340" t="str" cm="1">
        <f t="array" aca="1" ref="I3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0" t="s">
        <v>2723</v>
      </c>
      <c r="K340" s="10" t="str">
        <f>TRIM(SUBSTITUTE( LEFT(DATA_Requirements[[#This Row],[Path]], FIND("/", SUBSTITUTE( DATA_Requirements[[#This Row],[Path]]," ","/"),1)-1), ".",""))</f>
        <v>Design</v>
      </c>
      <c r="L3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Hosted, System Packages MUST be idempotently deployable via an Deployment Pipeline.</v>
      </c>
    </row>
    <row r="341" spans="4:13">
      <c r="D341"/>
      <c r="F341"/>
      <c r="H341">
        <v>0</v>
      </c>
      <c r="I341" t="str" cm="1">
        <f t="array" aca="1" ref="I3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1" t="s">
        <v>2724</v>
      </c>
      <c r="K341" s="10" t="str">
        <f>TRIM(SUBSTITUTE( LEFT(DATA_Requirements[[#This Row],[Path]], FIND("/", SUBSTITUTE( DATA_Requirements[[#This Row],[Path]]," ","/"),1)-1), ".",""))</f>
        <v>Design</v>
      </c>
      <c r="L3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Compilation</v>
      </c>
      <c r="M3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Compilation MUST be a Step within Deployment Pipeline processes</v>
      </c>
    </row>
    <row r="342" spans="4:13">
      <c r="D342"/>
      <c r="F342"/>
      <c r="H342">
        <v>0</v>
      </c>
      <c r="I342" t="str" cm="1">
        <f t="array" aca="1" ref="I3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2" t="s">
        <v>2725</v>
      </c>
      <c r="K342" s="10" t="str">
        <f>TRIM(SUBSTITUTE( LEFT(DATA_Requirements[[#This Row],[Path]], FIND("/", SUBSTITUTE( DATA_Requirements[[#This Row],[Path]]," ","/"),1)-1), ".",""))</f>
        <v>Design</v>
      </c>
      <c r="L3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Packaging</v>
      </c>
      <c r="M3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System Packaging MUST be a Step within Deployment Pipeline processes</v>
      </c>
    </row>
    <row r="343" spans="4:13">
      <c r="D343"/>
      <c r="F343"/>
      <c r="H343">
        <v>0</v>
      </c>
      <c r="I343" t="str" cm="1">
        <f t="array" aca="1" ref="I3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3" t="s">
        <v>2726</v>
      </c>
      <c r="K343" s="10" t="str">
        <f>TRIM(SUBSTITUTE( LEFT(DATA_Requirements[[#This Row],[Path]], FIND("/", SUBSTITUTE( DATA_Requirements[[#This Row],[Path]]," ","/"),1)-1), ".",""))</f>
        <v>Design</v>
      </c>
      <c r="L3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InfoService: UIClient Transcompilation</v>
      </c>
      <c r="M3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InfoService Client System Compilation MUST be a Step within Deployment Pipeline processes</v>
      </c>
    </row>
    <row r="344" spans="4:13">
      <c r="D344"/>
      <c r="F344"/>
      <c r="H344">
        <v>0</v>
      </c>
      <c r="I344" t="str" cm="1">
        <f t="array" aca="1" ref="I3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4" t="s">
        <v>2727</v>
      </c>
      <c r="K344" s="10" t="str">
        <f>TRIM(SUBSTITUTE( LEFT(DATA_Requirements[[#This Row],[Path]], FIND("/", SUBSTITUTE( DATA_Requirements[[#This Row],[Path]]," ","/"),1)-1), ".",""))</f>
        <v>Design</v>
      </c>
      <c r="L3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 Deployment</v>
      </c>
      <c r="M3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MUST be provisioned as an Idempotent Step within Deployment Pipeline processes</v>
      </c>
    </row>
    <row r="345" spans="4:13">
      <c r="D345"/>
      <c r="F345"/>
      <c r="H345">
        <v>0</v>
      </c>
      <c r="I345" t="str" cm="1">
        <f t="array" aca="1" ref="I3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5" t="s">
        <v>2728</v>
      </c>
      <c r="K345" s="10" t="str">
        <f>TRIM(SUBSTITUTE( LEFT(DATA_Requirements[[#This Row],[Path]], FIND("/", SUBSTITUTE( DATA_Requirements[[#This Row],[Path]]," ","/"),1)-1), ".",""))</f>
        <v>Design</v>
      </c>
      <c r="L3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Work across local and remote stakeholders within multiple organisations MUST be managed using an ALM's WorkItem Service (Kanban).</v>
      </c>
    </row>
    <row r="346" spans="4:13">
      <c r="D346"/>
      <c r="F346"/>
      <c r="H346">
        <v>0</v>
      </c>
      <c r="I346" t="str" cm="1">
        <f t="array" aca="1" ref="I3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6" t="s">
        <v>2729</v>
      </c>
      <c r="K346" s="10" t="str">
        <f>TRIM(SUBSTITUTE( LEFT(DATA_Requirements[[#This Row],[Path]], FIND("/", SUBSTITUTE( DATA_Requirements[[#This Row],[Path]]," ","/"),1)-1), ".",""))</f>
        <v>Design</v>
      </c>
      <c r="L3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DR Automation Instructions</v>
      </c>
      <c r="M3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DR instructions for Maintenance Specialists.</v>
      </c>
    </row>
    <row r="347" spans="4:13">
      <c r="D347"/>
      <c r="F347"/>
      <c r="H347">
        <v>0</v>
      </c>
      <c r="I347" t="str" cm="1">
        <f t="array" aca="1" ref="I3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7" t="s">
        <v>2730</v>
      </c>
      <c r="K347" s="10" t="str">
        <f>TRIM(SUBSTITUTE( LEFT(DATA_Requirements[[#This Row],[Path]], FIND("/", SUBSTITUTE( DATA_Requirements[[#This Row],[Path]]," ","/"),1)-1), ".",""))</f>
        <v>Design</v>
      </c>
      <c r="L3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Configuration Automation Instructions</v>
      </c>
      <c r="M3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Configurable, Service Providers MUST regularly participate in developing and maintaining usable Service Customization instructions for Deployment Specialists.</v>
      </c>
    </row>
    <row r="348" spans="4:13">
      <c r="D348"/>
      <c r="F348"/>
      <c r="H348">
        <v>0</v>
      </c>
      <c r="I348" t="str" cm="1">
        <f t="array" aca="1" ref="I3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8" t="s">
        <v>2731</v>
      </c>
      <c r="K348" s="10" t="str">
        <f>TRIM(SUBSTITUTE( LEFT(DATA_Requirements[[#This Row],[Path]], FIND("/", SUBSTITUTE( DATA_Requirements[[#This Row],[Path]]," ","/"),1)-1), ".",""))</f>
        <v>Design</v>
      </c>
      <c r="L3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3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Instructions (IaC) MUST be developed for idempotent deployment.</v>
      </c>
    </row>
    <row r="349" spans="4:13">
      <c r="D349"/>
      <c r="F349" s="5"/>
      <c r="H349">
        <v>0</v>
      </c>
      <c r="I349" s="5" t="str" cm="1">
        <f t="array" aca="1" ref="I3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49" s="5" t="s">
        <v>2732</v>
      </c>
      <c r="K349" s="10" t="str">
        <f>TRIM(SUBSTITUTE( LEFT(DATA_Requirements[[#This Row],[Path]], FIND("/", SUBSTITUTE( DATA_Requirements[[#This Row],[Path]]," ","/"),1)-1), ".",""))</f>
        <v>Design</v>
      </c>
      <c r="L3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 Step of the Deployment Process MUST be to query and</v>
      </c>
      <c r="M3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 idempotently update mutable system configuration settings (via APIs or similar)</v>
      </c>
    </row>
    <row r="350" spans="4:13">
      <c r="D350"/>
      <c r="F350"/>
      <c r="H350">
        <v>0</v>
      </c>
      <c r="I350" t="str" cm="1">
        <f t="array" aca="1" ref="I3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0" t="s">
        <v>2733</v>
      </c>
      <c r="K350" s="10" t="str">
        <f>TRIM(SUBSTITUTE( LEFT(DATA_Requirements[[#This Row],[Path]], FIND("/", SUBSTITUTE( DATA_Requirements[[#This Row],[Path]]," ","/"),1)-1), ".",""))</f>
        <v>Design</v>
      </c>
      <c r="L3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Pipeline as Code</v>
      </c>
      <c r="M3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Pipeline MUST be developed using open source Code (versus NoCode or similar)</v>
      </c>
    </row>
    <row r="351" spans="4:13">
      <c r="D351"/>
      <c r="F351"/>
      <c r="H351">
        <v>0</v>
      </c>
      <c r="I351" t="str" cm="1">
        <f t="array" aca="1" ref="I3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1" t="s">
        <v>2734</v>
      </c>
      <c r="K351" s="10" t="str">
        <f>TRIM(SUBSTITUTE( LEFT(DATA_Requirements[[#This Row],[Path]], FIND("/", SUBSTITUTE( DATA_Requirements[[#This Row],[Path]]," ","/"),1)-1), ".",""))</f>
        <v>Design</v>
      </c>
      <c r="L3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Credentials entrusted to Automation only</v>
      </c>
      <c r="M3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only accessible by the Deployment Service Agent</v>
      </c>
    </row>
    <row r="352" spans="4:13">
      <c r="D352"/>
      <c r="F352"/>
      <c r="H352">
        <v>0</v>
      </c>
      <c r="I352" t="str" cm="1">
        <f t="array" aca="1" ref="I3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2" t="s">
        <v>2735</v>
      </c>
      <c r="K352" s="10" t="str">
        <f>TRIM(SUBSTITUTE( LEFT(DATA_Requirements[[#This Row],[Path]], FIND("/", SUBSTITUTE( DATA_Requirements[[#This Row],[Path]]," ","/"),1)-1), ".",""))</f>
        <v>Design</v>
      </c>
      <c r="L3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Inaccessible Credentials</v>
      </c>
      <c r="M3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Credentials MUST not be accessible to Resources</v>
      </c>
    </row>
    <row r="353" spans="4:13">
      <c r="D353"/>
      <c r="F353" s="5"/>
      <c r="H353">
        <v>0</v>
      </c>
      <c r="I353" s="5" t="str" cm="1">
        <f t="array" aca="1" ref="I3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3" s="5" t="s">
        <v>2736</v>
      </c>
      <c r="K353" s="10" t="str">
        <f>TRIM(SUBSTITUTE( LEFT(DATA_Requirements[[#This Row],[Path]], FIND("/", SUBSTITUTE( DATA_Requirements[[#This Row],[Path]]," ","/"),1)-1), ".",""))</f>
        <v>Design</v>
      </c>
      <c r="L3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Securely Stored Credentials</v>
      </c>
      <c r="M3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Credentials for Infrastructure &amp; Dependency Service MUST be persisted in Secure Storage</v>
      </c>
    </row>
    <row r="354" spans="4:13">
      <c r="D354"/>
      <c r="F354" s="21"/>
      <c r="H354">
        <v>0</v>
      </c>
      <c r="I354" s="21" t="str" cm="1">
        <f t="array" aca="1" ref="I3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4" s="21" t="s">
        <v>2737</v>
      </c>
      <c r="K354" s="10" t="str">
        <f>TRIM(SUBSTITUTE( LEFT(DATA_Requirements[[#This Row],[Path]], FIND("/", SUBSTITUTE( DATA_Requirements[[#This Row],[Path]]," ","/"),1)-1), ".",""))</f>
        <v>DESIGN</v>
      </c>
      <c r="L3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ALM Service</v>
      </c>
      <c r="M3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Design MUST include the use of a ALM suite based collaborative development and delivery environment.</v>
      </c>
    </row>
    <row r="355" spans="4:13">
      <c r="D355"/>
      <c r="F355"/>
      <c r="H355">
        <v>0</v>
      </c>
      <c r="I355" t="str" cm="1">
        <f t="array" aca="1" ref="I3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5" t="s">
        <v>2738</v>
      </c>
      <c r="K355" s="10" t="str">
        <f>TRIM(SUBSTITUTE( LEFT(DATA_Requirements[[#This Row],[Path]], FIND("/", SUBSTITUTE( DATA_Requirements[[#This Row],[Path]]," ","/"),1)-1), ".",""))</f>
        <v>Design</v>
      </c>
      <c r="L3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Schemas</v>
      </c>
      <c r="M3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Configuration SHOULD be deployed as an Idempotent Step within Deployment Pipeline processes</v>
      </c>
    </row>
    <row r="356" spans="4:13">
      <c r="D356"/>
      <c r="F356"/>
      <c r="H356">
        <v>0</v>
      </c>
      <c r="I356" t="str" cm="1">
        <f t="array" aca="1" ref="I3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6" t="s">
        <v>2739</v>
      </c>
      <c r="K356" s="10" t="str">
        <f>TRIM(SUBSTITUTE( LEFT(DATA_Requirements[[#This Row],[Path]], FIND("/", SUBSTITUTE( DATA_Requirements[[#This Row],[Path]]," ","/"),1)-1), ".",""))</f>
        <v>Design</v>
      </c>
      <c r="L3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v>
      </c>
      <c r="M3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Development environment DNS SubDomain Cert must be developed via code (eg: MYAPP.MYDEVORG.TLD)</v>
      </c>
    </row>
    <row r="357" spans="4:13">
      <c r="D357"/>
      <c r="F357"/>
      <c r="H357">
        <v>0</v>
      </c>
      <c r="I357" t="str" cm="1">
        <f t="array" aca="1" ref="I3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7" t="s">
        <v>2740</v>
      </c>
      <c r="K357" s="10" t="str">
        <f>TRIM(SUBSTITUTE( LEFT(DATA_Requirements[[#This Row],[Path]], FIND("/", SUBSTITUTE( DATA_Requirements[[#This Row],[Path]]," ","/"),1)-1), ".",""))</f>
        <v>Design</v>
      </c>
      <c r="L3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v>
      </c>
      <c r="M3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Organisation Production environment DNS SubDomain Cert must be developed via code (eg: MYAPP.MYPRODORG.TLD).</v>
      </c>
    </row>
    <row r="358" spans="4:13">
      <c r="D358"/>
      <c r="F358"/>
      <c r="H358">
        <v>0</v>
      </c>
      <c r="I358" t="str" cm="1">
        <f t="array" aca="1" ref="I3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8" t="s">
        <v>2741</v>
      </c>
      <c r="K358" s="10" t="str">
        <f>TRIM(SUBSTITUTE( LEFT(DATA_Requirements[[#This Row],[Path]], FIND("/", SUBSTITUTE( DATA_Requirements[[#This Row],[Path]]," ","/"),1)-1), ".",""))</f>
        <v>Design</v>
      </c>
      <c r="L3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3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Infrastructure Deployment MUST be developed as Declarative Code (eg: ARM), using Functional Code (eg: PowerShell) sparingly.</v>
      </c>
    </row>
    <row r="359" spans="4:13">
      <c r="D359"/>
      <c r="F359"/>
      <c r="H359">
        <v>0</v>
      </c>
      <c r="I359" t="str" cm="1">
        <f t="array" aca="1" ref="I3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59" t="s">
        <v>2742</v>
      </c>
      <c r="K359" s="10" t="str">
        <f>TRIM(SUBSTITUTE( LEFT(DATA_Requirements[[#This Row],[Path]], FIND("/", SUBSTITUTE( DATA_Requirements[[#This Row],[Path]]," ","/"),1)-1), ".",""))</f>
        <v>Design</v>
      </c>
      <c r="L3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Development</v>
      </c>
      <c r="M3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Development MUST be undertaken with Compiler Warnings set on the Highest Setting to force not accepting Warnings</v>
      </c>
    </row>
    <row r="360" spans="4:13">
      <c r="D360"/>
      <c r="F360"/>
      <c r="H360">
        <v>0</v>
      </c>
      <c r="I360" t="str" cm="1">
        <f t="array" aca="1" ref="I3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0" t="s">
        <v>2743</v>
      </c>
      <c r="K360" s="10" t="str">
        <f>TRIM(SUBSTITUTE( LEFT(DATA_Requirements[[#This Row],[Path]], FIND("/", SUBSTITUTE( DATA_Requirements[[#This Row],[Path]]," ","/"),1)-1), ".",""))</f>
        <v>Design</v>
      </c>
      <c r="L3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HostConfiguration</v>
      </c>
      <c r="M3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HostConfiguration</v>
      </c>
    </row>
    <row r="361" spans="4:13">
      <c r="D361"/>
      <c r="F361"/>
      <c r="H361">
        <v>0</v>
      </c>
      <c r="I361" t="str" cm="1">
        <f t="array" aca="1" ref="I3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1" t="s">
        <v>2744</v>
      </c>
      <c r="K361" s="10" t="str">
        <f>TRIM(SUBSTITUTE( LEFT(DATA_Requirements[[#This Row],[Path]], FIND("/", SUBSTITUTE( DATA_Requirements[[#This Row],[Path]]," ","/"),1)-1), ".",""))</f>
        <v>Design</v>
      </c>
      <c r="L3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permitted, QA Dynamic Tests MUST be run within a Deployment Pipeline Step (eg: Acceptance Tests)</v>
      </c>
    </row>
    <row r="362" spans="4:13">
      <c r="D362"/>
      <c r="F362"/>
      <c r="H362">
        <v>0</v>
      </c>
      <c r="I362" t="str" cm="1">
        <f t="array" aca="1" ref="I3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2" t="s">
        <v>2745</v>
      </c>
      <c r="K362" s="10" t="str">
        <f>TRIM(SUBSTITUTE( LEFT(DATA_Requirements[[#This Row],[Path]], FIND("/", SUBSTITUTE( DATA_Requirements[[#This Row],[Path]]," ","/"),1)-1), ".",""))</f>
        <v>Design</v>
      </c>
      <c r="L3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DeploymentPipelines</v>
      </c>
      <c r="M3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system is Custom, QA Static Tests MUST be run within a Deployment Pipeline Step (eg: Unit Tests)</v>
      </c>
    </row>
    <row r="363" spans="4:13">
      <c r="D363"/>
      <c r="F363"/>
      <c r="H363">
        <v>0</v>
      </c>
      <c r="I363" t="str" cm="1">
        <f t="array" aca="1" ref="I3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3" t="s">
        <v>2746</v>
      </c>
      <c r="K363" s="10" t="str">
        <f>TRIM(SUBSTITUTE( LEFT(DATA_Requirements[[#This Row],[Path]], FIND("/", SUBSTITUTE( DATA_Requirements[[#This Row],[Path]]," ","/"),1)-1), ".",""))</f>
        <v>Design</v>
      </c>
      <c r="L3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Automation Instructions</v>
      </c>
      <c r="M3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QA development, implementation and running instructions for QA Specialists.</v>
      </c>
    </row>
    <row r="364" spans="4:13">
      <c r="D364"/>
      <c r="F364" s="21"/>
      <c r="H364">
        <v>0</v>
      </c>
      <c r="I364" s="21" t="str" cm="1">
        <f t="array" aca="1" ref="I3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4" s="21" t="s">
        <v>2747</v>
      </c>
      <c r="K364" s="10" t="str">
        <f>TRIM(SUBSTITUTE( LEFT(DATA_Requirements[[#This Row],[Path]], FIND("/", SUBSTITUTE( DATA_Requirements[[#This Row],[Path]]," ","/"),1)-1), ".",""))</f>
        <v>DESIGN</v>
      </c>
      <c r="L3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QAAUTOMATION</v>
      </c>
      <c r="M3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65" spans="4:13">
      <c r="D365"/>
      <c r="F365"/>
      <c r="H365">
        <v>0</v>
      </c>
      <c r="I365" t="str" cm="1">
        <f t="array" aca="1" ref="I3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5" t="s">
        <v>2748</v>
      </c>
      <c r="K365" s="10" t="str">
        <f>TRIM(SUBSTITUTE( LEFT(DATA_Requirements[[#This Row],[Path]], FIND("/", SUBSTITUTE( DATA_Requirements[[#This Row],[Path]]," ","/"),1)-1), ".",""))</f>
        <v>Design</v>
      </c>
      <c r="L3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Behaviour</v>
      </c>
      <c r="M3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Behaviour Tests MUST encode QA knowledge by automation, protecting the project against resource attrition</v>
      </c>
    </row>
    <row r="366" spans="4:13">
      <c r="D366"/>
      <c r="F366"/>
      <c r="H366">
        <v>0</v>
      </c>
      <c r="I366" t="str" cm="1">
        <f t="array" aca="1" ref="I3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6" t="s">
        <v>2749</v>
      </c>
      <c r="K366" s="10" t="str">
        <f>TRIM(SUBSTITUTE( LEFT(DATA_Requirements[[#This Row],[Path]], FIND("/", SUBSTITUTE( DATA_Requirements[[#This Row],[Path]]," ","/"),1)-1), ".",""))</f>
        <v>1047:0000</v>
      </c>
      <c r="L3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Tests</v>
      </c>
      <c r="M3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API Coverage</v>
      </c>
    </row>
    <row r="367" spans="4:13">
      <c r="D367"/>
      <c r="F367"/>
      <c r="H367">
        <v>0</v>
      </c>
      <c r="I367" t="str" cm="1">
        <f t="array" aca="1" ref="I3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7" t="s">
        <v>2750</v>
      </c>
      <c r="K367" s="10" t="str">
        <f>TRIM(SUBSTITUTE( LEFT(DATA_Requirements[[#This Row],[Path]], FIND("/", SUBSTITUTE( DATA_Requirements[[#This Row],[Path]]," ","/"),1)-1), ".",""))</f>
        <v>1047:0000</v>
      </c>
      <c r="L3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Tests</v>
      </c>
      <c r="M3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Code Coverage</v>
      </c>
    </row>
    <row r="368" spans="4:13">
      <c r="D368"/>
      <c r="F368" s="5"/>
      <c r="H368">
        <v>0</v>
      </c>
      <c r="I368" s="5" t="str" cm="1">
        <f t="array" aca="1" ref="I3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8" s="5" t="s">
        <v>2751</v>
      </c>
      <c r="K368" s="10" t="str">
        <f>TRIM(SUBSTITUTE( LEFT(DATA_Requirements[[#This Row],[Path]], FIND("/", SUBSTITUTE( DATA_Requirements[[#This Row],[Path]]," ","/"),1)-1), ".",""))</f>
        <v>Design</v>
      </c>
      <c r="L3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Coverage</v>
      </c>
      <c r="M3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100% coverage of InfoService API Endpoints MUST be achieved</v>
      </c>
    </row>
    <row r="369" spans="4:13">
      <c r="D369"/>
      <c r="F369"/>
      <c r="H369">
        <v>0</v>
      </c>
      <c r="I369" t="str" cm="1">
        <f t="array" aca="1" ref="I3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69" t="s">
        <v>2752</v>
      </c>
      <c r="K369" s="10" t="str">
        <f>TRIM(SUBSTITUTE( LEFT(DATA_Requirements[[#This Row],[Path]], FIND("/", SUBSTITUTE( DATA_Requirements[[#This Row],[Path]]," ","/"),1)-1), ".",""))</f>
        <v>Design</v>
      </c>
      <c r="L3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3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Testing MUST include Unit Tests of Logic (not Functionality)</v>
      </c>
    </row>
    <row r="370" spans="4:13">
      <c r="D370"/>
      <c r="F370"/>
      <c r="H370">
        <v>0</v>
      </c>
      <c r="I370" t="str" cm="1">
        <f t="array" aca="1" ref="I3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0" t="s">
        <v>2753</v>
      </c>
      <c r="K370" s="10" t="str">
        <f>TRIM(SUBSTITUTE( LEFT(DATA_Requirements[[#This Row],[Path]], FIND("/", SUBSTITUTE( DATA_Requirements[[#This Row],[Path]]," ","/"),1)-1), ".",""))</f>
        <v>Design</v>
      </c>
      <c r="L3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Testing</v>
      </c>
      <c r="M3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Custom Developed, QA Automation MUST include Dynamic Functional Acceptance Testing (unless prohibited on SaaS Platforms)</v>
      </c>
    </row>
    <row r="371" spans="4:13">
      <c r="D371"/>
      <c r="F371"/>
      <c r="H371">
        <v>0</v>
      </c>
      <c r="I371" t="str" cm="1">
        <f t="array" aca="1" ref="I3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1" t="s">
        <v>2754</v>
      </c>
      <c r="K371" s="10" t="str">
        <f>TRIM(SUBSTITUTE( LEFT(DATA_Requirements[[#This Row],[Path]], FIND("/", SUBSTITUTE( DATA_Requirements[[#This Row],[Path]]," ","/"),1)-1), ".",""))</f>
        <v>Design</v>
      </c>
      <c r="L3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 Automation MUST be developed to be run within automated deployment</v>
      </c>
      <c r="M3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delivery Pipelines</v>
      </c>
    </row>
    <row r="372" spans="4:13">
      <c r="D372"/>
      <c r="F372"/>
      <c r="H372">
        <v>0</v>
      </c>
      <c r="I372" t="str" cm="1">
        <f t="array" aca="1" ref="I3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2" t="s">
        <v>2755</v>
      </c>
      <c r="K372" s="10" t="str">
        <f>TRIM(SUBSTITUTE( LEFT(DATA_Requirements[[#This Row],[Path]], FIND("/", SUBSTITUTE( DATA_Requirements[[#This Row],[Path]]," ","/"),1)-1), ".",""))</f>
        <v>Design</v>
      </c>
      <c r="L3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 Schema Deployment</v>
      </c>
      <c r="M3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deployed as an Idempotent Step within Deployment Pipeline processes</v>
      </c>
    </row>
    <row r="373" spans="4:13">
      <c r="D373"/>
      <c r="F373"/>
      <c r="H373">
        <v>0</v>
      </c>
      <c r="I373" t="str" cm="1">
        <f t="array" aca="1" ref="I3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3" t="s">
        <v>2756</v>
      </c>
      <c r="K373" s="10" t="str">
        <f>TRIM(SUBSTITUTE( LEFT(DATA_Requirements[[#This Row],[Path]], FIND("/", SUBSTITUTE( DATA_Requirements[[#This Row],[Path]]," ","/"),1)-1), ".",""))</f>
        <v>Design</v>
      </c>
      <c r="L3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SEED DATA</v>
      </c>
      <c r="M3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SEED DATA SHOULD be deployed as an Idempotent Step within Deployment Pipeline processes</v>
      </c>
    </row>
    <row r="374" spans="4:13">
      <c r="D374"/>
      <c r="F374"/>
      <c r="H374">
        <v>0</v>
      </c>
      <c r="I374" t="str" cm="1">
        <f t="array" aca="1" ref="I3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4" t="s">
        <v>2757</v>
      </c>
      <c r="K374" s="10" t="str">
        <f>TRIM(SUBSTITUTE( LEFT(DATA_Requirements[[#This Row],[Path]], FIND("/", SUBSTITUTE( DATA_Requirements[[#This Row],[Path]]," ","/"),1)-1), ".",""))</f>
        <v>Design</v>
      </c>
      <c r="L3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DNS</v>
      </c>
      <c r="M3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DNS subdomains require being registered (MYAPP.MYPRODORG.TLD).</v>
      </c>
    </row>
    <row r="375" spans="4:13">
      <c r="D375"/>
      <c r="F375" s="21"/>
      <c r="H375">
        <v>0</v>
      </c>
      <c r="I375" s="21" t="str" cm="1">
        <f t="array" aca="1" ref="I3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5" s="21" t="s">
        <v>2758</v>
      </c>
      <c r="K375" s="10" t="str">
        <f>TRIM(SUBSTITUTE( LEFT(DATA_Requirements[[#This Row],[Path]], FIND("/", SUBSTITUTE( DATA_Requirements[[#This Row],[Path]]," ","/"),1)-1), ".",""))</f>
        <v>DESIGN</v>
      </c>
      <c r="L3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SERVER</v>
      </c>
      <c r="M3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376" spans="4:13">
      <c r="D376"/>
      <c r="F376"/>
      <c r="H376">
        <v>0</v>
      </c>
      <c r="I376" t="str" cm="1">
        <f t="array" aca="1" ref="I3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6" t="s">
        <v>2759</v>
      </c>
      <c r="K376" s="10" t="str">
        <f>TRIM(SUBSTITUTE( LEFT(DATA_Requirements[[#This Row],[Path]], FIND("/", SUBSTITUTE( DATA_Requirements[[#This Row],[Path]]," ","/"),1)-1), ".",""))</f>
        <v>Design</v>
      </c>
      <c r="L3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RelationalDB</v>
      </c>
      <c r="M3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RelationalDB Service</v>
      </c>
    </row>
    <row r="377" spans="4:13">
      <c r="D377"/>
      <c r="F377"/>
      <c r="H377">
        <v>0</v>
      </c>
      <c r="I377" t="str" cm="1">
        <f t="array" aca="1" ref="I3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7" t="s">
        <v>2760</v>
      </c>
      <c r="K377" s="10" t="str">
        <f>TRIM(SUBSTITUTE( LEFT(DATA_Requirements[[#This Row],[Path]], FIND("/", SUBSTITUTE( DATA_Requirements[[#This Row],[Path]]," ","/"),1)-1), ".",""))</f>
        <v>Design</v>
      </c>
      <c r="L3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Viewing</v>
      </c>
      <c r="M3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by the Organisation, Support Staff SHOULD be able to review Exceptions to provide answers to Users</v>
      </c>
    </row>
    <row r="378" spans="4:13">
      <c r="D378"/>
      <c r="F378"/>
      <c r="H378">
        <v>0</v>
      </c>
      <c r="I378" t="str" cm="1">
        <f t="array" aca="1" ref="I3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8" t="s">
        <v>2761</v>
      </c>
      <c r="K378" s="10" t="str">
        <f>TRIM(SUBSTITUTE( LEFT(DATA_Requirements[[#This Row],[Path]], FIND("/", SUBSTITUTE( DATA_Requirements[[#This Row],[Path]]," ","/"),1)-1), ".",""))</f>
        <v>Design</v>
      </c>
      <c r="L3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 Management</v>
      </c>
      <c r="M3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a Groups Role Assignees</v>
      </c>
    </row>
    <row r="379" spans="4:13">
      <c r="D379"/>
      <c r="F379" s="11"/>
      <c r="H379">
        <v>0</v>
      </c>
      <c r="I379" s="11" t="str" cm="1">
        <f t="array" aca="1" ref="I3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79" s="11" t="s">
        <v>2762</v>
      </c>
      <c r="K379" s="10" t="str">
        <f>TRIM(SUBSTITUTE( LEFT(DATA_Requirements[[#This Row],[Path]], FIND("/", SUBSTITUTE( DATA_Requirements[[#This Row],[Path]]," ","/"),1)-1), ".",""))</f>
        <v>Design</v>
      </c>
      <c r="L3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a means to manage user and group provided media in collections</v>
      </c>
    </row>
    <row r="380" spans="4:13">
      <c r="D380"/>
      <c r="F380"/>
      <c r="H380">
        <v>0</v>
      </c>
      <c r="I380" t="str" cm="1">
        <f t="array" aca="1" ref="I3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0" t="s">
        <v>2763</v>
      </c>
      <c r="K380" s="10" t="str">
        <f>TRIM(SUBSTITUTE( LEFT(DATA_Requirements[[#This Row],[Path]], FIND("/", SUBSTITUTE( DATA_Requirements[[#This Row],[Path]]," ","/"),1)-1), ".",""))</f>
        <v>Design</v>
      </c>
      <c r="L3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can specify what Objects to search</v>
      </c>
    </row>
    <row r="381" spans="4:13">
      <c r="D381"/>
      <c r="F381"/>
      <c r="H381">
        <v>0</v>
      </c>
      <c r="I381" t="str" cm="1">
        <f t="array" aca="1" ref="I3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1" t="s">
        <v>2764</v>
      </c>
      <c r="K381" s="10" t="str">
        <f>TRIM(SUBSTITUTE( LEFT(DATA_Requirements[[#This Row],[Path]], FIND("/", SUBSTITUTE( DATA_Requirements[[#This Row],[Path]]," ","/"),1)-1), ".",""))</f>
        <v>Design</v>
      </c>
      <c r="L3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3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Ability to Cancel Sessions</v>
      </c>
    </row>
    <row r="382" spans="4:13">
      <c r="D382"/>
      <c r="F382"/>
      <c r="H382">
        <v>0</v>
      </c>
      <c r="I382" t="str" cm="1">
        <f t="array" aca="1" ref="I3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2" t="s">
        <v>2765</v>
      </c>
      <c r="K382" s="10" t="str">
        <f>TRIM(SUBSTITUTE( LEFT(DATA_Requirements[[#This Row],[Path]], FIND("/", SUBSTITUTE( DATA_Requirements[[#This Row],[Path]]," ","/"),1)-1), ".",""))</f>
        <v>Design</v>
      </c>
      <c r="L3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 Management</v>
      </c>
      <c r="M3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A Users Operations</v>
      </c>
    </row>
    <row r="383" spans="4:13">
      <c r="D383"/>
      <c r="F383"/>
      <c r="H383">
        <v>0</v>
      </c>
      <c r="I383" t="str" cm="1">
        <f t="array" aca="1" ref="I3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3" t="s">
        <v>2766</v>
      </c>
      <c r="K383" s="10" t="str">
        <f>TRIM(SUBSTITUTE( LEFT(DATA_Requirements[[#This Row],[Path]], FIND("/", SUBSTITUTE( DATA_Requirements[[#This Row],[Path]]," ","/"),1)-1), ".",""))</f>
        <v>Design</v>
      </c>
      <c r="L3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3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Configuration (Cached from DB) Management</v>
      </c>
    </row>
    <row r="384" spans="4:13">
      <c r="D384"/>
      <c r="F384"/>
      <c r="H384">
        <v>0</v>
      </c>
      <c r="I384" t="str" cm="1">
        <f t="array" aca="1" ref="I3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4" t="s">
        <v>2767</v>
      </c>
      <c r="K384" s="10" t="str">
        <f>TRIM(SUBSTITUTE( LEFT(DATA_Requirements[[#This Row],[Path]], FIND("/", SUBSTITUTE( DATA_Requirements[[#This Row],[Path]]," ","/"),1)-1), ".",""))</f>
        <v>Design</v>
      </c>
      <c r="L3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3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Management</v>
      </c>
    </row>
    <row r="385" spans="4:13">
      <c r="D385"/>
      <c r="F385"/>
      <c r="H385">
        <v>0</v>
      </c>
      <c r="I385" t="str" cm="1">
        <f t="array" aca="1" ref="I3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5" t="s">
        <v>2768</v>
      </c>
      <c r="K385" s="10" t="str">
        <f>TRIM(SUBSTITUTE( LEFT(DATA_Requirements[[#This Row],[Path]], FIND("/", SUBSTITUTE( DATA_Requirements[[#This Row],[Path]]," ","/"),1)-1), ".",""))</f>
        <v>Design</v>
      </c>
      <c r="L3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Validation</v>
      </c>
      <c r="M3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Validation Functionality (see Malware Detection)</v>
      </c>
    </row>
    <row r="386" spans="4:13">
      <c r="D386"/>
      <c r="F386"/>
      <c r="H386">
        <v>0</v>
      </c>
      <c r="I386" t="str" cm="1">
        <f t="array" aca="1" ref="I3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6" t="s">
        <v>2769</v>
      </c>
      <c r="K386" s="10" t="str">
        <f>TRIM(SUBSTITUTE( LEFT(DATA_Requirements[[#This Row],[Path]], FIND("/", SUBSTITUTE( DATA_Requirements[[#This Row],[Path]]," ","/"),1)-1), ".",""))</f>
        <v>Design</v>
      </c>
      <c r="L3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3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Message Logging Functionality</v>
      </c>
    </row>
    <row r="387" spans="4:13">
      <c r="D387"/>
      <c r="F387"/>
      <c r="H387">
        <v>0</v>
      </c>
      <c r="I387" t="str" cm="1">
        <f t="array" aca="1" ref="I3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7" t="s">
        <v>2770</v>
      </c>
      <c r="K387" s="10" t="str">
        <f>TRIM(SUBSTITUTE( LEFT(DATA_Requirements[[#This Row],[Path]], FIND("/", SUBSTITUTE( DATA_Requirements[[#This Row],[Path]]," ","/"),1)-1), ".",""))</f>
        <v>Design</v>
      </c>
      <c r="L3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Interoperability</v>
      </c>
      <c r="M3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provide WebHook endpoints to permit 3rd parties signaling events to the system</v>
      </c>
    </row>
    <row r="388" spans="4:13">
      <c r="D388"/>
      <c r="F388"/>
      <c r="H388">
        <v>0</v>
      </c>
      <c r="I388" t="str" cm="1">
        <f t="array" aca="1" ref="I3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8" t="s">
        <v>2771</v>
      </c>
      <c r="K388" s="10" t="str">
        <f>TRIM(SUBSTITUTE( LEFT(DATA_Requirements[[#This Row],[Path]], FIND("/", SUBSTITUTE( DATA_Requirements[[#This Row],[Path]]," ","/"),1)-1), ".",""))</f>
        <v>Design</v>
      </c>
      <c r="L3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Authorisation</v>
      </c>
    </row>
    <row r="389" spans="4:13">
      <c r="D389"/>
      <c r="F389"/>
      <c r="H389">
        <v>0</v>
      </c>
      <c r="I389" t="str" cm="1">
        <f t="array" aca="1" ref="I3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89" t="s">
        <v>2772</v>
      </c>
      <c r="K389" s="10" t="str">
        <f>TRIM(SUBSTITUTE( LEFT(DATA_Requirements[[#This Row],[Path]], FIND("/", SUBSTITUTE( DATA_Requirements[[#This Row],[Path]]," ","/"),1)-1), ".",""))</f>
        <v>Design</v>
      </c>
      <c r="L3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Configuration Management</v>
      </c>
    </row>
    <row r="390" spans="4:13">
      <c r="D390"/>
      <c r="F390"/>
      <c r="H390">
        <v>0</v>
      </c>
      <c r="I390" t="str" cm="1">
        <f t="array" aca="1" ref="I3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0" t="s">
        <v>2773</v>
      </c>
      <c r="K390" s="10" t="str">
        <f>TRIM(SUBSTITUTE( LEFT(DATA_Requirements[[#This Row],[Path]], FIND("/", SUBSTITUTE( DATA_Requirements[[#This Row],[Path]]," ","/"),1)-1), ".",""))</f>
        <v>Design</v>
      </c>
      <c r="L3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Customisation Management</v>
      </c>
    </row>
    <row r="391" spans="4:13">
      <c r="D391"/>
      <c r="F391"/>
      <c r="H391">
        <v>0</v>
      </c>
      <c r="I391" t="str" cm="1">
        <f t="array" aca="1" ref="I3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1" t="s">
        <v>2774</v>
      </c>
      <c r="K391" s="10" t="str">
        <f>TRIM(SUBSTITUTE( LEFT(DATA_Requirements[[#This Row],[Path]], FIND("/", SUBSTITUTE( DATA_Requirements[[#This Row],[Path]]," ","/"),1)-1), ".",""))</f>
        <v>Design</v>
      </c>
      <c r="L3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Exception Record (Permanent) Management</v>
      </c>
      <c r="M3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Exception Management Capabilities for Diagnostics purposes</v>
      </c>
    </row>
    <row r="392" spans="4:13">
      <c r="D392"/>
      <c r="F392"/>
      <c r="H392">
        <v>0</v>
      </c>
      <c r="I392" t="str" cm="1">
        <f t="array" aca="1" ref="I3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2" t="s">
        <v>2775</v>
      </c>
      <c r="K392" s="10" t="str">
        <f>TRIM(SUBSTITUTE( LEFT(DATA_Requirements[[#This Row],[Path]], FIND("/", SUBSTITUTE( DATA_Requirements[[#This Row],[Path]]," ","/"),1)-1), ".",""))</f>
        <v>Design</v>
      </c>
      <c r="L3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GroupManagement</v>
      </c>
      <c r="M3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Nestable Group Management Capabiligies</v>
      </c>
    </row>
    <row r="393" spans="4:13">
      <c r="D393"/>
      <c r="F393"/>
      <c r="H393">
        <v>0</v>
      </c>
      <c r="I393" t="str" cm="1">
        <f t="array" aca="1" ref="I3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3" t="s">
        <v>2776</v>
      </c>
      <c r="K393" s="10" t="str">
        <f>TRIM(SUBSTITUTE( LEFT(DATA_Requirements[[#This Row],[Path]], FIND("/", SUBSTITUTE( DATA_Requirements[[#This Row],[Path]]," ","/"),1)-1), ".",""))</f>
        <v>Design</v>
      </c>
      <c r="L3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GroupMembershipManagement</v>
      </c>
      <c r="M3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duration based Group Role Membership Management</v>
      </c>
    </row>
    <row r="394" spans="4:13">
      <c r="D394"/>
      <c r="F394"/>
      <c r="H394">
        <v>0</v>
      </c>
      <c r="I394" t="str" cm="1">
        <f t="array" aca="1" ref="I3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4" t="s">
        <v>2777</v>
      </c>
      <c r="K394" s="10" t="str">
        <f>TRIM(SUBSTITUTE( LEFT(DATA_Requirements[[#This Row],[Path]], FIND("/", SUBSTITUTE( DATA_Requirements[[#This Row],[Path]]," ","/"),1)-1), ".",""))</f>
        <v>Design</v>
      </c>
      <c r="L3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3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HostManagement</v>
      </c>
    </row>
    <row r="395" spans="4:13">
      <c r="D395"/>
      <c r="F395"/>
      <c r="H395">
        <v>0</v>
      </c>
      <c r="I395" t="str" cm="1">
        <f t="array" aca="1" ref="I3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5" t="s">
        <v>2778</v>
      </c>
      <c r="K395" s="10" t="str">
        <f>TRIM(SUBSTITUTE( LEFT(DATA_Requirements[[#This Row],[Path]], FIND("/", SUBSTITUTE( DATA_Requirements[[#This Row],[Path]]," ","/"),1)-1), ".",""))</f>
        <v>Design</v>
      </c>
      <c r="L3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HostManagement</v>
      </c>
      <c r="M3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Host Device ReadOnly Capabilities (to read config settings, etc.)</v>
      </c>
    </row>
    <row r="396" spans="4:13">
      <c r="D396"/>
      <c r="F396"/>
      <c r="H396">
        <v>0</v>
      </c>
      <c r="I396" t="str" cm="1">
        <f t="array" aca="1" ref="I3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6" t="s">
        <v>2779</v>
      </c>
      <c r="K396" s="10" t="str">
        <f>TRIM(SUBSTITUTE( LEFT(DATA_Requirements[[#This Row],[Path]], FIND("/", SUBSTITUTE( DATA_Requirements[[#This Row],[Path]]," ","/"),1)-1), ".",""))</f>
        <v>Design</v>
      </c>
      <c r="L3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NotificationManagement</v>
      </c>
      <c r="M3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Dated Duration Notification Management Capabilities (eg: Expected Shutdowns, Covid changes, etc.)</v>
      </c>
    </row>
    <row r="397" spans="4:13">
      <c r="D397"/>
      <c r="F397"/>
      <c r="H397">
        <v>0</v>
      </c>
      <c r="I397" t="str" cm="1">
        <f t="array" aca="1" ref="I3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7" t="s">
        <v>2780</v>
      </c>
      <c r="K397" s="10" t="str">
        <f>TRIM(SUBSTITUTE( LEFT(DATA_Requirements[[#This Row],[Path]], FIND("/", SUBSTITUTE( DATA_Requirements[[#This Row],[Path]]," ","/"),1)-1), ".",""))</f>
        <v>Design</v>
      </c>
      <c r="L3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Abandonment</v>
      </c>
    </row>
    <row r="398" spans="4:13">
      <c r="D398"/>
      <c r="F398"/>
      <c r="H398">
        <v>0</v>
      </c>
      <c r="I398" t="str" cm="1">
        <f t="array" aca="1" ref="I3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8" t="s">
        <v>2781</v>
      </c>
      <c r="K398" s="10" t="str">
        <f>TRIM(SUBSTITUTE( LEFT(DATA_Requirements[[#This Row],[Path]], FIND("/", SUBSTITUTE( DATA_Requirements[[#This Row],[Path]]," ","/"),1)-1), ".",""))</f>
        <v>Design</v>
      </c>
      <c r="L3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Exceptions</v>
      </c>
    </row>
    <row r="399" spans="4:13">
      <c r="D399"/>
      <c r="F399"/>
      <c r="H399">
        <v>0</v>
      </c>
      <c r="I399" t="str" cm="1">
        <f t="array" aca="1" ref="I3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399" t="s">
        <v>2782</v>
      </c>
      <c r="K399" s="10" t="str">
        <f>TRIM(SUBSTITUTE( LEFT(DATA_Requirements[[#This Row],[Path]], FIND("/", SUBSTITUTE( DATA_Requirements[[#This Row],[Path]]," ","/"),1)-1), ".",""))</f>
        <v>Design</v>
      </c>
      <c r="L3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3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Feedback</v>
      </c>
    </row>
    <row r="400" spans="4:13">
      <c r="D400"/>
      <c r="F400"/>
      <c r="H400">
        <v>0</v>
      </c>
      <c r="I400" t="str" cm="1">
        <f t="array" aca="1" ref="I4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0" t="s">
        <v>2783</v>
      </c>
      <c r="K400" s="10" t="str">
        <f>TRIM(SUBSTITUTE( LEFT(DATA_Requirements[[#This Row],[Path]], FIND("/", SUBSTITUTE( DATA_Requirements[[#This Row],[Path]]," ","/"),1)-1), ".",""))</f>
        <v>Design</v>
      </c>
      <c r="L4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Groups</v>
      </c>
    </row>
    <row r="401" spans="4:13">
      <c r="D401"/>
      <c r="F401"/>
      <c r="H401">
        <v>0</v>
      </c>
      <c r="I401" t="str" cm="1">
        <f t="array" aca="1" ref="I4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1" t="s">
        <v>2784</v>
      </c>
      <c r="K401" s="10" t="str">
        <f>TRIM(SUBSTITUTE( LEFT(DATA_Requirements[[#This Row],[Path]], FIND("/", SUBSTITUTE( DATA_Requirements[[#This Row],[Path]]," ","/"),1)-1), ".",""))</f>
        <v>Design</v>
      </c>
      <c r="L4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v>
      </c>
    </row>
    <row r="402" spans="4:13">
      <c r="D402"/>
      <c r="F402"/>
      <c r="H402">
        <v>0</v>
      </c>
      <c r="I402" t="str" cm="1">
        <f t="array" aca="1" ref="I4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2" t="s">
        <v>2785</v>
      </c>
      <c r="K402" s="10" t="str">
        <f>TRIM(SUBSTITUTE( LEFT(DATA_Requirements[[#This Row],[Path]], FIND("/", SUBSTITUTE( DATA_Requirements[[#This Row],[Path]]," ","/"),1)-1), ".",""))</f>
        <v>Design</v>
      </c>
      <c r="L4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Traffic</v>
      </c>
    </row>
    <row r="403" spans="4:13">
      <c r="D403"/>
      <c r="F403"/>
      <c r="H403">
        <v>0</v>
      </c>
      <c r="I403" t="str" cm="1">
        <f t="array" aca="1" ref="I4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3" t="s">
        <v>2786</v>
      </c>
      <c r="K403" s="10" t="str">
        <f>TRIM(SUBSTITUTE( LEFT(DATA_Requirements[[#This Row],[Path]], FIND("/", SUBSTITUTE( DATA_Requirements[[#This Row],[Path]]," ","/"),1)-1), ".",""))</f>
        <v>Design</v>
      </c>
      <c r="L4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ReportingManagement</v>
      </c>
      <c r="M4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v>
      </c>
    </row>
    <row r="404" spans="4:13">
      <c r="D404"/>
      <c r="F404"/>
      <c r="H404">
        <v>0</v>
      </c>
      <c r="I404" t="str" cm="1">
        <f t="array" aca="1" ref="I4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4" t="s">
        <v>2787</v>
      </c>
      <c r="K404" s="10" t="str">
        <f>TRIM(SUBSTITUTE( LEFT(DATA_Requirements[[#This Row],[Path]], FIND("/", SUBSTITUTE( DATA_Requirements[[#This Row],[Path]]," ","/"),1)-1), ".",""))</f>
        <v>Design</v>
      </c>
      <c r="L4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Deletion</v>
      </c>
    </row>
    <row r="405" spans="4:13">
      <c r="D405"/>
      <c r="F405"/>
      <c r="H405">
        <v>0</v>
      </c>
      <c r="I405" t="str" cm="1">
        <f t="array" aca="1" ref="I4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5" t="s">
        <v>2788</v>
      </c>
      <c r="K405" s="10" t="str">
        <f>TRIM(SUBSTITUTE( LEFT(DATA_Requirements[[#This Row],[Path]], FIND("/", SUBSTITUTE( DATA_Requirements[[#This Row],[Path]]," ","/"),1)-1), ".",""))</f>
        <v>Design</v>
      </c>
      <c r="L4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v>
      </c>
    </row>
    <row r="406" spans="4:13">
      <c r="D406"/>
      <c r="F406"/>
      <c r="H406">
        <v>0</v>
      </c>
      <c r="I406" t="str" cm="1">
        <f t="array" aca="1" ref="I4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6" t="s">
        <v>2789</v>
      </c>
      <c r="K406" s="10" t="str">
        <f>TRIM(SUBSTITUTE( LEFT(DATA_Requirements[[#This Row],[Path]], FIND("/", SUBSTITUTE( DATA_Requirements[[#This Row],[Path]]," ","/"),1)-1), ".",""))</f>
        <v>Design</v>
      </c>
      <c r="L4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Routing</v>
      </c>
    </row>
    <row r="407" spans="4:13">
      <c r="D407"/>
      <c r="F407"/>
      <c r="H407">
        <v>0</v>
      </c>
      <c r="I407" t="str" cm="1">
        <f t="array" aca="1" ref="I4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7" t="s">
        <v>2790</v>
      </c>
      <c r="K407" s="10" t="str">
        <f>TRIM(SUBSTITUTE( LEFT(DATA_Requirements[[#This Row],[Path]], FIND("/", SUBSTITUTE( DATA_Requirements[[#This Row],[Path]]," ","/"),1)-1), ".",""))</f>
        <v>Design</v>
      </c>
      <c r="L4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ResourcesManagement</v>
      </c>
      <c r="M4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Versioning</v>
      </c>
    </row>
    <row r="408" spans="4:13">
      <c r="D408"/>
      <c r="F408"/>
      <c r="H408">
        <v>0</v>
      </c>
      <c r="I408" t="str" cm="1">
        <f t="array" aca="1" ref="I4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8" t="s">
        <v>2791</v>
      </c>
      <c r="K408" s="10" t="str">
        <f>TRIM(SUBSTITUTE( LEFT(DATA_Requirements[[#This Row],[Path]], FIND("/", SUBSTITUTE( DATA_Requirements[[#This Row],[Path]]," ","/"),1)-1), ".",""))</f>
        <v>Design</v>
      </c>
      <c r="L4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Workflows</v>
      </c>
      <c r="M4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Workflow Processing, it MUST be capable of handling the following cases: Approvals, Delegations, Escalations</v>
      </c>
    </row>
    <row r="409" spans="4:13">
      <c r="D409"/>
      <c r="F409"/>
      <c r="H409">
        <v>0</v>
      </c>
      <c r="I409" t="str" cm="1">
        <f t="array" aca="1" ref="I4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09" t="s">
        <v>2792</v>
      </c>
      <c r="K409" s="10" t="str">
        <f>TRIM(SUBSTITUTE( LEFT(DATA_Requirements[[#This Row],[Path]], FIND("/", SUBSTITUTE( DATA_Requirements[[#This Row],[Path]]," ","/"),1)-1), ".",""))</f>
        <v>Design</v>
      </c>
      <c r="L4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RolePermission Management</v>
      </c>
      <c r="M4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Permission to Role Assignment &amp; Management capabilities</v>
      </c>
    </row>
    <row r="410" spans="4:13">
      <c r="D410"/>
      <c r="F410"/>
      <c r="H410">
        <v>0</v>
      </c>
      <c r="I410" t="str" cm="1">
        <f t="array" aca="1" ref="I4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0" t="s">
        <v>2793</v>
      </c>
      <c r="K410" s="10" t="str">
        <f>TRIM(SUBSTITUTE( LEFT(DATA_Requirements[[#This Row],[Path]], FIND("/", SUBSTITUTE( DATA_Requirements[[#This Row],[Path]]," ","/"),1)-1), ".",""))</f>
        <v>Design</v>
      </c>
      <c r="L4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SearchManagement</v>
      </c>
    </row>
    <row r="411" spans="4:13">
      <c r="D411"/>
      <c r="F411"/>
      <c r="H411">
        <v>0</v>
      </c>
      <c r="I411" t="str" cm="1">
        <f t="array" aca="1" ref="I4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1" t="s">
        <v>2794</v>
      </c>
      <c r="K411" s="10" t="str">
        <f>TRIM(SUBSTITUTE( LEFT(DATA_Requirements[[#This Row],[Path]], FIND("/", SUBSTITUTE( DATA_Requirements[[#This Row],[Path]]," ","/"),1)-1), ".",""))</f>
        <v>Design</v>
      </c>
      <c r="L4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Stakeholders</v>
      </c>
    </row>
    <row r="412" spans="4:13">
      <c r="D412"/>
      <c r="F412"/>
      <c r="H412">
        <v>0</v>
      </c>
      <c r="I412" t="str" cm="1">
        <f t="array" aca="1" ref="I4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2" t="s">
        <v>2795</v>
      </c>
      <c r="K412" s="10" t="str">
        <f>TRIM(SUBSTITUTE( LEFT(DATA_Requirements[[#This Row],[Path]], FIND("/", SUBSTITUTE( DATA_Requirements[[#This Row],[Path]]," ","/"),1)-1), ".",""))</f>
        <v>Design</v>
      </c>
      <c r="L4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SystemManagement</v>
      </c>
    </row>
    <row r="413" spans="4:13">
      <c r="D413"/>
      <c r="F413"/>
      <c r="H413">
        <v>0</v>
      </c>
      <c r="I413" t="str" cm="1">
        <f t="array" aca="1" ref="I4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3" t="s">
        <v>2796</v>
      </c>
      <c r="K413" s="10" t="str">
        <f>TRIM(SUBSTITUTE( LEFT(DATA_Requirements[[#This Row],[Path]], FIND("/", SUBSTITUTE( DATA_Requirements[[#This Row],[Path]]," ","/"),1)-1), ".",""))</f>
        <v>Design</v>
      </c>
      <c r="L4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validate User Input Media for Malware before changing sate</v>
      </c>
    </row>
    <row r="414" spans="4:13">
      <c r="D414"/>
      <c r="F414"/>
      <c r="H414">
        <v>0</v>
      </c>
      <c r="I414" t="str" cm="1">
        <f t="array" aca="1" ref="I4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4" t="s">
        <v>2797</v>
      </c>
      <c r="K414" s="10" t="str">
        <f>TRIM(SUBSTITUTE( LEFT(DATA_Requirements[[#This Row],[Path]], FIND("/", SUBSTITUTE( DATA_Requirements[[#This Row],[Path]]," ","/"),1)-1), ".",""))</f>
        <v>Design</v>
      </c>
      <c r="L4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Correctness</v>
      </c>
      <c r="M4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Money Types for persisting Currency Attributes</v>
      </c>
    </row>
    <row r="415" spans="4:13">
      <c r="D415"/>
      <c r="F415"/>
      <c r="H415">
        <v>0</v>
      </c>
      <c r="I415" t="str" cm="1">
        <f t="array" aca="1" ref="I4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5" t="s">
        <v>2798</v>
      </c>
      <c r="K415" s="10" t="str">
        <f>TRIM(SUBSTITUTE( LEFT(DATA_Requirements[[#This Row],[Path]], FIND("/", SUBSTITUTE( DATA_Requirements[[#This Row],[Path]]," ","/"),1)-1), ".",""))</f>
        <v>Design</v>
      </c>
      <c r="L4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Coexistence</v>
      </c>
      <c r="M4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NOT require dedicating a whole server device</v>
      </c>
    </row>
    <row r="416" spans="4:13">
      <c r="D416"/>
      <c r="F416"/>
      <c r="H416">
        <v>0</v>
      </c>
      <c r="I416" t="str" cm="1">
        <f t="array" aca="1" ref="I4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6" t="s">
        <v>2799</v>
      </c>
      <c r="K416" s="10" t="str">
        <f>TRIM(SUBSTITUTE( LEFT(DATA_Requirements[[#This Row],[Path]], FIND("/", SUBSTITUTE( DATA_Requirements[[#This Row],[Path]]," ","/"),1)-1), ".",""))</f>
        <v>Design</v>
      </c>
      <c r="L4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OperationQueue Service MUST be provided to queue Operations for async execution</v>
      </c>
    </row>
    <row r="417" spans="4:13">
      <c r="D417"/>
      <c r="F417"/>
      <c r="H417">
        <v>0</v>
      </c>
      <c r="I417" t="str" cm="1">
        <f t="array" aca="1" ref="I4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7" t="s">
        <v>2800</v>
      </c>
      <c r="K417" s="10" t="str">
        <f>TRIM(SUBSTITUTE( LEFT(DATA_Requirements[[#This Row],[Path]], FIND("/", SUBSTITUTE( DATA_Requirements[[#This Row],[Path]]," ","/"),1)-1), ".",""))</f>
        <v>Design</v>
      </c>
      <c r="L4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Authentication</v>
      </c>
    </row>
    <row r="418" spans="4:13">
      <c r="D418"/>
      <c r="F418"/>
      <c r="H418">
        <v>0</v>
      </c>
      <c r="I418" t="str" cm="1">
        <f t="array" aca="1" ref="I4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8" t="s">
        <v>2801</v>
      </c>
      <c r="K418" s="10" t="str">
        <f>TRIM(SUBSTITUTE( LEFT(DATA_Requirements[[#This Row],[Path]], FIND("/", SUBSTITUTE( DATA_Requirements[[#This Row],[Path]]," ","/"),1)-1), ".",""))</f>
        <v>Design</v>
      </c>
      <c r="L4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Blob Storage</v>
      </c>
      <c r="M4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Blob Storage Management Service MUST be provided to support storing media without reliance on the host's File System.</v>
      </c>
    </row>
    <row r="419" spans="4:13">
      <c r="D419"/>
      <c r="F419"/>
      <c r="H419">
        <v>0</v>
      </c>
      <c r="I419" t="str" cm="1">
        <f t="array" aca="1" ref="I4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19" t="s">
        <v>2802</v>
      </c>
      <c r="K419" s="10" t="str">
        <f>TRIM(SUBSTITUTE( LEFT(DATA_Requirements[[#This Row],[Path]], FIND("/", SUBSTITUTE( DATA_Requirements[[#This Row],[Path]]," ","/"),1)-1), ".",""))</f>
        <v>Design</v>
      </c>
      <c r="L4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Cache Service</v>
      </c>
      <c r="M4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Shared Cache Management Service MUST be provided</v>
      </c>
    </row>
    <row r="420" spans="4:13">
      <c r="D420"/>
      <c r="F420"/>
      <c r="H420">
        <v>0</v>
      </c>
      <c r="I420" t="str" cm="1">
        <f t="array" aca="1" ref="I4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0" t="s">
        <v>2803</v>
      </c>
      <c r="K420" s="10" t="str">
        <f>TRIM(SUBSTITUTE( LEFT(DATA_Requirements[[#This Row],[Path]], FIND("/", SUBSTITUTE( DATA_Requirements[[#This Row],[Path]]," ","/"),1)-1), ".",""))</f>
        <v>Design</v>
      </c>
      <c r="L4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Context</v>
      </c>
      <c r="M4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Location Service MUST be provided, to permit Location based automatic customisation</v>
      </c>
    </row>
    <row r="421" spans="4:13">
      <c r="D421"/>
      <c r="F421"/>
      <c r="H421">
        <v>0</v>
      </c>
      <c r="I421" t="str" cm="1">
        <f t="array" aca="1" ref="I4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1" t="s">
        <v>2804</v>
      </c>
      <c r="K421" s="10" t="str">
        <f>TRIM(SUBSTITUTE( LEFT(DATA_Requirements[[#This Row],[Path]], FIND("/", SUBSTITUTE( DATA_Requirements[[#This Row],[Path]]," ","/"),1)-1), ".",""))</f>
        <v>Design</v>
      </c>
      <c r="L4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 Storage</v>
      </c>
      <c r="M4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Doc DB Management Service MUST be provided to support no-sql, indexed organised document storage</v>
      </c>
    </row>
    <row r="422" spans="4:13">
      <c r="D422"/>
      <c r="F422"/>
      <c r="H422">
        <v>0</v>
      </c>
      <c r="I422" t="str" cm="1">
        <f t="array" aca="1" ref="I4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2" t="s">
        <v>2805</v>
      </c>
      <c r="K422" s="10" t="str">
        <f>TRIM(SUBSTITUTE( LEFT(DATA_Requirements[[#This Row],[Path]], FIND("/", SUBSTITUTE( DATA_Requirements[[#This Row],[Path]]," ","/"),1)-1), ".",""))</f>
        <v>Design</v>
      </c>
      <c r="L4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Graph Storage</v>
      </c>
      <c r="M4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Graph DB Management Service MUST be provided to support relating Resources</v>
      </c>
    </row>
    <row r="423" spans="4:13">
      <c r="D423"/>
      <c r="F423"/>
      <c r="H423">
        <v>0</v>
      </c>
      <c r="I423" t="str" cm="1">
        <f t="array" aca="1" ref="I4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3" t="s">
        <v>2806</v>
      </c>
      <c r="K423" s="10" t="str">
        <f>TRIM(SUBSTITUTE( LEFT(DATA_Requirements[[#This Row],[Path]], FIND("/", SUBSTITUTE( DATA_Requirements[[#This Row],[Path]]," ","/"),1)-1), ".",""))</f>
        <v>Design</v>
      </c>
      <c r="L4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Local Device Cache Management</v>
      </c>
    </row>
    <row r="424" spans="4:13">
      <c r="D424"/>
      <c r="F424"/>
      <c r="H424">
        <v>0</v>
      </c>
      <c r="I424" t="str" cm="1">
        <f t="array" aca="1" ref="I4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4" t="s">
        <v>2807</v>
      </c>
      <c r="K424" s="10" t="str">
        <f>TRIM(SUBSTITUTE( LEFT(DATA_Requirements[[#This Row],[Path]], FIND("/", SUBSTITUTE( DATA_Requirements[[#This Row],[Path]]," ","/"),1)-1), ".",""))</f>
        <v>Design</v>
      </c>
      <c r="L4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4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MalwareDetection Management Service MUST be provided to validate uploaded Media to be persisted in Blob Storage</v>
      </c>
    </row>
    <row r="425" spans="4:13">
      <c r="D425"/>
      <c r="F425"/>
      <c r="H425">
        <v>0</v>
      </c>
      <c r="I425" t="str" cm="1">
        <f t="array" aca="1" ref="I4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5" t="s">
        <v>2808</v>
      </c>
      <c r="K425" s="10" t="str">
        <f>TRIM(SUBSTITUTE( LEFT(DATA_Requirements[[#This Row],[Path]], FIND("/", SUBSTITUTE( DATA_Requirements[[#This Row],[Path]]," ","/"),1)-1), ".",""))</f>
        <v>Design</v>
      </c>
      <c r="L4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PubSub</v>
      </c>
      <c r="M4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PubSub Management Service MUST be provided to support immediate, efficient communication between server and client devices</v>
      </c>
    </row>
    <row r="426" spans="4:13">
      <c r="D426"/>
      <c r="F426"/>
      <c r="H426">
        <v>0</v>
      </c>
      <c r="I426" t="str" cm="1">
        <f t="array" aca="1" ref="I4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6" t="s">
        <v>2809</v>
      </c>
      <c r="K426" s="10" t="str">
        <f>TRIM(SUBSTITUTE( LEFT(DATA_Requirements[[#This Row],[Path]], FIND("/", SUBSTITUTE( DATA_Requirements[[#This Row],[Path]]," ","/"),1)-1), ".",""))</f>
        <v>Design</v>
      </c>
      <c r="L4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RDMS Storage</v>
      </c>
      <c r="M4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Relational DB Management Service MUST be provided to support a Generic Repository Service</v>
      </c>
    </row>
    <row r="427" spans="4:13">
      <c r="D427"/>
      <c r="F427"/>
      <c r="H427">
        <v>0</v>
      </c>
      <c r="I427" t="str" cm="1">
        <f t="array" aca="1" ref="I4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7" t="s">
        <v>2810</v>
      </c>
      <c r="K427" s="10" t="str">
        <f>TRIM(SUBSTITUTE( LEFT(DATA_Requirements[[#This Row],[Path]], FIND("/", SUBSTITUTE( DATA_Requirements[[#This Row],[Path]]," ","/"),1)-1), ".",""))</f>
        <v>Design</v>
      </c>
      <c r="L4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Repository Service</v>
      </c>
      <c r="M4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Generic Repository Service MUST be provided to facilitate data access development</v>
      </c>
    </row>
    <row r="428" spans="4:13">
      <c r="D428"/>
      <c r="F428"/>
      <c r="H428">
        <v>0</v>
      </c>
      <c r="I428" t="str" cm="1">
        <f t="array" aca="1" ref="I4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8" t="s">
        <v>2811</v>
      </c>
      <c r="K428" s="10" t="str">
        <f>TRIM(SUBSTITUTE( LEFT(DATA_Requirements[[#This Row],[Path]], FIND("/", SUBSTITUTE( DATA_Requirements[[#This Row],[Path]]," ","/"),1)-1), ".",""))</f>
        <v>Design</v>
      </c>
      <c r="L4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Rule Service</v>
      </c>
      <c r="M4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Rule Engine Service MUST be used if Rule Processing becomes required</v>
      </c>
    </row>
    <row r="429" spans="4:13">
      <c r="D429"/>
      <c r="F429"/>
      <c r="H429">
        <v>0</v>
      </c>
      <c r="I429" t="str" cm="1">
        <f t="array" aca="1" ref="I4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29" t="s">
        <v>2812</v>
      </c>
      <c r="K429" s="10" t="str">
        <f>TRIM(SUBSTITUTE( LEFT(DATA_Requirements[[#This Row],[Path]], FIND("/", SUBSTITUTE( DATA_Requirements[[#This Row],[Path]]," ","/"),1)-1), ".",""))</f>
        <v>Design</v>
      </c>
      <c r="L4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Search Service</v>
      </c>
      <c r="M4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Search Service MUST be used to facilitate indexing and Discovery of Non-Public Resources</v>
      </c>
    </row>
    <row r="430" spans="4:13">
      <c r="D430"/>
      <c r="F430"/>
      <c r="H430">
        <v>0</v>
      </c>
      <c r="I430" t="str" cm="1">
        <f t="array" aca="1" ref="I4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0" t="s">
        <v>2813</v>
      </c>
      <c r="K430" s="10" t="str">
        <f>TRIM(SUBSTITUTE( LEFT(DATA_Requirements[[#This Row],[Path]], FIND("/", SUBSTITUTE( DATA_Requirements[[#This Row],[Path]]," ","/"),1)-1), ".",""))</f>
        <v>Design</v>
      </c>
      <c r="L4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UserPermissionDelegationManagement</v>
      </c>
      <c r="M4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capable of assigning Permissions to Users via Roles, while providing a means of adding or removing specific Permissions</v>
      </c>
    </row>
    <row r="431" spans="4:13">
      <c r="D431"/>
      <c r="F431"/>
      <c r="H431">
        <v>0</v>
      </c>
      <c r="I431" t="str" cm="1">
        <f t="array" aca="1" ref="I4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1" t="s">
        <v>2814</v>
      </c>
      <c r="K431" s="10" t="str">
        <f>TRIM(SUBSTITUTE( LEFT(DATA_Requirements[[#This Row],[Path]], FIND("/", SUBSTITUTE( DATA_Requirements[[#This Row],[Path]]," ","/"),1)-1), ".",""))</f>
        <v>Design</v>
      </c>
      <c r="L4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Workflow Service</v>
      </c>
      <c r="M4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Workflow Service MUST be used, if Escalation, etc.Workflows are required</v>
      </c>
    </row>
    <row r="432" spans="4:13">
      <c r="D432"/>
      <c r="F432"/>
      <c r="H432">
        <v>0</v>
      </c>
      <c r="I432" t="str" cm="1">
        <f t="array" aca="1" ref="I4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2" t="s">
        <v>2815</v>
      </c>
      <c r="K432" s="10" t="str">
        <f>TRIM(SUBSTITUTE( LEFT(DATA_Requirements[[#This Row],[Path]], FIND("/", SUBSTITUTE( DATA_Requirements[[#This Row],[Path]]," ","/"),1)-1), ".",""))</f>
        <v>Design</v>
      </c>
      <c r="L4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Configuration</v>
      </c>
      <c r="M4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Configuration</v>
      </c>
    </row>
    <row r="433" spans="4:13">
      <c r="D433"/>
      <c r="F433"/>
      <c r="H433">
        <v>0</v>
      </c>
      <c r="I433" t="str" cm="1">
        <f t="array" aca="1" ref="I4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3" t="s">
        <v>2816</v>
      </c>
      <c r="K433" s="10" t="str">
        <f>TRIM(SUBSTITUTE( LEFT(DATA_Requirements[[#This Row],[Path]], FIND("/", SUBSTITUTE( DATA_Requirements[[#This Row],[Path]]," ","/"),1)-1), ".",""))</f>
        <v>Design</v>
      </c>
      <c r="L4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Using</v>
      </c>
      <c r="M4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Using Standard Schemas &amp; Attributes</v>
      </c>
    </row>
    <row r="434" spans="4:13">
      <c r="D434"/>
      <c r="F434"/>
      <c r="H434">
        <v>0</v>
      </c>
      <c r="I434" t="str" cm="1">
        <f t="array" aca="1" ref="I4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4" t="s">
        <v>2817</v>
      </c>
      <c r="K434" s="10" t="str">
        <f>TRIM(SUBSTITUTE( LEFT(DATA_Requirements[[#This Row],[Path]], FIND("/", SUBSTITUTE( DATA_Requirements[[#This Row],[Path]]," ","/"),1)-1), ".",""))</f>
        <v>Design</v>
      </c>
      <c r="L4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v>
      </c>
      <c r="M4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Reporting</v>
      </c>
    </row>
    <row r="435" spans="4:13">
      <c r="D435"/>
      <c r="F435"/>
      <c r="H435">
        <v>0</v>
      </c>
      <c r="I435" t="str" cm="1">
        <f t="array" aca="1" ref="I4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5" t="s">
        <v>2818</v>
      </c>
      <c r="K435" s="10" t="str">
        <f>TRIM(SUBSTITUTE( LEFT(DATA_Requirements[[#This Row],[Path]], FIND("/", SUBSTITUTE( DATA_Requirements[[#This Row],[Path]]," ","/"),1)-1), ".",""))</f>
        <v>Design</v>
      </c>
      <c r="L4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v>
      </c>
      <c r="M4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of a separate Database</v>
      </c>
    </row>
    <row r="436" spans="4:13">
      <c r="D436"/>
      <c r="F436"/>
      <c r="H436">
        <v>0</v>
      </c>
      <c r="I436" t="str" cm="1">
        <f t="array" aca="1" ref="I4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6" t="s">
        <v>2819</v>
      </c>
      <c r="K436" s="10" t="str">
        <f>TRIM(SUBSTITUTE( LEFT(DATA_Requirements[[#This Row],[Path]], FIND("/", SUBSTITUTE( DATA_Requirements[[#This Row],[Path]]," ","/"),1)-1), ".",""))</f>
        <v>Design</v>
      </c>
      <c r="L4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4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MUST be exportable to the organisation Data Warehouse</v>
      </c>
    </row>
    <row r="437" spans="4:13">
      <c r="D437"/>
      <c r="F437"/>
      <c r="H437">
        <v>0</v>
      </c>
      <c r="I437" t="str" cm="1">
        <f t="array" aca="1" ref="I4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7" t="s">
        <v>2820</v>
      </c>
      <c r="K437" s="10" t="str">
        <f>TRIM(SUBSTITUTE( LEFT(DATA_Requirements[[#This Row],[Path]], FIND("/", SUBSTITUTE( DATA_Requirements[[#This Row],[Path]]," ","/"),1)-1), ".",""))</f>
        <v>Design</v>
      </c>
      <c r="L4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IF</v>
      </c>
      <c r="M4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the design requires authenticating API service clients, OAuth MUST be usable</v>
      </c>
    </row>
    <row r="438" spans="4:13">
      <c r="D438"/>
      <c r="F438"/>
      <c r="H438">
        <v>0</v>
      </c>
      <c r="I438" t="str" cm="1">
        <f t="array" aca="1" ref="I4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8" t="s">
        <v>2821</v>
      </c>
      <c r="K438" s="10" t="str">
        <f>TRIM(SUBSTITUTE( LEFT(DATA_Requirements[[#This Row],[Path]], FIND("/", SUBSTITUTE( DATA_Requirements[[#This Row],[Path]]," ","/"),1)-1), ".",""))</f>
        <v>Design</v>
      </c>
      <c r="L4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supporting OIDC to authenticate service client users</v>
      </c>
    </row>
    <row r="439" spans="4:13">
      <c r="D439"/>
      <c r="F439"/>
      <c r="H439">
        <v>0</v>
      </c>
      <c r="I439" t="str" cm="1">
        <f t="array" aca="1" ref="I4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39" t="s">
        <v>2822</v>
      </c>
      <c r="K439" s="10" t="str">
        <f>TRIM(SUBSTITUTE( LEFT(DATA_Requirements[[#This Row],[Path]], FIND("/", SUBSTITUTE( DATA_Requirements[[#This Row],[Path]]," ","/"),1)-1), ".",""))</f>
        <v>Design</v>
      </c>
      <c r="L4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MAY rely on SAML to authenticate Users and Devices</v>
      </c>
    </row>
    <row r="440" spans="4:13">
      <c r="D440"/>
      <c r="F440"/>
      <c r="H440">
        <v>0</v>
      </c>
      <c r="I440" t="str" cm="1">
        <f t="array" aca="1" ref="I4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0" t="s">
        <v>2823</v>
      </c>
      <c r="K440" s="10" t="str">
        <f>TRIM(SUBSTITUTE( LEFT(DATA_Requirements[[#This Row],[Path]], FIND("/", SUBSTITUTE( DATA_Requirements[[#This Row],[Path]]," ","/"),1)-1), ".",""))</f>
        <v>Design</v>
      </c>
      <c r="L4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implement SKIM APIs to permit initial migration of users, groups and permissions</v>
      </c>
    </row>
    <row r="441" spans="4:13">
      <c r="D441"/>
      <c r="F441"/>
      <c r="H441">
        <v>0</v>
      </c>
      <c r="I441" t="str" cm="1">
        <f t="array" aca="1" ref="I4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1" t="s">
        <v>2824</v>
      </c>
      <c r="K441" s="10" t="str">
        <f>TRIM(SUBSTITUTE( LEFT(DATA_Requirements[[#This Row],[Path]], FIND("/", SUBSTITUTE( DATA_Requirements[[#This Row],[Path]]," ","/"),1)-1), ".",""))</f>
        <v>Design</v>
      </c>
      <c r="L4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developed using mainstream enterprise grade languages</v>
      </c>
    </row>
    <row r="442" spans="4:13">
      <c r="D442"/>
      <c r="F442"/>
      <c r="H442">
        <v>0</v>
      </c>
      <c r="I442" t="str" cm="1">
        <f t="array" aca="1" ref="I4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2" t="s">
        <v>2825</v>
      </c>
      <c r="K442" s="10" t="str">
        <f>TRIM(SUBSTITUTE( LEFT(DATA_Requirements[[#This Row],[Path]], FIND("/", SUBSTITUTE( DATA_Requirements[[#This Row],[Path]]," ","/"),1)-1), ".",""))</f>
        <v>Design</v>
      </c>
      <c r="L4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v>
      </c>
      <c r="M4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 languages that are executable on Linux and Windows</v>
      </c>
    </row>
    <row r="443" spans="4:13">
      <c r="D443"/>
      <c r="F443"/>
      <c r="H443">
        <v>0</v>
      </c>
      <c r="I443" t="str" cm="1">
        <f t="array" aca="1" ref="I4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3" t="s">
        <v>2826</v>
      </c>
      <c r="K443" s="10" t="str">
        <f>TRIM(SUBSTITUTE( LEFT(DATA_Requirements[[#This Row],[Path]], FIND("/", SUBSTITUTE( DATA_Requirements[[#This Row],[Path]]," ","/"),1)-1), ".",""))</f>
        <v>Design</v>
      </c>
      <c r="L4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mainstream development frameworks</v>
      </c>
      <c r="M4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Development MUST be on mainstream development frameworks</v>
      </c>
    </row>
    <row r="444" spans="4:13">
      <c r="D444"/>
      <c r="F444"/>
      <c r="H444">
        <v>0</v>
      </c>
      <c r="I444" t="str" cm="1">
        <f t="array" aca="1" ref="I4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4" t="s">
        <v>2827</v>
      </c>
      <c r="K444" s="10" t="str">
        <f>TRIM(SUBSTITUTE( LEFT(DATA_Requirements[[#This Row],[Path]], FIND("/", SUBSTITUTE( DATA_Requirements[[#This Row],[Path]]," ","/"),1)-1), ".",""))</f>
        <v>Design</v>
      </c>
      <c r="L4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audit operations of authenticated users who change state</v>
      </c>
    </row>
    <row r="445" spans="4:13">
      <c r="D445"/>
      <c r="F445"/>
      <c r="H445">
        <v>0</v>
      </c>
      <c r="I445" t="str" cm="1">
        <f t="array" aca="1" ref="I4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5" t="s">
        <v>2828</v>
      </c>
      <c r="K445" s="10" t="str">
        <f>TRIM(SUBSTITUTE( LEFT(DATA_Requirements[[#This Row],[Path]], FIND("/", SUBSTITUTE( DATA_Requirements[[#This Row],[Path]]," ","/"),1)-1), ".",""))</f>
        <v>Design</v>
      </c>
      <c r="L4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audit operations of unauthenticated users as well as authenticated users</v>
      </c>
    </row>
    <row r="446" spans="4:13">
      <c r="D446"/>
      <c r="F446"/>
      <c r="H446">
        <v>0</v>
      </c>
      <c r="I446" t="str" cm="1">
        <f t="array" aca="1" ref="I4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6" t="s">
        <v>2829</v>
      </c>
      <c r="K446" s="10" t="str">
        <f>TRIM(SUBSTITUTE( LEFT(DATA_Requirements[[#This Row],[Path]], FIND("/", SUBSTITUTE( DATA_Requirements[[#This Row],[Path]]," ","/"),1)-1), ".",""))</f>
        <v>Design</v>
      </c>
      <c r="L4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 Capabilities</v>
      </c>
      <c r="M4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Session Operation Auditing Management Capabilities</v>
      </c>
    </row>
    <row r="447" spans="4:13">
      <c r="D447"/>
      <c r="F447"/>
      <c r="H447">
        <v>0</v>
      </c>
      <c r="I447" t="str" cm="1">
        <f t="array" aca="1" ref="I4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7" t="s">
        <v>2830</v>
      </c>
      <c r="K447" s="10" t="str">
        <f>TRIM(SUBSTITUTE( LEFT(DATA_Requirements[[#This Row],[Path]], FIND("/", SUBSTITUTE( DATA_Requirements[[#This Row],[Path]]," ","/"),1)-1), ".",""))</f>
        <v>Design</v>
      </c>
      <c r="L4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Collecting</v>
      </c>
      <c r="M4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MUST capture Diagnostics Messages in a NonPermanent, Rolling manner</v>
      </c>
    </row>
    <row r="448" spans="4:13">
      <c r="D448"/>
      <c r="F448"/>
      <c r="H448">
        <v>0</v>
      </c>
      <c r="I448" t="str" cm="1">
        <f t="array" aca="1" ref="I4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8" t="s">
        <v>2831</v>
      </c>
      <c r="K448" s="10" t="str">
        <f>TRIM(SUBSTITUTE( LEFT(DATA_Requirements[[#This Row],[Path]], FIND("/", SUBSTITUTE( DATA_Requirements[[#This Row],[Path]]," ","/"),1)-1), ".",""))</f>
        <v>Design</v>
      </c>
      <c r="L4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Queryability Capabilities</v>
      </c>
      <c r="M4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Organisation Managed, The Service SHOULD provide Diagnostics Message Querying Capabilities</v>
      </c>
    </row>
    <row r="449" spans="4:13">
      <c r="D449"/>
      <c r="F449"/>
      <c r="H449">
        <v>0</v>
      </c>
      <c r="I449" t="str" cm="1">
        <f t="array" aca="1" ref="I4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49" t="s">
        <v>2832</v>
      </c>
      <c r="K449" s="10" t="str">
        <f>TRIM(SUBSTITUTE( LEFT(DATA_Requirements[[#This Row],[Path]], FIND("/", SUBSTITUTE( DATA_Requirements[[#This Row],[Path]]," ","/"),1)-1), ".",""))</f>
        <v>Design</v>
      </c>
      <c r="L4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4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provide Feedback Collection and Management Capabilities</v>
      </c>
    </row>
    <row r="450" spans="4:13">
      <c r="D450"/>
      <c r="F450"/>
      <c r="H450">
        <v>0</v>
      </c>
      <c r="I450" t="str" cm="1">
        <f t="array" aca="1" ref="I4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0" t="s">
        <v>2833</v>
      </c>
      <c r="K450" s="10" t="str">
        <f>TRIM(SUBSTITUTE( LEFT(DATA_Requirements[[#This Row],[Path]], FIND("/", SUBSTITUTE( DATA_Requirements[[#This Row],[Path]]," ","/"),1)-1), ".",""))</f>
        <v>Design</v>
      </c>
      <c r="L4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provide capabilities to add, suspend and remove Users from the System</v>
      </c>
    </row>
    <row r="451" spans="4:13">
      <c r="D451"/>
      <c r="F451"/>
      <c r="H451">
        <v>0</v>
      </c>
      <c r="I451" t="str" cm="1">
        <f t="array" aca="1" ref="I4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1" t="s">
        <v>2834</v>
      </c>
      <c r="K451" s="10" t="str">
        <f>TRIM(SUBSTITUTE( LEFT(DATA_Requirements[[#This Row],[Path]], FIND("/", SUBSTITUTE( DATA_Requirements[[#This Row],[Path]]," ","/"),1)-1), ".",""))</f>
        <v>Design</v>
      </c>
      <c r="L4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Service's Authorisation Mechanisms SHOULD be Permission based, as opposed to only Role based</v>
      </c>
    </row>
    <row r="452" spans="4:13">
      <c r="D452"/>
      <c r="F452"/>
      <c r="H452">
        <v>0</v>
      </c>
      <c r="I452" t="str" cm="1">
        <f t="array" aca="1" ref="I4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2" t="s">
        <v>2835</v>
      </c>
      <c r="K452" s="10" t="str">
        <f>TRIM(SUBSTITUTE( LEFT(DATA_Requirements[[#This Row],[Path]], FIND("/", SUBSTITUTE( DATA_Requirements[[#This Row],[Path]]," ","/"),1)-1), ".",""))</f>
        <v>Design</v>
      </c>
      <c r="L4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4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system Functionality SHOULD be exposed as Authorisable APIs</v>
      </c>
    </row>
    <row r="453" spans="4:13">
      <c r="D453"/>
      <c r="F453"/>
      <c r="H453">
        <v>0</v>
      </c>
      <c r="I453" s="5" t="str" cm="1">
        <f t="array" aca="1" ref="I4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3" s="5" t="s">
        <v>2836</v>
      </c>
      <c r="K453" s="10" t="str">
        <f>TRIM(SUBSTITUTE( LEFT(DATA_Requirements[[#This Row],[Path]], FIND("/", SUBSTITUTE( DATA_Requirements[[#This Row],[Path]]," ","/"),1)-1), ".",""))</f>
        <v>Design</v>
      </c>
      <c r="L4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SHOULD record Metrics for Reporting on Traffic,Abandonment, Conversion to Authenticated, Operations, Resource Usage</v>
      </c>
    </row>
    <row r="454" spans="4:13">
      <c r="D454"/>
      <c r="F454"/>
      <c r="H454">
        <v>0</v>
      </c>
      <c r="I454" s="5" t="str" cm="1">
        <f t="array" aca="1" ref="I4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4" s="5" t="s">
        <v>2837</v>
      </c>
      <c r="K454" s="10" t="str">
        <f>TRIM(SUBSTITUTE( LEFT(DATA_Requirements[[#This Row],[Path]], FIND("/", SUBSTITUTE( DATA_Requirements[[#This Row],[Path]]," ","/"),1)-1), ".",""))</f>
        <v>Design</v>
      </c>
      <c r="L4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4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persisted to a queryable Blob Storage or similar to not rely on the Host devices file system</v>
      </c>
    </row>
    <row r="455" spans="4:13">
      <c r="D455"/>
      <c r="F455"/>
      <c r="H455">
        <v>0</v>
      </c>
      <c r="I455" s="5" t="str" cm="1">
        <f t="array" aca="1" ref="I4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5" s="5" t="s">
        <v>2838</v>
      </c>
      <c r="K455" s="10" t="str">
        <f>TRIM(SUBSTITUTE( LEFT(DATA_Requirements[[#This Row],[Path]], FIND("/", SUBSTITUTE( DATA_Requirements[[#This Row],[Path]]," ","/"),1)-1), ".",""))</f>
        <v>Design</v>
      </c>
      <c r="L4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Duration</v>
      </c>
      <c r="M4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number of days to persist Diagnostics Tracing SHOULD be configurable</v>
      </c>
    </row>
    <row r="456" spans="4:13">
      <c r="D456"/>
      <c r="F456"/>
      <c r="H456">
        <v>0</v>
      </c>
      <c r="I456" s="5" t="str" cm="1">
        <f t="array" aca="1" ref="I4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6" s="5" t="s">
        <v>2839</v>
      </c>
      <c r="K456" s="10" t="str">
        <f>TRIM(SUBSTITUTE( LEFT(DATA_Requirements[[#This Row],[Path]], FIND("/", SUBSTITUTE( DATA_Requirements[[#This Row],[Path]]," ","/"),1)-1), ".",""))</f>
        <v>Design</v>
      </c>
      <c r="L4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Process</v>
      </c>
      <c r="M4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periodic task SHOULD be developed to clear diagnostics records that are older than a configurable number of days</v>
      </c>
    </row>
    <row r="457" spans="4:13">
      <c r="D457"/>
      <c r="F457"/>
      <c r="H457">
        <v>0</v>
      </c>
      <c r="I457" s="5" t="str" cm="1">
        <f t="array" aca="1" ref="I4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7" s="5" t="s">
        <v>2840</v>
      </c>
      <c r="K457" s="10" t="str">
        <f>TRIM(SUBSTITUTE( LEFT(DATA_Requirements[[#This Row],[Path]], FIND("/", SUBSTITUTE( DATA_Requirements[[#This Row],[Path]]," ","/"),1)-1), ".",""))</f>
        <v>Design</v>
      </c>
      <c r="L4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Level</v>
      </c>
      <c r="M4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level of Diagnostics Tracing to be recorded SHOULD be dynamically configurable without restarting the service</v>
      </c>
    </row>
    <row r="458" spans="4:13">
      <c r="D458"/>
      <c r="F458"/>
      <c r="H458">
        <v>0</v>
      </c>
      <c r="I458" s="5" t="str" cm="1">
        <f t="array" aca="1" ref="I4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8" s="5" t="s">
        <v>2841</v>
      </c>
      <c r="K458" s="10" t="str">
        <f>TRIM(SUBSTITUTE( LEFT(DATA_Requirements[[#This Row],[Path]], FIND("/", SUBSTITUTE( DATA_Requirements[[#This Row],[Path]]," ","/"),1)-1), ".",""))</f>
        <v>Design</v>
      </c>
      <c r="L4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4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SHOULD be recorded to a repository that is remotely queryable (in other words, consider a relational or NoSql datastore)</v>
      </c>
    </row>
    <row r="459" spans="4:13">
      <c r="D459"/>
      <c r="F459"/>
      <c r="H459">
        <v>0</v>
      </c>
      <c r="I459" s="5" t="str" cm="1">
        <f t="array" aca="1" ref="I4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59" s="5" t="s">
        <v>2842</v>
      </c>
      <c r="K459" s="10" t="str">
        <f>TRIM(SUBSTITUTE( LEFT(DATA_Requirements[[#This Row],[Path]], FIND("/", SUBSTITUTE( DATA_Requirements[[#This Row],[Path]]," ","/"),1)-1), ".",""))</f>
        <v>Design</v>
      </c>
      <c r="L4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capable of alerting monitoring service specialists to abnormal behaviour</v>
      </c>
    </row>
    <row r="460" spans="4:13">
      <c r="D460"/>
      <c r="F460"/>
      <c r="H460">
        <v>0</v>
      </c>
      <c r="I460" t="str" cm="1">
        <f t="array" aca="1" ref="I4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0" t="s">
        <v>2843</v>
      </c>
      <c r="K460" s="10" t="str">
        <f>TRIM(SUBSTITUTE( LEFT(DATA_Requirements[[#This Row],[Path]], FIND("/", SUBSTITUTE( DATA_Requirements[[#This Row],[Path]]," ","/"),1)-1), ".",""))</f>
        <v>Design</v>
      </c>
      <c r="L4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Kept Supportable (Updated</v>
      </c>
      <c r="M4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Replaced at least 1 year before expiration)</v>
      </c>
    </row>
    <row r="461" spans="4:13">
      <c r="D461"/>
      <c r="F461"/>
      <c r="H461">
        <v>0</v>
      </c>
      <c r="I461" t="str" cm="1">
        <f t="array" aca="1" ref="I4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1" t="s">
        <v>2844</v>
      </c>
      <c r="K461" s="10" t="str">
        <f>TRIM(SUBSTITUTE( LEFT(DATA_Requirements[[#This Row],[Path]], FIND("/", SUBSTITUTE( DATA_Requirements[[#This Row],[Path]]," ","/"),1)-1), ".",""))</f>
        <v>Design</v>
      </c>
      <c r="L4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Source CodeBase</v>
      </c>
      <c r="M4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Any Custom Code developed for the system MUST be capable of being made available as Open Source without compromising Confidential information</v>
      </c>
    </row>
    <row r="462" spans="4:13">
      <c r="D462"/>
      <c r="F462"/>
      <c r="H462">
        <v>0</v>
      </c>
      <c r="I462" t="str" cm="1">
        <f t="array" aca="1" ref="I4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2" t="s">
        <v>2845</v>
      </c>
      <c r="K462" s="10" t="str">
        <f>TRIM(SUBSTITUTE( LEFT(DATA_Requirements[[#This Row],[Path]], FIND("/", SUBSTITUTE( DATA_Requirements[[#This Row],[Path]]," ","/"),1)-1), ".",""))</f>
        <v>Design</v>
      </c>
      <c r="L4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Source Libraries</v>
      </c>
      <c r="M4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Open Source libraries used in the solution MUST be and remain actively maintained libraries</v>
      </c>
    </row>
    <row r="463" spans="4:13">
      <c r="D463"/>
      <c r="F463"/>
      <c r="H463">
        <v>0</v>
      </c>
      <c r="I463" t="str" cm="1">
        <f t="array" aca="1" ref="I4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3" t="s">
        <v>2846</v>
      </c>
      <c r="K463" s="10" t="str">
        <f>TRIM(SUBSTITUTE( LEFT(DATA_Requirements[[#This Row],[Path]], FIND("/", SUBSTITUTE( DATA_Requirements[[#This Row],[Path]]," ","/"),1)-1), ".",""))</f>
        <v>Design</v>
      </c>
      <c r="L4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 Logical Modules</v>
      </c>
      <c r="M4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should be designed and developed based on Logical Modules, which CAN be developed as physical deployable modules</v>
      </c>
    </row>
    <row r="464" spans="4:13">
      <c r="D464"/>
      <c r="F464"/>
      <c r="H464">
        <v>0</v>
      </c>
      <c r="I464" t="str" cm="1">
        <f t="array" aca="1" ref="I4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4" t="s">
        <v>2847</v>
      </c>
      <c r="K464" s="10" t="str">
        <f>TRIM(SUBSTITUTE( LEFT(DATA_Requirements[[#This Row],[Path]], FIND("/", SUBSTITUTE( DATA_Requirements[[#This Row],[Path]]," ","/"),1)-1), ".",""))</f>
        <v>Design</v>
      </c>
      <c r="L4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by Modules</v>
      </c>
      <c r="M4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extendable using Physical Deployable Modules</v>
      </c>
    </row>
    <row r="465" spans="4:13">
      <c r="D465"/>
      <c r="F465"/>
      <c r="H465">
        <v>0</v>
      </c>
      <c r="I465" t="str" cm="1">
        <f t="array" aca="1" ref="I4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5" t="s">
        <v>2848</v>
      </c>
      <c r="K465" s="10" t="str">
        <f>TRIM(SUBSTITUTE( LEFT(DATA_Requirements[[#This Row],[Path]], FIND("/", SUBSTITUTE( DATA_Requirements[[#This Row],[Path]]," ","/"),1)-1), ".",""))</f>
        <v>Design</v>
      </c>
      <c r="L4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4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System Functionality MUST be exposed via Authorisable APIs</v>
      </c>
    </row>
    <row r="466" spans="4:13">
      <c r="D466"/>
      <c r="F466" s="5"/>
      <c r="H466">
        <v>0</v>
      </c>
      <c r="I466" s="5" t="str" cm="1">
        <f t="array" aca="1" ref="I4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6" s="5" t="s">
        <v>2849</v>
      </c>
      <c r="K466" s="10" t="str">
        <f>TRIM(SUBSTITUTE( LEFT(DATA_Requirements[[#This Row],[Path]], FIND("/", SUBSTITUTE( DATA_Requirements[[#This Row],[Path]]," ","/"),1)-1), ".",""))</f>
        <v>Design</v>
      </c>
      <c r="L4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Preference</v>
      </c>
      <c r="M4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Preference for Compiled Languages</v>
      </c>
    </row>
    <row r="467" spans="4:13">
      <c r="D467"/>
      <c r="F467"/>
      <c r="H467">
        <v>0</v>
      </c>
      <c r="I467" t="str" cm="1">
        <f t="array" aca="1" ref="I4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7" t="s">
        <v>2850</v>
      </c>
      <c r="K467" s="10" t="str">
        <f>TRIM(SUBSTITUTE( LEFT(DATA_Requirements[[#This Row],[Path]], FIND("/", SUBSTITUTE( DATA_Requirements[[#This Row],[Path]]," ","/"),1)-1), ".",""))</f>
        <v>Design</v>
      </c>
      <c r="L4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Capacity (concurrent clients)</v>
      </c>
    </row>
    <row r="468" spans="4:13">
      <c r="D468"/>
      <c r="F468" s="5"/>
      <c r="H468">
        <v>0</v>
      </c>
      <c r="I468" s="5" t="str" cm="1">
        <f t="array" aca="1" ref="I4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8" s="5" t="s">
        <v>2851</v>
      </c>
      <c r="K468" s="10" t="str">
        <f>TRIM(SUBSTITUTE( LEFT(DATA_Requirements[[#This Row],[Path]], FIND("/", SUBSTITUTE( DATA_Requirements[[#This Row],[Path]]," ","/"),1)-1), ".",""))</f>
        <v>Design</v>
      </c>
      <c r="L4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Can handle expected number of Records</v>
      </c>
    </row>
    <row r="469" spans="4:13">
      <c r="D469"/>
      <c r="F469" s="5"/>
      <c r="H469">
        <v>0</v>
      </c>
      <c r="I469" s="5" t="str" cm="1">
        <f t="array" aca="1" ref="I4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69" s="5" t="s">
        <v>2852</v>
      </c>
      <c r="K469" s="10" t="str">
        <f>TRIM(SUBSTITUTE( LEFT(DATA_Requirements[[#This Row],[Path]], FIND("/", SUBSTITUTE( DATA_Requirements[[#This Row],[Path]]," ","/"),1)-1), ".",""))</f>
        <v>Design</v>
      </c>
      <c r="L4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Capacity</v>
      </c>
      <c r="M4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Can handle expected number of Users</v>
      </c>
    </row>
    <row r="470" spans="4:13">
      <c r="D470"/>
      <c r="F470"/>
      <c r="H470">
        <v>0</v>
      </c>
      <c r="I470" t="str" cm="1">
        <f t="array" aca="1" ref="I4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0" t="s">
        <v>2853</v>
      </c>
      <c r="K470" s="10" t="str">
        <f>TRIM(SUBSTITUTE( LEFT(DATA_Requirements[[#This Row],[Path]], FIND("/", SUBSTITUTE( DATA_Requirements[[#This Row],[Path]]," ","/"),1)-1), ".",""))</f>
        <v>Design</v>
      </c>
      <c r="L4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Consumer</v>
      </c>
      <c r="M4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Reputation &amp; Trust</v>
      </c>
    </row>
    <row r="471" spans="4:13">
      <c r="D471"/>
      <c r="F471" s="5"/>
      <c r="H471">
        <v>0</v>
      </c>
      <c r="I471" t="str" cm="1">
        <f t="array" aca="1" ref="I4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1" t="s">
        <v>2854</v>
      </c>
      <c r="K471" s="10" t="str">
        <f>TRIM(SUBSTITUTE( LEFT(DATA_Requirements[[#This Row],[Path]], FIND("/", SUBSTITUTE( DATA_Requirements[[#This Row],[Path]]," ","/"),1)-1), ".",""))</f>
        <v>Design</v>
      </c>
      <c r="L4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v>
      </c>
      <c r="M4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Costs</v>
      </c>
    </row>
    <row r="472" spans="4:13">
      <c r="D472"/>
      <c r="F472" s="5"/>
      <c r="H472">
        <v>0</v>
      </c>
      <c r="I472" t="str" cm="1">
        <f t="array" aca="1" ref="I4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2" t="s">
        <v>2855</v>
      </c>
      <c r="K472" s="10" t="str">
        <f>TRIM(SUBSTITUTE( LEFT(DATA_Requirements[[#This Row],[Path]], FIND("/", SUBSTITUTE( DATA_Requirements[[#This Row],[Path]]," ","/"),1)-1), ".",""))</f>
        <v>Design</v>
      </c>
      <c r="L4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CPU</v>
      </c>
      <c r="M4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No more than 2 CPU Required to meet Availability Targets</v>
      </c>
    </row>
    <row r="473" spans="4:13">
      <c r="D473"/>
      <c r="F473" s="5"/>
      <c r="H473">
        <v>0</v>
      </c>
      <c r="I473" t="str" cm="1">
        <f t="array" aca="1" ref="I4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3" t="s">
        <v>2856</v>
      </c>
      <c r="K473" s="10" t="str">
        <f>TRIM(SUBSTITUTE( LEFT(DATA_Requirements[[#This Row],[Path]], FIND("/", SUBSTITUTE( DATA_Requirements[[#This Row],[Path]]," ","/"),1)-1), ".",""))</f>
        <v>Design</v>
      </c>
      <c r="L4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4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Devices</v>
      </c>
    </row>
    <row r="474" spans="4:13">
      <c r="D474"/>
      <c r="F474" s="5"/>
      <c r="H474">
        <v>0</v>
      </c>
      <c r="I474" s="5" t="str" cm="1">
        <f t="array" aca="1" ref="I4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4" s="5" t="s">
        <v>2857</v>
      </c>
      <c r="K474" s="10" t="str">
        <f>TRIM(SUBSTITUTE( LEFT(DATA_Requirements[[#This Row],[Path]], FIND("/", SUBSTITUTE( DATA_Requirements[[#This Row],[Path]]," ","/"),1)-1), ".",""))</f>
        <v>Design</v>
      </c>
      <c r="L4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4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IO</v>
      </c>
    </row>
    <row r="475" spans="4:13">
      <c r="D475"/>
      <c r="F475" s="5"/>
      <c r="H475">
        <v>0</v>
      </c>
      <c r="I475" t="str" cm="1">
        <f t="array" aca="1" ref="I4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5" t="s">
        <v>2858</v>
      </c>
      <c r="K475" s="10" t="str">
        <f>TRIM(SUBSTITUTE( LEFT(DATA_Requirements[[#This Row],[Path]], FIND("/", SUBSTITUTE( DATA_Requirements[[#This Row],[Path]]," ","/"),1)-1), ".",""))</f>
        <v>Design</v>
      </c>
      <c r="L4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4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Dynamically &amp; Sufficiently Expandable</v>
      </c>
    </row>
    <row r="476" spans="4:13">
      <c r="D476"/>
      <c r="F476"/>
      <c r="H476">
        <v>0</v>
      </c>
      <c r="I476" s="5" t="str" cm="1">
        <f t="array" aca="1" ref="I4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6" s="5" t="s">
        <v>2859</v>
      </c>
      <c r="K476" s="10" t="str">
        <f>TRIM(SUBSTITUTE( LEFT(DATA_Requirements[[#This Row],[Path]], FIND("/", SUBSTITUTE( DATA_Requirements[[#This Row],[Path]]," ","/"),1)-1), ".",""))</f>
        <v>Design</v>
      </c>
      <c r="L4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v>
      </c>
      <c r="M4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Effort &amp; Cost</v>
      </c>
    </row>
    <row r="477" spans="4:13">
      <c r="D477"/>
      <c r="F477"/>
      <c r="H477">
        <v>0</v>
      </c>
      <c r="I477" t="str" cm="1">
        <f t="array" aca="1" ref="I4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7" t="s">
        <v>2860</v>
      </c>
      <c r="K477" s="10" t="str">
        <f>TRIM(SUBSTITUTE( LEFT(DATA_Requirements[[#This Row],[Path]], FIND("/", SUBSTITUTE( DATA_Requirements[[#This Row],[Path]]," ","/"),1)-1), ".",""))</f>
        <v>Design</v>
      </c>
      <c r="L4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Throughput</v>
      </c>
      <c r="M4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Throughput (Transactions Completed per)</v>
      </c>
    </row>
    <row r="478" spans="4:13">
      <c r="D478"/>
      <c r="F478" s="5"/>
      <c r="H478">
        <v>0</v>
      </c>
      <c r="I478" t="str" cm="1">
        <f t="array" aca="1" ref="I4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8" t="s">
        <v>2861</v>
      </c>
      <c r="K478" s="10" t="str">
        <f>TRIM(SUBSTITUTE( LEFT(DATA_Requirements[[#This Row],[Path]], FIND("/", SUBSTITUTE( DATA_Requirements[[#This Row],[Path]]," ","/"),1)-1), ".",""))</f>
        <v/>
      </c>
      <c r="L4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recover from a User initiated Exception within 600ms</v>
      </c>
    </row>
    <row r="479" spans="4:13">
      <c r="D479"/>
      <c r="F479" s="5"/>
      <c r="H479">
        <v>0</v>
      </c>
      <c r="I479" t="str" cm="1">
        <f t="array" aca="1" ref="I4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79" t="s">
        <v>2862</v>
      </c>
      <c r="K479" s="10" t="str">
        <f>TRIM(SUBSTITUTE( LEFT(DATA_Requirements[[#This Row],[Path]], FIND("/", SUBSTITUTE( DATA_Requirements[[#This Row],[Path]]," ","/"),1)-1), ".",""))</f>
        <v/>
      </c>
      <c r="L4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available to accept another Request from the same User within 600ms</v>
      </c>
    </row>
    <row r="480" spans="4:13">
      <c r="D480"/>
      <c r="F480" s="5"/>
      <c r="H480">
        <v>0</v>
      </c>
      <c r="I480" t="str" cm="1">
        <f t="array" aca="1" ref="I4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0" t="s">
        <v>2863</v>
      </c>
      <c r="K480" s="10" t="str">
        <f>TRIM(SUBSTITUTE( LEFT(DATA_Requirements[[#This Row],[Path]], FIND("/", SUBSTITUTE( DATA_Requirements[[#This Row],[Path]]," ","/"),1)-1), ".",""))</f>
        <v/>
      </c>
      <c r="L4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shut down within 15 seconds</v>
      </c>
    </row>
    <row r="481" spans="4:13">
      <c r="D481"/>
      <c r="F481" s="5"/>
      <c r="H481">
        <v>0</v>
      </c>
      <c r="I481" t="str" cm="1">
        <f t="array" aca="1" ref="I4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1" t="s">
        <v>2864</v>
      </c>
      <c r="K481" s="10" t="str">
        <f>TRIM(SUBSTITUTE( LEFT(DATA_Requirements[[#This Row],[Path]], FIND("/", SUBSTITUTE( DATA_Requirements[[#This Row],[Path]]," ","/"),1)-1), ".",""))</f>
        <v/>
      </c>
      <c r="L4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start accepting requests within 30 seconds of startup</v>
      </c>
    </row>
    <row r="482" spans="4:13">
      <c r="D482"/>
      <c r="F482" s="5"/>
      <c r="H482">
        <v>0</v>
      </c>
      <c r="I482" s="5" t="str" cm="1">
        <f t="array" aca="1" ref="I4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2" s="5" t="s">
        <v>2865</v>
      </c>
      <c r="K482" s="10" t="str">
        <f>TRIM(SUBSTITUTE( LEFT(DATA_Requirements[[#This Row],[Path]], FIND("/", SUBSTITUTE( DATA_Requirements[[#This Row],[Path]]," ","/"),1)-1), ".",""))</f>
        <v>Design</v>
      </c>
      <c r="L4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Behaviour</v>
      </c>
      <c r="M4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Transaction Duration</v>
      </c>
    </row>
    <row r="483" spans="4:13">
      <c r="D483"/>
      <c r="F483"/>
      <c r="H483">
        <v>0</v>
      </c>
      <c r="I483" t="str" cm="1">
        <f t="array" aca="1" ref="I4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3" t="s">
        <v>2866</v>
      </c>
      <c r="K483" s="10" t="str">
        <f>TRIM(SUBSTITUTE( LEFT(DATA_Requirements[[#This Row],[Path]], FIND("/", SUBSTITUTE( DATA_Requirements[[#This Row],[Path]]," ","/"),1)-1), ".",""))</f>
        <v>Design</v>
      </c>
      <c r="L4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Adaptability</v>
      </c>
      <c r="M4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Adaptability</v>
      </c>
    </row>
    <row r="484" spans="4:13">
      <c r="D484"/>
      <c r="F484"/>
      <c r="H484">
        <v>0</v>
      </c>
      <c r="I484" t="str" cm="1">
        <f t="array" aca="1" ref="I4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4" t="s">
        <v>2867</v>
      </c>
      <c r="K484" s="10" t="str">
        <f>TRIM(SUBSTITUTE( LEFT(DATA_Requirements[[#This Row],[Path]], FIND("/", SUBSTITUTE( DATA_Requirements[[#This Row],[Path]]," ","/"),1)-1), ".",""))</f>
        <v/>
      </c>
      <c r="L4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Country</v>
      </c>
      <c r="M4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Country MUST be recored in ISO 2 or 3 format</v>
      </c>
    </row>
    <row r="485" spans="4:13">
      <c r="D485"/>
      <c r="F485"/>
      <c r="H485">
        <v>0</v>
      </c>
      <c r="I485" t="str" cm="1">
        <f t="array" aca="1" ref="I4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5" t="s">
        <v>2868</v>
      </c>
      <c r="K485" s="10" t="str">
        <f>TRIM(SUBSTITUTE( LEFT(DATA_Requirements[[#This Row],[Path]], FIND("/", SUBSTITUTE( DATA_Requirements[[#This Row],[Path]]," ","/"),1)-1), ".",""))</f>
        <v/>
      </c>
      <c r="L4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4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Should be persisted in ISO formats when available</v>
      </c>
    </row>
    <row r="486" spans="4:13">
      <c r="D486"/>
      <c r="F486"/>
      <c r="H486">
        <v>0</v>
      </c>
      <c r="I486" t="str" cm="1">
        <f t="array" aca="1" ref="I4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6" t="s">
        <v>2869</v>
      </c>
      <c r="K486" s="10" t="str">
        <f>TRIM(SUBSTITUTE( LEFT(DATA_Requirements[[#This Row],[Path]], FIND("/", SUBSTITUTE( DATA_Requirements[[#This Row],[Path]]," ","/"),1)-1), ".",""))</f>
        <v/>
      </c>
      <c r="L4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Time</v>
      </c>
      <c r="M4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Time MUST be recorded in UTC</v>
      </c>
    </row>
    <row r="487" spans="4:13">
      <c r="D487"/>
      <c r="F487"/>
      <c r="H487">
        <v>0</v>
      </c>
      <c r="I487" t="str" cm="1">
        <f t="array" aca="1" ref="I4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7" t="s">
        <v>2870</v>
      </c>
      <c r="K487" s="10" t="str">
        <f>TRIM(SUBSTITUTE( LEFT(DATA_Requirements[[#This Row],[Path]], FIND("/", SUBSTITUTE( DATA_Requirements[[#This Row],[Path]]," ","/"),1)-1), ".",""))</f>
        <v/>
      </c>
      <c r="L4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UUIDs</v>
      </c>
      <c r="M4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UUIDs MUST be used for record Primary Keys</v>
      </c>
    </row>
    <row r="488" spans="4:13">
      <c r="D488"/>
      <c r="F488"/>
      <c r="H488">
        <v>0</v>
      </c>
      <c r="I488" t="str" cm="1">
        <f t="array" aca="1" ref="I4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8" t="s">
        <v>2871</v>
      </c>
      <c r="K488" s="10" t="str">
        <f>TRIM(SUBSTITUTE( LEFT(DATA_Requirements[[#This Row],[Path]], FIND("/", SUBSTITUTE( DATA_Requirements[[#This Row],[Path]]," ","/"),1)-1), ".",""))</f>
        <v>Design</v>
      </c>
      <c r="L48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Portability</v>
      </c>
      <c r="M4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HostManagement</v>
      </c>
    </row>
    <row r="489" spans="4:13">
      <c r="D489"/>
      <c r="F489"/>
      <c r="H489">
        <v>0</v>
      </c>
      <c r="I489" t="str" cm="1">
        <f t="array" aca="1" ref="I4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89" t="s">
        <v>2872</v>
      </c>
      <c r="K489" s="10" t="str">
        <f>TRIM(SUBSTITUTE( LEFT(DATA_Requirements[[#This Row],[Path]], FIND("/", SUBSTITUTE( DATA_Requirements[[#This Row],[Path]]," ","/"),1)-1), ".",""))</f>
        <v>Design</v>
      </c>
      <c r="L48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Installability</v>
      </c>
      <c r="M4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Installability</v>
      </c>
    </row>
    <row r="490" spans="4:13">
      <c r="D490"/>
      <c r="F490"/>
      <c r="H490">
        <v>0</v>
      </c>
      <c r="I490" t="str" cm="1">
        <f t="array" aca="1" ref="I4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0" t="s">
        <v>2873</v>
      </c>
      <c r="K490" s="10" t="str">
        <f>TRIM(SUBSTITUTE( LEFT(DATA_Requirements[[#This Row],[Path]], FIND("/", SUBSTITUTE( DATA_Requirements[[#This Row],[Path]]," ","/"),1)-1), ".",""))</f>
        <v>Design</v>
      </c>
      <c r="L4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Multi-Platform</v>
      </c>
      <c r="M4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Multi-Platform Framework</v>
      </c>
    </row>
    <row r="491" spans="4:13">
      <c r="D491"/>
      <c r="F491"/>
      <c r="H491">
        <v>0</v>
      </c>
      <c r="I491" t="str" cm="1">
        <f t="array" aca="1" ref="I4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1" t="s">
        <v>2874</v>
      </c>
      <c r="K491" s="10" t="str">
        <f>TRIM(SUBSTITUTE( LEFT(DATA_Requirements[[#This Row],[Path]], FIND("/", SUBSTITUTE( DATA_Requirements[[#This Row],[Path]]," ","/"),1)-1), ".",""))</f>
        <v>Design</v>
      </c>
      <c r="L4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Multi-Platform</v>
      </c>
      <c r="M4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Multi-Platform Language</v>
      </c>
    </row>
    <row r="492" spans="4:13">
      <c r="D492"/>
      <c r="F492"/>
      <c r="H492">
        <v>0</v>
      </c>
      <c r="I492" t="str" cm="1">
        <f t="array" aca="1" ref="I4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2" t="s">
        <v>2875</v>
      </c>
      <c r="K492" s="10" t="str">
        <f>TRIM(SUBSTITUTE( LEFT(DATA_Requirements[[#This Row],[Path]], FIND("/", SUBSTITUTE( DATA_Requirements[[#This Row],[Path]]," ","/"),1)-1), ".",""))</f>
        <v>Design</v>
      </c>
      <c r="L4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Package</v>
      </c>
      <c r="M4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Package Based Installation</v>
      </c>
    </row>
    <row r="493" spans="4:13">
      <c r="D493"/>
      <c r="F493"/>
      <c r="H493">
        <v>0</v>
      </c>
      <c r="I493" t="str" cm="1">
        <f t="array" aca="1" ref="I4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3" t="s">
        <v>2876</v>
      </c>
      <c r="K493" s="10" t="str">
        <f>TRIM(SUBSTITUTE( LEFT(DATA_Requirements[[#This Row],[Path]], FIND("/", SUBSTITUTE( DATA_Requirements[[#This Row],[Path]]," ","/"),1)-1), ".",""))</f>
        <v>Design</v>
      </c>
      <c r="L4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Replaceability</v>
      </c>
      <c r="M4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Replaceability</v>
      </c>
    </row>
    <row r="494" spans="4:13">
      <c r="D494"/>
      <c r="F494" s="5"/>
      <c r="H494">
        <v>0</v>
      </c>
      <c r="I494" t="str" cm="1">
        <f t="array" aca="1" ref="I4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4" t="s">
        <v>2877</v>
      </c>
      <c r="K494" s="10" t="str">
        <f>TRIM(SUBSTITUTE( LEFT(DATA_Requirements[[#This Row],[Path]], FIND("/", SUBSTITUTE( DATA_Requirements[[#This Row],[Path]]," ","/"),1)-1), ".",""))</f>
        <v>Design</v>
      </c>
      <c r="L4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 MUST be available to Users 24</v>
      </c>
      <c r="M4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7</v>
      </c>
    </row>
    <row r="495" spans="4:13">
      <c r="D495"/>
      <c r="F495" s="5"/>
      <c r="H495">
        <v>0</v>
      </c>
      <c r="I495" t="str" cm="1">
        <f t="array" aca="1" ref="I4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5" t="s">
        <v>2878</v>
      </c>
      <c r="K495" s="10" t="str">
        <f>TRIM(SUBSTITUTE( LEFT(DATA_Requirements[[#This Row],[Path]], FIND("/", SUBSTITUTE( DATA_Requirements[[#This Row],[Path]]," ","/"),1)-1), ".",""))</f>
        <v>Design</v>
      </c>
      <c r="L4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 Service MUST be availale 99.99%</v>
      </c>
      <c r="M4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month to end Users</v>
      </c>
    </row>
    <row r="496" spans="4:13">
      <c r="D496"/>
      <c r="F496"/>
      <c r="H496">
        <v>0</v>
      </c>
      <c r="I496" t="str" cm="1">
        <f t="array" aca="1" ref="I4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6" t="s">
        <v>2879</v>
      </c>
      <c r="K496" s="10" t="str">
        <f>TRIM(SUBSTITUTE( LEFT(DATA_Requirements[[#This Row],[Path]], FIND("/", SUBSTITUTE( DATA_Requirements[[#This Row],[Path]]," ","/"),1)-1), ".",""))</f>
        <v>Design</v>
      </c>
      <c r="L4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Protection</v>
      </c>
      <c r="M4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ENvironment MUST be capable of defending itself from common DoS scenarios</v>
      </c>
    </row>
    <row r="497" spans="4:13">
      <c r="D497"/>
      <c r="F497" s="5"/>
      <c r="H497">
        <v>0</v>
      </c>
      <c r="I497" t="str" cm="1">
        <f t="array" aca="1" ref="I4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7" t="s">
        <v>2880</v>
      </c>
      <c r="K497" s="10" t="str">
        <f>TRIM(SUBSTITUTE( LEFT(DATA_Requirements[[#This Row],[Path]], FIND("/", SUBSTITUTE( DATA_Requirements[[#This Row],[Path]]," ","/"),1)-1), ".",""))</f>
        <v>Design</v>
      </c>
      <c r="L4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4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Design MUST be capable of being cached globally</v>
      </c>
    </row>
    <row r="498" spans="4:13">
      <c r="D498"/>
      <c r="F498" s="5"/>
      <c r="H498">
        <v>0</v>
      </c>
      <c r="I498" t="str" cm="1">
        <f t="array" aca="1" ref="I4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8" t="s">
        <v>2881</v>
      </c>
      <c r="K498" s="10" t="str">
        <f>TRIM(SUBSTITUTE( LEFT(DATA_Requirements[[#This Row],[Path]], FIND("/", SUBSTITUTE( DATA_Requirements[[#This Row],[Path]]," ","/"),1)-1), ".",""))</f>
        <v>Design</v>
      </c>
      <c r="L4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Downtime Notification</v>
      </c>
      <c r="M4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able to Notify Users of Planned Downtime.</v>
      </c>
    </row>
    <row r="499" spans="4:13">
      <c r="D499"/>
      <c r="F499" s="5"/>
      <c r="H499">
        <v>0</v>
      </c>
      <c r="I499" t="str" cm="1">
        <f t="array" aca="1" ref="I4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499" t="s">
        <v>2882</v>
      </c>
      <c r="K499" s="10" t="str">
        <f>TRIM(SUBSTITUTE( LEFT(DATA_Requirements[[#This Row],[Path]], FIND("/", SUBSTITUTE( DATA_Requirements[[#This Row],[Path]]," ","/"),1)-1), ".",""))</f>
        <v>Design</v>
      </c>
      <c r="L4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Scalability</v>
      </c>
      <c r="M4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scale horizontally to meet legitimate surge demand</v>
      </c>
    </row>
    <row r="500" spans="4:13">
      <c r="D500"/>
      <c r="F500" s="5"/>
      <c r="H500">
        <v>0</v>
      </c>
      <c r="I500" t="str" cm="1">
        <f t="array" aca="1" ref="I5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0" t="s">
        <v>2883</v>
      </c>
      <c r="K500" s="10" t="str">
        <f>TRIM(SUBSTITUTE( LEFT(DATA_Requirements[[#This Row],[Path]], FIND("/", SUBSTITUTE( DATA_Requirements[[#This Row],[Path]]," ","/"),1)-1), ".",""))</f>
        <v>Design</v>
      </c>
      <c r="L5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Scalability</v>
      </c>
      <c r="M5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System's Resources (Memory, Storage, Licenses) MUST be able to scaled vertically if Horizontal scaling is insufficient to address the objective</v>
      </c>
    </row>
    <row r="501" spans="4:13">
      <c r="D501"/>
      <c r="F501" s="5"/>
      <c r="H501">
        <v>0</v>
      </c>
      <c r="I501" t="str" cm="1">
        <f t="array" aca="1" ref="I5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1" t="s">
        <v>2884</v>
      </c>
      <c r="K501" s="10" t="str">
        <f>TRIM(SUBSTITUTE( LEFT(DATA_Requirements[[#This Row],[Path]], FIND("/", SUBSTITUTE( DATA_Requirements[[#This Row],[Path]]," ","/"),1)-1), ".",""))</f>
        <v>Design</v>
      </c>
      <c r="L5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Status</v>
      </c>
      <c r="M5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directing users to a dynamic web based message explaining why a status is temporarily unavailable</v>
      </c>
    </row>
    <row r="502" spans="4:13">
      <c r="D502"/>
      <c r="F502" s="5"/>
      <c r="H502">
        <v>0</v>
      </c>
      <c r="I502" t="str" cm="1">
        <f t="array" aca="1" ref="I5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2" t="s">
        <v>2885</v>
      </c>
      <c r="K502" s="10" t="str">
        <f>TRIM(SUBSTITUTE( LEFT(DATA_Requirements[[#This Row],[Path]], FIND("/", SUBSTITUTE( DATA_Requirements[[#This Row],[Path]]," ","/"),1)-1), ".",""))</f>
        <v>Design</v>
      </c>
      <c r="L5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WAN Available</v>
      </c>
      <c r="M5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available from the Web (ie from beyond any organisation LAN).</v>
      </c>
    </row>
    <row r="503" spans="4:13">
      <c r="D503"/>
      <c r="F503" s="5"/>
      <c r="H503">
        <v>0</v>
      </c>
      <c r="I503" t="str" cm="1">
        <f t="array" aca="1" ref="I5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3" t="s">
        <v>2886</v>
      </c>
      <c r="K503" s="10" t="str">
        <f>TRIM(SUBSTITUTE( LEFT(DATA_Requirements[[#This Row],[Path]], FIND("/", SUBSTITUTE( DATA_Requirements[[#This Row],[Path]]," ","/"),1)-1), ".",""))</f>
        <v>Design</v>
      </c>
      <c r="L5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Idempotent Operations</v>
      </c>
      <c r="M5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MUST be Idempotent so as to not create Duplicate Records or Operations</v>
      </c>
    </row>
    <row r="504" spans="4:13">
      <c r="D504"/>
      <c r="F504" s="5"/>
      <c r="H504">
        <v>0</v>
      </c>
      <c r="I504" t="str" cm="1">
        <f t="array" aca="1" ref="I5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4" t="s">
        <v>2887</v>
      </c>
      <c r="K504" s="10" t="str">
        <f>TRIM(SUBSTITUTE( LEFT(DATA_Requirements[[#This Row],[Path]], FIND("/", SUBSTITUTE( DATA_Requirements[[#This Row],[Path]]," ","/"),1)-1), ".",""))</f>
        <v>Design</v>
      </c>
      <c r="L5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 Focused Error Messages</v>
      </c>
      <c r="M5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Error Messages MUST be User Understandable and Actionalble to reduce Support burden and costs</v>
      </c>
    </row>
    <row r="505" spans="4:13">
      <c r="D505"/>
      <c r="F505"/>
      <c r="H505">
        <v>0</v>
      </c>
      <c r="I505" t="str" cm="1">
        <f t="array" aca="1" ref="I5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5" t="s">
        <v>2888</v>
      </c>
      <c r="K505" s="10" t="str">
        <f>TRIM(SUBSTITUTE( LEFT(DATA_Requirements[[#This Row],[Path]], FIND("/", SUBSTITUTE( DATA_Requirements[[#This Row],[Path]]," ","/"),1)-1), ".",""))</f>
        <v>Design</v>
      </c>
      <c r="L5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5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Are Permanently Recorded for Auditability as required</v>
      </c>
    </row>
    <row r="506" spans="4:13">
      <c r="D506"/>
      <c r="F506"/>
      <c r="H506">
        <v>0</v>
      </c>
      <c r="I506" t="str" cm="1">
        <f t="array" aca="1" ref="I5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6" t="s">
        <v>2889</v>
      </c>
      <c r="K506" s="10" t="str">
        <f>TRIM(SUBSTITUTE( LEFT(DATA_Requirements[[#This Row],[Path]], FIND("/", SUBSTITUTE( DATA_Requirements[[#This Row],[Path]]," ","/"),1)-1), ".",""))</f>
        <v>Design</v>
      </c>
      <c r="L5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Components</v>
      </c>
      <c r="M5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Components are Kept up to date (Latest Major Version, Minor Latest -2 Minor Version)</v>
      </c>
    </row>
    <row r="507" spans="4:13">
      <c r="D507"/>
      <c r="F507"/>
      <c r="H507">
        <v>0</v>
      </c>
      <c r="I507" t="str" cm="1">
        <f t="array" aca="1" ref="I5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7" t="s">
        <v>2890</v>
      </c>
      <c r="K507" s="10" t="str">
        <f>TRIM(SUBSTITUTE( LEFT(DATA_Requirements[[#This Row],[Path]], FIND("/", SUBSTITUTE( DATA_Requirements[[#This Row],[Path]]," ","/"),1)-1), ".",""))</f>
        <v>Design</v>
      </c>
      <c r="L5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 Insecure Devices</v>
      </c>
      <c r="M5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being securely used on non-organisation devices</v>
      </c>
    </row>
    <row r="508" spans="4:13">
      <c r="D508"/>
      <c r="F508"/>
      <c r="H508">
        <v>0</v>
      </c>
      <c r="I508" s="5" t="str" cm="1">
        <f t="array" aca="1" ref="I5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8" s="5" t="s">
        <v>2891</v>
      </c>
      <c r="K508" s="10" t="str">
        <f>TRIM(SUBSTITUTE( LEFT(DATA_Requirements[[#This Row],[Path]], FIND("/", SUBSTITUTE( DATA_Requirements[[#This Row],[Path]]," ","/"),1)-1), ".",""))</f>
        <v>Design</v>
      </c>
      <c r="L5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Log messages are scrubbed of PII &amp; Credentials</v>
      </c>
      <c r="M5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row>
    <row r="509" spans="4:13">
      <c r="D509"/>
      <c r="F509"/>
      <c r="H509">
        <v>0</v>
      </c>
      <c r="I509" t="str" cm="1">
        <f t="array" aca="1" ref="I5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09" t="s">
        <v>2892</v>
      </c>
      <c r="K509" s="10" t="str">
        <f>TRIM(SUBSTITUTE( LEFT(DATA_Requirements[[#This Row],[Path]], FIND("/", SUBSTITUTE( DATA_Requirements[[#This Row],[Path]]," ","/"),1)-1), ".",""))</f>
        <v>Design</v>
      </c>
      <c r="L5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Network Connections</v>
      </c>
      <c r="M5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between Devices and Services MUST be Encrypted</v>
      </c>
    </row>
    <row r="510" spans="4:13">
      <c r="D510"/>
      <c r="F510"/>
      <c r="H510">
        <v>0</v>
      </c>
      <c r="I510" s="5" t="str" cm="1">
        <f t="array" aca="1" ref="I5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0" s="5" t="s">
        <v>2893</v>
      </c>
      <c r="K510" s="10" t="str">
        <f>TRIM(SUBSTITUTE( LEFT(DATA_Requirements[[#This Row],[Path]], FIND("/", SUBSTITUTE( DATA_Requirements[[#This Row],[Path]]," ","/"),1)-1), ".",""))</f>
        <v>Design</v>
      </c>
      <c r="L5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Records are scrubbed of PII &amp; Credentials</v>
      </c>
      <c r="M5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 Records MUST be scrubbed of PII, Confidential information and Credentials</v>
      </c>
    </row>
    <row r="511" spans="4:13">
      <c r="D511"/>
      <c r="F511"/>
      <c r="H511">
        <v>0</v>
      </c>
      <c r="I511" s="5" t="str" cm="1">
        <f t="array" aca="1" ref="I5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1" s="5" t="s">
        <v>2894</v>
      </c>
      <c r="K511" s="10" t="str">
        <f>TRIM(SUBSTITUTE( LEFT(DATA_Requirements[[#This Row],[Path]], FIND("/", SUBSTITUTE( DATA_Requirements[[#This Row],[Path]]," ","/"),1)-1), ".",""))</f>
        <v>Design</v>
      </c>
      <c r="L5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Redirection</v>
      </c>
      <c r="M5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HTTP Requests MUST be redirected back by equivalent HTTPS endpoints</v>
      </c>
    </row>
    <row r="512" spans="4:13">
      <c r="D512"/>
      <c r="F512"/>
      <c r="H512">
        <v>0</v>
      </c>
      <c r="I512" t="str" cm="1">
        <f t="array" aca="1" ref="I5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2" t="s">
        <v>2895</v>
      </c>
      <c r="K512" s="10" t="str">
        <f>TRIM(SUBSTITUTE( LEFT(DATA_Requirements[[#This Row],[Path]], FIND("/", SUBSTITUTE( DATA_Requirements[[#This Row],[Path]]," ","/"),1)-1), ".",""))</f>
        <v>Design</v>
      </c>
      <c r="L5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Securely</v>
      </c>
      <c r="M5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Securely Stored Credentials</v>
      </c>
    </row>
    <row r="513" spans="4:13">
      <c r="D513"/>
      <c r="F513"/>
      <c r="H513">
        <v>0</v>
      </c>
      <c r="I513" s="5" t="str" cm="1">
        <f t="array" aca="1" ref="I5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3" s="5" t="s">
        <v>2896</v>
      </c>
      <c r="K513" s="10" t="str">
        <f>TRIM(SUBSTITUTE( LEFT(DATA_Requirements[[#This Row],[Path]], FIND("/", SUBSTITUTE( DATA_Requirements[[#This Row],[Path]]," ","/"),1)-1), ".",""))</f>
        <v>Design</v>
      </c>
      <c r="L5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5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 Primary Keys are not exposed outside system</v>
      </c>
    </row>
    <row r="514" spans="4:13">
      <c r="D514"/>
      <c r="F514"/>
      <c r="H514">
        <v>0</v>
      </c>
      <c r="I514" t="str" cm="1">
        <f t="array" aca="1" ref="I5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4" t="s">
        <v>2897</v>
      </c>
      <c r="K514" s="10" t="str">
        <f>TRIM(SUBSTITUTE( LEFT(DATA_Requirements[[#This Row],[Path]], FIND("/", SUBSTITUTE( DATA_Requirements[[#This Row],[Path]]," ","/"),1)-1), ".",""))</f>
        <v>Design</v>
      </c>
      <c r="L5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Storage</v>
      </c>
      <c r="M5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 SHOULD be is Encrypted</v>
      </c>
    </row>
    <row r="515" spans="4:13">
      <c r="D515"/>
      <c r="F515"/>
      <c r="H515">
        <v>0</v>
      </c>
      <c r="I515" t="str" cm="1">
        <f t="array" aca="1" ref="I5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5" t="s">
        <v>2898</v>
      </c>
      <c r="K515" s="10" t="str">
        <f>TRIM(SUBSTITUTE( LEFT(DATA_Requirements[[#This Row],[Path]], FIND("/", SUBSTITUTE( DATA_Requirements[[#This Row],[Path]]," ","/"),1)-1), ".",""))</f>
        <v>Design</v>
      </c>
      <c r="L5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Test</v>
      </c>
      <c r="M5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with Test Data</v>
      </c>
    </row>
    <row r="516" spans="4:13">
      <c r="D516"/>
      <c r="F516"/>
      <c r="H516">
        <v>0</v>
      </c>
      <c r="I516" s="5" t="str" cm="1">
        <f t="array" aca="1" ref="I5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6" s="5" t="s">
        <v>2899</v>
      </c>
      <c r="K516" s="10" t="str">
        <f>TRIM(SUBSTITUTE( LEFT(DATA_Requirements[[#This Row],[Path]], FIND("/", SUBSTITUTE( DATA_Requirements[[#This Row],[Path]]," ","/"),1)-1), ".",""))</f>
        <v>Design</v>
      </c>
      <c r="L5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Mememtos</v>
      </c>
      <c r="M5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Cookies are marked as Secure</v>
      </c>
    </row>
    <row r="517" spans="4:13">
      <c r="D517"/>
      <c r="F517"/>
      <c r="H517">
        <v>0</v>
      </c>
      <c r="I517" t="str" cm="1">
        <f t="array" aca="1" ref="I5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7" t="s">
        <v>2900</v>
      </c>
      <c r="K517" s="10" t="str">
        <f>TRIM(SUBSTITUTE( LEFT(DATA_Requirements[[#This Row],[Path]], FIND("/", SUBSTITUTE( DATA_Requirements[[#This Row],[Path]]," ","/"),1)-1), ".",""))</f>
        <v>Design</v>
      </c>
      <c r="L5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Communication</v>
      </c>
      <c r="M5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Communication Certificates MUST be short lived (max 90 days)</v>
      </c>
    </row>
    <row r="518" spans="4:13">
      <c r="D518"/>
      <c r="F518"/>
      <c r="H518">
        <v>0</v>
      </c>
      <c r="I518" t="str" cm="1">
        <f t="array" aca="1" ref="I5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8" t="s">
        <v>2901</v>
      </c>
      <c r="K518" s="10" t="str">
        <f>TRIM(SUBSTITUTE( LEFT(DATA_Requirements[[#This Row],[Path]], FIND("/", SUBSTITUTE( DATA_Requirements[[#This Row],[Path]]," ","/"),1)-1), ".",""))</f>
        <v>Design</v>
      </c>
      <c r="L5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Exposed</v>
      </c>
      <c r="M5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Exposed Identity &amp; Session Tokens are Cryptographically Signed</v>
      </c>
    </row>
    <row r="519" spans="4:13">
      <c r="D519"/>
      <c r="F519"/>
      <c r="H519">
        <v>0</v>
      </c>
      <c r="I519" t="str" cm="1">
        <f t="array" aca="1" ref="I5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19" t="s">
        <v>2902</v>
      </c>
      <c r="K519" s="10" t="str">
        <f>TRIM(SUBSTITUTE( LEFT(DATA_Requirements[[#This Row],[Path]], FIND("/", SUBSTITUTE( DATA_Requirements[[#This Row],[Path]]," ","/"),1)-1), ".",""))</f>
        <v>Design</v>
      </c>
      <c r="L5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Identity</v>
      </c>
      <c r="M5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Identity &amp; Session Tokens are marked HTTPS only</v>
      </c>
    </row>
    <row r="520" spans="4:13">
      <c r="D520"/>
      <c r="F520"/>
      <c r="H520">
        <v>0</v>
      </c>
      <c r="I520" t="str" cm="1">
        <f t="array" aca="1" ref="I5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0" t="s">
        <v>2903</v>
      </c>
      <c r="K520" s="10" t="str">
        <f>TRIM(SUBSTITUTE( LEFT(DATA_Requirements[[#This Row],[Path]], FIND("/", SUBSTITUTE( DATA_Requirements[[#This Row],[Path]]," ","/"),1)-1), ".",""))</f>
        <v>Design</v>
      </c>
      <c r="L5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v>
      </c>
      <c r="M5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3rd party IdP Service MUST be used to manage user credentials</v>
      </c>
    </row>
    <row r="521" spans="4:13">
      <c r="D521"/>
      <c r="F521"/>
      <c r="H521">
        <v>0</v>
      </c>
      <c r="I521" t="str" cm="1">
        <f t="array" aca="1" ref="I5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1" t="s">
        <v>2904</v>
      </c>
      <c r="K521" s="10" t="str">
        <f>TRIM(SUBSTITUTE( LEFT(DATA_Requirements[[#This Row],[Path]], FIND("/", SUBSTITUTE( DATA_Requirements[[#This Row],[Path]]," ","/"),1)-1), ".",""))</f>
        <v>Design</v>
      </c>
      <c r="L5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v>
      </c>
      <c r="M5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&amp; Client Device Credentials MUST NOT be persisted in system storage of any kind</v>
      </c>
    </row>
    <row r="522" spans="4:13">
      <c r="D522"/>
      <c r="F522"/>
      <c r="H522">
        <v>0</v>
      </c>
      <c r="I522" t="str" cm="1">
        <f t="array" aca="1" ref="I5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2" t="s">
        <v>2905</v>
      </c>
      <c r="K522" s="10" t="str">
        <f>TRIM(SUBSTITUTE( LEFT(DATA_Requirements[[#This Row],[Path]], FIND("/", SUBSTITUTE( DATA_Requirements[[#This Row],[Path]]," ","/"),1)-1), ".",""))</f>
        <v>Design</v>
      </c>
      <c r="L5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Non-Repudiation</v>
      </c>
      <c r="M5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Non-Repudiation</v>
      </c>
    </row>
    <row r="523" spans="4:13">
      <c r="D523"/>
      <c r="F523"/>
      <c r="H523">
        <v>0</v>
      </c>
      <c r="I523" t="str" cm="1">
        <f t="array" aca="1" ref="I5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3" t="s">
        <v>2906</v>
      </c>
      <c r="K523" s="10" t="str">
        <f>TRIM(SUBSTITUTE( LEFT(DATA_Requirements[[#This Row],[Path]], FIND("/", SUBSTITUTE( DATA_Requirements[[#This Row],[Path]]," ","/"),1)-1), ".",""))</f>
        <v>Design</v>
      </c>
      <c r="L5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5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logs never deleted</v>
      </c>
    </row>
    <row r="524" spans="4:13">
      <c r="D524"/>
      <c r="F524"/>
      <c r="H524">
        <v>0</v>
      </c>
      <c r="I524" s="5" t="str" cm="1">
        <f t="array" aca="1" ref="I5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4" s="5" t="s">
        <v>2907</v>
      </c>
      <c r="K524" s="10" t="str">
        <f>TRIM(SUBSTITUTE( LEFT(DATA_Requirements[[#This Row],[Path]], FIND("/", SUBSTITUTE( DATA_Requirements[[#This Row],[Path]]," ","/"),1)-1), ".",""))</f>
        <v>Design</v>
      </c>
      <c r="L5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5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logged against User (Authenticated or not)</v>
      </c>
    </row>
    <row r="525" spans="4:13">
      <c r="D525"/>
      <c r="F525"/>
      <c r="H525">
        <v>0</v>
      </c>
      <c r="I525" t="str" cm="1">
        <f t="array" aca="1" ref="I5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5" t="s">
        <v>2908</v>
      </c>
      <c r="K525" s="10" t="str">
        <f>TRIM(SUBSTITUTE( LEFT(DATA_Requirements[[#This Row],[Path]], FIND("/", SUBSTITUTE( DATA_Requirements[[#This Row],[Path]]," ","/"),1)-1), ".",""))</f>
        <v>Design</v>
      </c>
      <c r="L5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Editable</v>
      </c>
      <c r="M5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Editable</v>
      </c>
    </row>
    <row r="526" spans="4:13">
      <c r="D526"/>
      <c r="F526"/>
      <c r="H526">
        <v>0</v>
      </c>
      <c r="I526" t="str" cm="1">
        <f t="array" aca="1" ref="I5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6" t="s">
        <v>2909</v>
      </c>
      <c r="K526" s="10" t="str">
        <f>TRIM(SUBSTITUTE( LEFT(DATA_Requirements[[#This Row],[Path]], FIND("/", SUBSTITUTE( DATA_Requirements[[#This Row],[Path]]," ","/"),1)-1), ".",""))</f>
        <v>Design</v>
      </c>
      <c r="L5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5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Usability</v>
      </c>
    </row>
    <row r="527" spans="4:13">
      <c r="D527"/>
      <c r="F527"/>
      <c r="H527">
        <v>0</v>
      </c>
      <c r="I527" t="str" cm="1">
        <f t="array" aca="1" ref="I5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7" t="s">
        <v>2910</v>
      </c>
      <c r="K527" s="10" t="str">
        <f>TRIM(SUBSTITUTE( LEFT(DATA_Requirements[[#This Row],[Path]], FIND("/", SUBSTITUTE( DATA_Requirements[[#This Row],[Path]]," ","/"),1)-1), ".",""))</f>
        <v>Design</v>
      </c>
      <c r="L5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Analytics</v>
      </c>
      <c r="M5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Analytics</v>
      </c>
    </row>
    <row r="528" spans="4:13">
      <c r="D528"/>
      <c r="F528"/>
      <c r="H528">
        <v>0</v>
      </c>
      <c r="I528" t="str" cm="1">
        <f t="array" aca="1" ref="I5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8" t="s">
        <v>2911</v>
      </c>
      <c r="K528" s="10" t="str">
        <f>TRIM(SUBSTITUTE( LEFT(DATA_Requirements[[#This Row],[Path]], FIND("/", SUBSTITUTE( DATA_Requirements[[#This Row],[Path]]," ","/"),1)-1), ".",""))</f>
        <v>Design</v>
      </c>
      <c r="L5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Predictive</v>
      </c>
      <c r="M5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Predictive</v>
      </c>
    </row>
    <row r="529" spans="4:13">
      <c r="D529"/>
      <c r="F529"/>
      <c r="H529">
        <v>0</v>
      </c>
      <c r="I529" t="str" cm="1">
        <f t="array" aca="1" ref="I5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29" t="s">
        <v>2912</v>
      </c>
      <c r="K529" s="10" t="str">
        <f>TRIM(SUBSTITUTE( LEFT(DATA_Requirements[[#This Row],[Path]], FIND("/", SUBSTITUTE( DATA_Requirements[[#This Row],[Path]]," ","/"),1)-1), ".",""))</f>
        <v>Design</v>
      </c>
      <c r="L5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Status</v>
      </c>
      <c r="M5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Status</v>
      </c>
    </row>
    <row r="530" spans="4:13">
      <c r="D530"/>
      <c r="F530"/>
      <c r="H530">
        <v>0</v>
      </c>
      <c r="I530" t="str" cm="1">
        <f t="array" aca="1" ref="I5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0" t="s">
        <v>2913</v>
      </c>
      <c r="K530" s="10" t="str">
        <f>TRIM(SUBSTITUTE( LEFT(DATA_Requirements[[#This Row],[Path]], FIND("/", SUBSTITUTE( DATA_Requirements[[#This Row],[Path]]," ","/"),1)-1), ".",""))</f>
        <v>Design</v>
      </c>
      <c r="L5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Assistance</v>
      </c>
      <c r="M5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Assistance</v>
      </c>
    </row>
    <row r="531" spans="4:13">
      <c r="D531"/>
      <c r="F531"/>
      <c r="H531">
        <v>0</v>
      </c>
      <c r="I531" t="str" cm="1">
        <f t="array" aca="1" ref="I5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1" t="s">
        <v>2914</v>
      </c>
      <c r="K531" s="10" t="str">
        <f>TRIM(SUBSTITUTE( LEFT(DATA_Requirements[[#This Row],[Path]], FIND("/", SUBSTITUTE( DATA_Requirements[[#This Row],[Path]]," ","/"),1)-1), ".",""))</f>
        <v>Design</v>
      </c>
      <c r="L5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Online</v>
      </c>
      <c r="M5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Online Contact Email Provided</v>
      </c>
    </row>
    <row r="532" spans="4:13">
      <c r="D532"/>
      <c r="F532"/>
      <c r="H532">
        <v>0</v>
      </c>
      <c r="I532" t="str" cm="1">
        <f t="array" aca="1" ref="I5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2" t="s">
        <v>2915</v>
      </c>
      <c r="K532" s="10" t="str">
        <f>TRIM(SUBSTITUTE( LEFT(DATA_Requirements[[#This Row],[Path]], FIND("/", SUBSTITUTE( DATA_Requirements[[#This Row],[Path]]," ","/"),1)-1), ".",""))</f>
        <v>Design</v>
      </c>
      <c r="L5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v>
      </c>
      <c r="M5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v>
      </c>
    </row>
    <row r="533" spans="4:13">
      <c r="D533"/>
      <c r="F533"/>
      <c r="H533">
        <v>0</v>
      </c>
      <c r="I533" t="str" cm="1">
        <f t="array" aca="1" ref="I5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3" t="s">
        <v>2916</v>
      </c>
      <c r="K533" s="10" t="str">
        <f>TRIM(SUBSTITUTE( LEFT(DATA_Requirements[[#This Row],[Path]], FIND("/", SUBSTITUTE( DATA_Requirements[[#This Row],[Path]]," ","/"),1)-1), ".",""))</f>
        <v>Design</v>
      </c>
      <c r="L5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Membership</v>
      </c>
    </row>
    <row r="534" spans="4:13">
      <c r="D534"/>
      <c r="F534"/>
      <c r="H534">
        <v>0</v>
      </c>
      <c r="I534" t="str" cm="1">
        <f t="array" aca="1" ref="I5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4" t="s">
        <v>2917</v>
      </c>
      <c r="K534" s="10" t="str">
        <f>TRIM(SUBSTITUTE( LEFT(DATA_Requirements[[#This Row],[Path]], FIND("/", SUBSTITUTE( DATA_Requirements[[#This Row],[Path]]," ","/"),1)-1), ".",""))</f>
        <v>Design</v>
      </c>
      <c r="L5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Profile</v>
      </c>
    </row>
    <row r="535" spans="4:13">
      <c r="D535"/>
      <c r="F535"/>
      <c r="H535">
        <v>0</v>
      </c>
      <c r="I535" t="str" cm="1">
        <f t="array" aca="1" ref="I5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5" t="s">
        <v>2918</v>
      </c>
      <c r="K535" s="10" t="str">
        <f>TRIM(SUBSTITUTE( LEFT(DATA_Requirements[[#This Row],[Path]], FIND("/", SUBSTITUTE( DATA_Requirements[[#This Row],[Path]]," ","/"),1)-1), ".",""))</f>
        <v>Design</v>
      </c>
      <c r="L5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v>
      </c>
      <c r="M5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Group Roles</v>
      </c>
    </row>
    <row r="536" spans="4:13">
      <c r="D536"/>
      <c r="F536"/>
      <c r="H536">
        <v>0</v>
      </c>
      <c r="I536" t="str" cm="1">
        <f t="array" aca="1" ref="I5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6" t="s">
        <v>2919</v>
      </c>
      <c r="K536" s="10" t="str">
        <f>TRIM(SUBSTITUTE( LEFT(DATA_Requirements[[#This Row],[Path]], FIND("/", SUBSTITUTE( DATA_Requirements[[#This Row],[Path]]," ","/"),1)-1), ".",""))</f>
        <v>Design</v>
      </c>
      <c r="L5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v>
      </c>
      <c r="M5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Collection Profile</v>
      </c>
    </row>
    <row r="537" spans="4:13">
      <c r="D537"/>
      <c r="F537"/>
      <c r="H537">
        <v>0</v>
      </c>
      <c r="I537" t="str" cm="1">
        <f t="array" aca="1" ref="I5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7" t="s">
        <v>2920</v>
      </c>
      <c r="K537" s="10" t="str">
        <f>TRIM(SUBSTITUTE( LEFT(DATA_Requirements[[#This Row],[Path]], FIND("/", SUBSTITUTE( DATA_Requirements[[#This Row],[Path]]," ","/"),1)-1), ".",""))</f>
        <v>Design</v>
      </c>
      <c r="L5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v>
      </c>
      <c r="M5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Collection Role Associations</v>
      </c>
    </row>
    <row r="538" spans="4:13">
      <c r="D538"/>
      <c r="F538"/>
      <c r="H538">
        <v>0</v>
      </c>
      <c r="I538" t="str" cm="1">
        <f t="array" aca="1" ref="I5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8" t="s">
        <v>2921</v>
      </c>
      <c r="K538" s="10" t="str">
        <f>TRIM(SUBSTITUTE( LEFT(DATA_Requirements[[#This Row],[Path]], FIND("/", SUBSTITUTE( DATA_Requirements[[#This Row],[Path]]," ","/"),1)-1), ".",""))</f>
        <v>Design</v>
      </c>
      <c r="L5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Role</v>
      </c>
      <c r="M5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Role Permissions</v>
      </c>
    </row>
    <row r="539" spans="4:13">
      <c r="D539"/>
      <c r="F539"/>
      <c r="H539">
        <v>0</v>
      </c>
      <c r="I539" s="17" t="str" cm="1">
        <f t="array" aca="1" ref="I5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39" s="17" t="s">
        <v>2922</v>
      </c>
      <c r="K539" s="10" t="str">
        <f>TRIM(SUBSTITUTE( LEFT(DATA_Requirements[[#This Row],[Path]], FIND("/", SUBSTITUTE( DATA_Requirements[[#This Row],[Path]]," ","/"),1)-1), ".",""))</f>
        <v>Design</v>
      </c>
      <c r="L5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v>
      </c>
      <c r="M5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 Dashboard</v>
      </c>
    </row>
    <row r="540" spans="4:13">
      <c r="D540"/>
      <c r="F540"/>
      <c r="H540">
        <v>0</v>
      </c>
      <c r="I540" t="str" cm="1">
        <f t="array" aca="1" ref="I5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0" t="s">
        <v>2923</v>
      </c>
      <c r="K540" s="10" t="str">
        <f>TRIM(SUBSTITUTE( LEFT(DATA_Requirements[[#This Row],[Path]], FIND("/", SUBSTITUTE( DATA_Requirements[[#This Row],[Path]]," ","/"),1)-1), ".",""))</f>
        <v>Design</v>
      </c>
      <c r="L5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Configurability|Tenancy</v>
      </c>
      <c r="M5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Configurability|Tenancy Profiles, if provided, MUST be configurable</v>
      </c>
    </row>
    <row r="541" spans="4:13">
      <c r="D541"/>
      <c r="F541"/>
      <c r="H541">
        <v>0</v>
      </c>
      <c r="I541" t="str" cm="1">
        <f t="array" aca="1" ref="I5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1" t="s">
        <v>2924</v>
      </c>
      <c r="K541" s="10" t="str">
        <f>TRIM(SUBSTITUTE( LEFT(DATA_Requirements[[#This Row],[Path]], FIND("/", SUBSTITUTE( DATA_Requirements[[#This Row],[Path]]," ","/"),1)-1), ".",""))</f>
        <v>Design</v>
      </c>
      <c r="L5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Configurability|The</v>
      </c>
      <c r="M5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Configurability|The System Profile MUST be configurable</v>
      </c>
    </row>
    <row r="542" spans="4:13">
      <c r="D542"/>
      <c r="F542"/>
      <c r="H542">
        <v>0</v>
      </c>
      <c r="I542" t="str" cm="1">
        <f t="array" aca="1" ref="I5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2" t="s">
        <v>2925</v>
      </c>
      <c r="K542" s="10" t="str">
        <f>TRIM(SUBSTITUTE( LEFT(DATA_Requirements[[#This Row],[Path]], FIND("/", SUBSTITUTE( DATA_Requirements[[#This Row],[Path]]," ","/"),1)-1), ".",""))</f>
        <v>Design</v>
      </c>
      <c r="L5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Configurability|User</v>
      </c>
      <c r="M5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Configurability|User Profiles MUST be configurable</v>
      </c>
    </row>
    <row r="543" spans="4:13">
      <c r="D543"/>
      <c r="F543"/>
      <c r="H543">
        <v>0</v>
      </c>
      <c r="I543" t="str" cm="1">
        <f t="array" aca="1" ref="I5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3" t="s">
        <v>2926</v>
      </c>
      <c r="K543" s="10" t="str">
        <f>TRIM(SUBSTITUTE( LEFT(DATA_Requirements[[#This Row],[Path]], FIND("/", SUBSTITUTE( DATA_Requirements[[#This Row],[Path]]," ","/"),1)-1), ".",""))</f>
        <v>Design</v>
      </c>
      <c r="L5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Documentation|System</v>
      </c>
      <c r="M5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Documentation|System Documentation MUST be digitally available &amp; Online</v>
      </c>
    </row>
    <row r="544" spans="4:13">
      <c r="D544"/>
      <c r="F544"/>
      <c r="H544">
        <v>0</v>
      </c>
      <c r="I544" t="str" cm="1">
        <f t="array" aca="1" ref="I5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4" t="s">
        <v>2927</v>
      </c>
      <c r="K544" s="10" t="str">
        <f>TRIM(SUBSTITUTE( LEFT(DATA_Requirements[[#This Row],[Path]], FIND("/", SUBSTITUTE( DATA_Requirements[[#This Row],[Path]]," ","/"),1)-1), ".",""))</f>
        <v>Design</v>
      </c>
      <c r="L5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Documentation|System</v>
      </c>
      <c r="M5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Documentation|System Documentation MUST be Digitally available and Searchable</v>
      </c>
    </row>
    <row r="545" spans="4:13">
      <c r="D545"/>
      <c r="F545"/>
      <c r="H545">
        <v>0</v>
      </c>
      <c r="I545" t="str" cm="1">
        <f t="array" aca="1" ref="I5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5" t="s">
        <v>2928</v>
      </c>
      <c r="K545" s="10" t="str">
        <f>TRIM(SUBSTITUTE( LEFT(DATA_Requirements[[#This Row],[Path]], FIND("/", SUBSTITUTE( DATA_Requirements[[#This Row],[Path]]," ","/"),1)-1), ".",""))</f>
        <v>Design</v>
      </c>
      <c r="L5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Learnability|All</v>
      </c>
      <c r="M5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Learnability|All User Operations that Change State MUST be Undoable without assistance</v>
      </c>
    </row>
    <row r="546" spans="4:13">
      <c r="D546"/>
      <c r="F546"/>
      <c r="H546">
        <v>0</v>
      </c>
      <c r="I546" t="str" cm="1">
        <f t="array" aca="1" ref="I5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6" t="s">
        <v>2929</v>
      </c>
      <c r="K546" s="10" t="str">
        <f>TRIM(SUBSTITUTE( LEFT(DATA_Requirements[[#This Row],[Path]], FIND("/", SUBSTITUTE( DATA_Requirements[[#This Row],[Path]]," ","/"),1)-1), ".",""))</f>
        <v>Design</v>
      </c>
      <c r="L5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Operabiility|Generated</v>
      </c>
      <c r="M5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Operabiility|Generated Reports MUST be printable, stripped of User Interface Artefacts</v>
      </c>
    </row>
    <row r="547" spans="4:13">
      <c r="D547"/>
      <c r="F547"/>
      <c r="H547">
        <v>0</v>
      </c>
      <c r="I547" t="str" cm="1">
        <f t="array" aca="1" ref="I5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7" t="s">
        <v>2930</v>
      </c>
      <c r="K547" s="10" t="str">
        <f>TRIM(SUBSTITUTE( LEFT(DATA_Requirements[[#This Row],[Path]], FIND("/", SUBSTITUTE( DATA_Requirements[[#This Row],[Path]]," ","/"),1)-1), ".",""))</f>
        <v>Design</v>
      </c>
      <c r="L5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Operabiility|Printable</v>
      </c>
      <c r="M5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Operabiility|Printable Reports MUST be avaiable as PDFs</v>
      </c>
    </row>
    <row r="548" spans="4:13">
      <c r="D548"/>
      <c r="F548"/>
      <c r="H548">
        <v>0</v>
      </c>
      <c r="I548" t="str" cm="1">
        <f t="array" aca="1" ref="I5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8" t="s">
        <v>2931</v>
      </c>
      <c r="K548" s="10" t="str">
        <f>TRIM(SUBSTITUTE( LEFT(DATA_Requirements[[#This Row],[Path]], FIND("/", SUBSTITUTE( DATA_Requirements[[#This Row],[Path]]," ","/"),1)-1), ".",""))</f>
        <v>Design</v>
      </c>
      <c r="L5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Operabiility|The</v>
      </c>
      <c r="M5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Operabiility|The service MUST NOT require Training to use</v>
      </c>
    </row>
    <row r="549" spans="4:13">
      <c r="D549"/>
      <c r="F549"/>
      <c r="H549">
        <v>0</v>
      </c>
      <c r="I549" t="str" cm="1">
        <f t="array" aca="1" ref="I5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49" t="s">
        <v>2932</v>
      </c>
      <c r="K549" s="10" t="str">
        <f>TRIM(SUBSTITUTE( LEFT(DATA_Requirements[[#This Row],[Path]], FIND("/", SUBSTITUTE( DATA_Requirements[[#This Row],[Path]]," ","/"),1)-1), ".",""))</f>
        <v>Design</v>
      </c>
      <c r="L5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HTTPS</v>
      </c>
      <c r="M5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HTTPS Certificate</v>
      </c>
    </row>
    <row r="550" spans="4:13">
      <c r="D550"/>
      <c r="F550"/>
      <c r="H550">
        <v>0</v>
      </c>
      <c r="I550" t="str" cm="1">
        <f t="array" aca="1" ref="I5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0" t="s">
        <v>2933</v>
      </c>
      <c r="K550" s="10" t="str">
        <f>TRIM(SUBSTITUTE( LEFT(DATA_Requirements[[#This Row],[Path]], FIND("/", SUBSTITUTE( DATA_Requirements[[#This Row],[Path]]," ","/"),1)-1), ".",""))</f>
        <v>Design</v>
      </c>
      <c r="L5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Sector</v>
      </c>
      <c r="M5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Sector Endorsement</v>
      </c>
    </row>
    <row r="551" spans="4:13">
      <c r="D551"/>
      <c r="F551"/>
      <c r="H551">
        <v>0</v>
      </c>
      <c r="I551" t="str" cm="1">
        <f t="array" aca="1" ref="I5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1" t="s">
        <v>2934</v>
      </c>
      <c r="K551" s="10" t="str">
        <f>TRIM(SUBSTITUTE( LEFT(DATA_Requirements[[#This Row],[Path]], FIND("/", SUBSTITUTE( DATA_Requirements[[#This Row],[Path]]," ","/"),1)-1), ".",""))</f>
        <v>Design</v>
      </c>
      <c r="L5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On-Off-Boarding</v>
      </c>
      <c r="M5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On-Off-Boarding</v>
      </c>
    </row>
    <row r="552" spans="4:13">
      <c r="D552"/>
      <c r="F552"/>
      <c r="H552">
        <v>0</v>
      </c>
      <c r="I552" t="str" cm="1">
        <f t="array" aca="1" ref="I5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2" t="s">
        <v>2935</v>
      </c>
      <c r="K552" s="10" t="str">
        <f>TRIM(SUBSTITUTE( LEFT(DATA_Requirements[[#This Row],[Path]], FIND("/", SUBSTITUTE( DATA_Requirements[[#This Row],[Path]]," ","/"),1)-1), ".",""))</f>
        <v>Design</v>
      </c>
      <c r="L5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A47Data-Use</v>
      </c>
      <c r="M5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A47Data-Use</v>
      </c>
    </row>
    <row r="553" spans="4:13">
      <c r="D553"/>
      <c r="F553"/>
      <c r="H553">
        <v>0</v>
      </c>
      <c r="I553" t="str" cm="1">
        <f t="array" aca="1" ref="I5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3" t="s">
        <v>2936</v>
      </c>
      <c r="K553" s="10" t="str">
        <f>TRIM(SUBSTITUTE( LEFT(DATA_Requirements[[#This Row],[Path]], FIND("/", SUBSTITUTE( DATA_Requirements[[#This Row],[Path]]," ","/"),1)-1), ".",""))</f>
        <v>Design</v>
      </c>
      <c r="L5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Correctability</v>
      </c>
      <c r="M5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Correctability</v>
      </c>
    </row>
    <row r="554" spans="4:13">
      <c r="D554"/>
      <c r="F554"/>
      <c r="H554">
        <v>0</v>
      </c>
      <c r="I554" t="str" cm="1">
        <f t="array" aca="1" ref="I5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4" t="s">
        <v>2937</v>
      </c>
      <c r="K554" s="10" t="str">
        <f>TRIM(SUBSTITUTE( LEFT(DATA_Requirements[[#This Row],[Path]], FIND("/", SUBSTITUTE( DATA_Requirements[[#This Row],[Path]]," ","/"),1)-1), ".",""))</f>
        <v>Design</v>
      </c>
      <c r="L5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Opt-Out</v>
      </c>
      <c r="M5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Opt-Out</v>
      </c>
    </row>
    <row r="555" spans="4:13">
      <c r="D555"/>
      <c r="F555"/>
      <c r="H555">
        <v>0</v>
      </c>
      <c r="I555" t="str" cm="1">
        <f t="array" aca="1" ref="I5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5" t="s">
        <v>2938</v>
      </c>
      <c r="K555" s="10" t="str">
        <f>TRIM(SUBSTITUTE( LEFT(DATA_Requirements[[#This Row],[Path]], FIND("/", SUBSTITUTE( DATA_Requirements[[#This Row],[Path]]," ","/"),1)-1), ".",""))</f>
        <v>Design</v>
      </c>
      <c r="L5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Tracking</v>
      </c>
      <c r="M5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Tracking</v>
      </c>
    </row>
    <row r="556" spans="4:13">
      <c r="D556"/>
      <c r="F556"/>
      <c r="H556">
        <v>0</v>
      </c>
      <c r="I556" t="str" cm="1">
        <f t="array" aca="1" ref="I5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6" t="s">
        <v>2939</v>
      </c>
      <c r="K556" s="10" t="str">
        <f>TRIM(SUBSTITUTE( LEFT(DATA_Requirements[[#This Row],[Path]], FIND("/", SUBSTITUTE( DATA_Requirements[[#This Row],[Path]]," ","/"),1)-1), ".",""))</f>
        <v>Design</v>
      </c>
      <c r="L5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5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APIs MUST validate the attributes of all incoming Messages</v>
      </c>
    </row>
    <row r="557" spans="4:13">
      <c r="D557"/>
      <c r="F557"/>
      <c r="H557">
        <v>0</v>
      </c>
      <c r="I557" t="str" cm="1">
        <f t="array" aca="1" ref="I5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7" t="s">
        <v>2940</v>
      </c>
      <c r="K557" s="10" t="str">
        <f>TRIM(SUBSTITUTE( LEFT(DATA_Requirements[[#This Row],[Path]], FIND("/", SUBSTITUTE( DATA_Requirements[[#This Row],[Path]]," ","/"),1)-1), ".",""))</f>
        <v>Design</v>
      </c>
      <c r="L5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Recoverable</v>
      </c>
      <c r="M5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server.</v>
      </c>
    </row>
    <row r="558" spans="4:13">
      <c r="D558"/>
      <c r="F558"/>
      <c r="H558">
        <v>0</v>
      </c>
      <c r="I558" t="str" cm="1">
        <f t="array" aca="1" ref="I5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8" t="s">
        <v>2941</v>
      </c>
      <c r="K558" s="10" t="str">
        <f>TRIM(SUBSTITUTE( LEFT(DATA_Requirements[[#This Row],[Path]], FIND("/", SUBSTITUTE( DATA_Requirements[[#This Row],[Path]]," ","/"),1)-1), ".",""))</f>
        <v>Development</v>
      </c>
      <c r="L5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Protection</v>
      </c>
      <c r="M5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itself SHOULD be capable of defending itself from common DoS scenarios</v>
      </c>
    </row>
    <row r="559" spans="4:13">
      <c r="D559"/>
      <c r="F559"/>
      <c r="H559">
        <v>0</v>
      </c>
      <c r="I559" t="str" cm="1">
        <f t="array" aca="1" ref="I5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59" t="s">
        <v>2942</v>
      </c>
      <c r="K559" s="10" t="str">
        <f>TRIM(SUBSTITUTE( LEFT(DATA_Requirements[[#This Row],[Path]], FIND("/", SUBSTITUTE( DATA_Requirements[[#This Row],[Path]]," ","/"),1)-1), ".",""))</f>
        <v>Deveop</v>
      </c>
      <c r="L5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Records</v>
      </c>
      <c r="M5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Session Audit Records SHOULD be signed against Tamperability</v>
      </c>
    </row>
    <row r="560" spans="4:13">
      <c r="D560"/>
      <c r="F560"/>
      <c r="H560">
        <v>0</v>
      </c>
      <c r="I560" t="str" cm="1">
        <f t="array" aca="1" ref="I5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0" t="s">
        <v>2943</v>
      </c>
      <c r="K560" s="10" t="str">
        <f>TRIM(SUBSTITUTE( LEFT(DATA_Requirements[[#This Row],[Path]], FIND("/", SUBSTITUTE( DATA_Requirements[[#This Row],[Path]]," ","/"),1)-1), ".",""))</f>
        <v>Design</v>
      </c>
      <c r="L5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Documents (using Document DB) Management</v>
      </c>
    </row>
    <row r="561" spans="4:13">
      <c r="D561"/>
      <c r="F561"/>
      <c r="H561">
        <v>0</v>
      </c>
      <c r="I561" t="str" cm="1">
        <f t="array" aca="1" ref="I5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1" t="s">
        <v>2944</v>
      </c>
      <c r="K561" s="10" t="str">
        <f>TRIM(SUBSTITUTE( LEFT(DATA_Requirements[[#This Row],[Path]], FIND("/", SUBSTITUTE( DATA_Requirements[[#This Row],[Path]]," ","/"),1)-1), ".",""))</f>
        <v>Design</v>
      </c>
      <c r="L5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Cache Management</v>
      </c>
      <c r="M5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When custom developing, Caching Servies MUST be developed early to provide their use for subsequent development, making a more resilient system</v>
      </c>
    </row>
    <row r="562" spans="4:13">
      <c r="D562"/>
      <c r="F562"/>
      <c r="H562">
        <v>0</v>
      </c>
      <c r="I562" t="str" cm="1">
        <f t="array" aca="1" ref="I5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2" t="s">
        <v>2945</v>
      </c>
      <c r="K562" s="10" t="str">
        <f>TRIM(SUBSTITUTE( LEFT(DATA_Requirements[[#This Row],[Path]], FIND("/", SUBSTITUTE( DATA_Requirements[[#This Row],[Path]]," ","/"),1)-1), ".",""))</f>
        <v>Design</v>
      </c>
      <c r="L5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Exception Record Management</v>
      </c>
      <c r="M5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Explore Exceptions by Attributes</v>
      </c>
    </row>
    <row r="563" spans="4:13">
      <c r="D563"/>
      <c r="F563"/>
      <c r="H563">
        <v>0</v>
      </c>
      <c r="I563" t="str" cm="1">
        <f t="array" aca="1" ref="I5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3" t="s">
        <v>2946</v>
      </c>
      <c r="K563" s="10" t="str">
        <f>TRIM(SUBSTITUTE( LEFT(DATA_Requirements[[#This Row],[Path]], FIND("/", SUBSTITUTE( DATA_Requirements[[#This Row],[Path]]," ","/"),1)-1), ".",""))</f>
        <v>Design</v>
      </c>
      <c r="L5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Group Management</v>
      </c>
      <c r="M5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Explore Groups Hierarchically</v>
      </c>
    </row>
    <row r="564" spans="4:13">
      <c r="D564"/>
      <c r="F564"/>
      <c r="H564">
        <v>0</v>
      </c>
      <c r="I564" t="str" cm="1">
        <f t="array" aca="1" ref="I5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4" t="s">
        <v>2947</v>
      </c>
      <c r="K564" s="10" t="str">
        <f>TRIM(SUBSTITUTE( LEFT(DATA_Requirements[[#This Row],[Path]], FIND("/", SUBSTITUTE( DATA_Requirements[[#This Row],[Path]]," ","/"),1)-1), ".",""))</f>
        <v>Design</v>
      </c>
      <c r="L5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 Device Context (Time, Location, Culture) Management (Readonly) Functionality</v>
      </c>
    </row>
    <row r="565" spans="4:13">
      <c r="D565"/>
      <c r="F565"/>
      <c r="H565">
        <v>0</v>
      </c>
      <c r="I565" t="str" cm="1">
        <f t="array" aca="1" ref="I5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5" t="s">
        <v>2948</v>
      </c>
      <c r="K565" s="10" t="str">
        <f>TRIM(SUBSTITUTE( LEFT(DATA_Requirements[[#This Row],[Path]], FIND("/", SUBSTITUTE( DATA_Requirements[[#This Row],[Path]]," ","/"),1)-1), ".",""))</f>
        <v>Design</v>
      </c>
      <c r="L5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HostDevice Configuration Management (Readonly) Functionality</v>
      </c>
    </row>
    <row r="566" spans="4:13">
      <c r="D566"/>
      <c r="F566"/>
      <c r="H566">
        <v>0</v>
      </c>
      <c r="I566" t="str" cm="1">
        <f t="array" aca="1" ref="I5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6" t="s">
        <v>2949</v>
      </c>
      <c r="K566" s="10" t="str">
        <f>TRIM(SUBSTITUTE( LEFT(DATA_Requirements[[#This Row],[Path]], FIND("/", SUBSTITUTE( DATA_Requirements[[#This Row],[Path]]," ","/"),1)-1), ".",""))</f>
        <v>Design</v>
      </c>
      <c r="L5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Internal Search</v>
      </c>
      <c r="M5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MUST be able to Search for Resources in a forgiving manner (accepting spelling mistakes)</v>
      </c>
    </row>
    <row r="567" spans="4:13">
      <c r="D567"/>
      <c r="F567"/>
      <c r="H567">
        <v>0</v>
      </c>
      <c r="I567" t="str" cm="1">
        <f t="array" aca="1" ref="I5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7" t="s">
        <v>2950</v>
      </c>
      <c r="K567" s="10" t="str">
        <f>TRIM(SUBSTITUTE( LEFT(DATA_Requirements[[#This Row],[Path]], FIND("/", SUBSTITUTE( DATA_Requirements[[#This Row],[Path]]," ","/"),1)-1), ".",""))</f>
        <v>Design</v>
      </c>
      <c r="L5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Internal Search</v>
      </c>
      <c r="M5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SHOULD be able to Search for Resources via Metadata</v>
      </c>
    </row>
    <row r="568" spans="4:13">
      <c r="D568"/>
      <c r="F568"/>
      <c r="H568">
        <v>0</v>
      </c>
      <c r="I568" t="str" cm="1">
        <f t="array" aca="1" ref="I5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8" t="s">
        <v>2951</v>
      </c>
      <c r="K568" s="10" t="str">
        <f>TRIM(SUBSTITUTE( LEFT(DATA_Requirements[[#This Row],[Path]], FIND("/", SUBSTITUTE( DATA_Requirements[[#This Row],[Path]]," ","/"),1)-1), ".",""))</f>
        <v>Design</v>
      </c>
      <c r="L5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Link (using Graphs DB) Management</v>
      </c>
    </row>
    <row r="569" spans="4:13">
      <c r="D569"/>
      <c r="F569"/>
      <c r="H569">
        <v>0</v>
      </c>
      <c r="I569" t="str" cm="1">
        <f t="array" aca="1" ref="I5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69" t="s">
        <v>2952</v>
      </c>
      <c r="K569" s="10" t="str">
        <f>TRIM(SUBSTITUTE( LEFT(DATA_Requirements[[#This Row],[Path]], FIND("/", SUBSTITUTE( DATA_Requirements[[#This Row],[Path]]," ","/"),1)-1), ".",""))</f>
        <v>Design</v>
      </c>
      <c r="L5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Map Models</v>
      </c>
      <c r="M5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mapping from Entities to Messages -- and back again -- at the API boundary</v>
      </c>
    </row>
    <row r="570" spans="4:13">
      <c r="D570"/>
      <c r="F570"/>
      <c r="H570">
        <v>0</v>
      </c>
      <c r="I570" t="str" cm="1">
        <f t="array" aca="1" ref="I5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0" t="s">
        <v>2953</v>
      </c>
      <c r="K570" s="10" t="str">
        <f>TRIM(SUBSTITUTE( LEFT(DATA_Requirements[[#This Row],[Path]], FIND("/", SUBSTITUTE( DATA_Requirements[[#This Row],[Path]]," ","/"),1)-1), ".",""))</f>
        <v>Design</v>
      </c>
      <c r="L5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in Blob Storage</v>
      </c>
      <c r="M5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persisted in Blob Storage</v>
      </c>
    </row>
    <row r="571" spans="4:13">
      <c r="D571"/>
      <c r="F571"/>
      <c r="H571">
        <v>0</v>
      </c>
      <c r="I571" t="str" cm="1">
        <f t="array" aca="1" ref="I5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1" t="s">
        <v>2954</v>
      </c>
      <c r="K571" s="10" t="str">
        <f>TRIM(SUBSTITUTE( LEFT(DATA_Requirements[[#This Row],[Path]], FIND("/", SUBSTITUTE( DATA_Requirements[[#This Row],[Path]]," ","/"),1)-1), ".",""))</f>
        <v>Design</v>
      </c>
      <c r="L5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 Management</v>
      </c>
      <c r="M5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MUST be manageable on a per User or per Group Collection basis</v>
      </c>
    </row>
    <row r="572" spans="4:13">
      <c r="D572"/>
      <c r="F572"/>
      <c r="H572">
        <v>0</v>
      </c>
      <c r="I572" t="str" cm="1">
        <f t="array" aca="1" ref="I5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2" t="s">
        <v>2955</v>
      </c>
      <c r="K572" s="10" t="str">
        <f>TRIM(SUBSTITUTE( LEFT(DATA_Requirements[[#This Row],[Path]], FIND("/", SUBSTITUTE( DATA_Requirements[[#This Row],[Path]]," ","/"),1)-1), ".",""))</f>
        <v>Design</v>
      </c>
      <c r="L5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SMTP</v>
      </c>
      <c r="M5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System MUST be able to be send notification emails without disclosing personal or confidential information</v>
      </c>
    </row>
    <row r="573" spans="4:13">
      <c r="D573"/>
      <c r="F573" s="11"/>
      <c r="H573">
        <v>0</v>
      </c>
      <c r="I573" s="11" t="str" cm="1">
        <f t="array" aca="1" ref="I5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3" s="11" t="s">
        <v>2956</v>
      </c>
      <c r="K573" s="10" t="str">
        <f>TRIM(SUBSTITUTE( LEFT(DATA_Requirements[[#This Row],[Path]], FIND("/", SUBSTITUTE( DATA_Requirements[[#This Row],[Path]]," ","/"),1)-1), ".",""))</f>
        <v>Design</v>
      </c>
      <c r="L5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 User Message Metadata</v>
      </c>
      <c r="M5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Keep Msg Metadata Indefinitely</v>
      </c>
    </row>
    <row r="574" spans="4:13">
      <c r="D574"/>
      <c r="F574" s="11"/>
      <c r="H574">
        <v>0</v>
      </c>
      <c r="I574" s="11" t="str" cm="1">
        <f t="array" aca="1" ref="I5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4" s="11" t="s">
        <v>2957</v>
      </c>
      <c r="K574" s="10" t="str">
        <f>TRIM(SUBSTITUTE( LEFT(DATA_Requirements[[#This Row],[Path]], FIND("/", SUBSTITUTE( DATA_Requirements[[#This Row],[Path]]," ","/"),1)-1), ".",""))</f>
        <v>Design</v>
      </c>
      <c r="L5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 User Messages</v>
      </c>
      <c r="M5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Keep Msg Contents Indefinitely Separately in Blob</v>
      </c>
    </row>
    <row r="575" spans="4:13">
      <c r="D575"/>
      <c r="F575"/>
      <c r="H575">
        <v>0</v>
      </c>
      <c r="I575" t="str" cm="1">
        <f t="array" aca="1" ref="I5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5" t="s">
        <v>2958</v>
      </c>
      <c r="K575" s="10" t="str">
        <f>TRIM(SUBSTITUTE( LEFT(DATA_Requirements[[#This Row],[Path]], FIND("/", SUBSTITUTE( DATA_Requirements[[#This Row],[Path]]," ","/"),1)-1), ".",""))</f>
        <v>Design</v>
      </c>
      <c r="L5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 Users Messages</v>
      </c>
      <c r="M5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exploring Messages sent and received by Users</v>
      </c>
    </row>
    <row r="576" spans="4:13">
      <c r="D576"/>
      <c r="F576"/>
      <c r="H576">
        <v>0</v>
      </c>
      <c r="I576" t="str" cm="1">
        <f t="array" aca="1" ref="I5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6" t="s">
        <v>2959</v>
      </c>
      <c r="K576" s="10" t="str">
        <f>TRIM(SUBSTITUTE( LEFT(DATA_Requirements[[#This Row],[Path]], FIND("/", SUBSTITUTE( DATA_Requirements[[#This Row],[Path]]," ","/"),1)-1), ".",""))</f>
        <v>Design</v>
      </c>
      <c r="L5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 service MUST be able to add</v>
      </c>
      <c r="M5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remove functionality via Modules.</v>
      </c>
    </row>
    <row r="577" spans="4:13">
      <c r="D577"/>
      <c r="F577"/>
      <c r="H577">
        <v>0</v>
      </c>
      <c r="I577" t="str" cm="1">
        <f t="array" aca="1" ref="I5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7" t="s">
        <v>2960</v>
      </c>
      <c r="K577" s="10" t="str">
        <f>TRIM(SUBSTITUTE( LEFT(DATA_Requirements[[#This Row],[Path]], FIND("/", SUBSTITUTE( DATA_Requirements[[#This Row],[Path]]," ","/"),1)-1), ".",""))</f>
        <v>Design</v>
      </c>
      <c r="L57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Module Permission Management</v>
      </c>
      <c r="M5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Modules Permissions</v>
      </c>
    </row>
    <row r="578" spans="4:13">
      <c r="D578"/>
      <c r="F578"/>
      <c r="H578">
        <v>0</v>
      </c>
      <c r="I578" t="str" cm="1">
        <f t="array" aca="1" ref="I5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8" t="s">
        <v>2961</v>
      </c>
      <c r="K578" s="10" t="str">
        <f>TRIM(SUBSTITUTE( LEFT(DATA_Requirements[[#This Row],[Path]], FIND("/", SUBSTITUTE( DATA_Requirements[[#This Row],[Path]]," ","/"),1)-1), ".",""))</f>
        <v>Design</v>
      </c>
      <c r="L5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Modules in Blob Storage</v>
      </c>
      <c r="M5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persist Modules in Blob Storage to account for dynamically allocated devices in cloud environments</v>
      </c>
    </row>
    <row r="579" spans="4:13">
      <c r="D579"/>
      <c r="F579"/>
      <c r="H579">
        <v>0</v>
      </c>
      <c r="I579" t="str" cm="1">
        <f t="array" aca="1" ref="I5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79" t="s">
        <v>2962</v>
      </c>
      <c r="K579" s="10" t="str">
        <f>TRIM(SUBSTITUTE( LEFT(DATA_Requirements[[#This Row],[Path]], FIND("/", SUBSTITUTE( DATA_Requirements[[#This Row],[Path]]," ","/"),1)-1), ".",""))</f>
        <v>Design</v>
      </c>
      <c r="L5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Related Entities (using Relational DB ORM) Management</v>
      </c>
    </row>
    <row r="580" spans="4:13">
      <c r="D580"/>
      <c r="F580"/>
      <c r="H580">
        <v>0</v>
      </c>
      <c r="I580" t="str" cm="1">
        <f t="array" aca="1" ref="I5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0" t="s">
        <v>2963</v>
      </c>
      <c r="K580" s="10" t="str">
        <f>TRIM(SUBSTITUTE( LEFT(DATA_Requirements[[#This Row],[Path]], FIND("/", SUBSTITUTE( DATA_Requirements[[#This Row],[Path]]," ","/"),1)-1), ".",""))</f>
        <v>Design</v>
      </c>
      <c r="L5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5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Request Routing Management</v>
      </c>
    </row>
    <row r="581" spans="4:13">
      <c r="D581"/>
      <c r="F581"/>
      <c r="H581">
        <v>0</v>
      </c>
      <c r="I581" t="str" cm="1">
        <f t="array" aca="1" ref="I5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1" t="s">
        <v>2964</v>
      </c>
      <c r="K581" s="10" t="str">
        <f>TRIM(SUBSTITUTE( LEFT(DATA_Requirements[[#This Row],[Path]], FIND("/", SUBSTITUTE( DATA_Requirements[[#This Row],[Path]]," ","/"),1)-1), ".",""))</f>
        <v>Design</v>
      </c>
      <c r="L58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Search SummaryItems</v>
      </c>
      <c r="M5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Universal internal Search Functionality MUST return SummaryItem records summarising found Records</v>
      </c>
    </row>
    <row r="582" spans="4:13">
      <c r="D582"/>
      <c r="F582"/>
      <c r="H582">
        <v>0</v>
      </c>
      <c r="I582" t="str" cm="1">
        <f t="array" aca="1" ref="I5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2" t="s">
        <v>2965</v>
      </c>
      <c r="K582" s="10" t="str">
        <f>TRIM(SUBSTITUTE( LEFT(DATA_Requirements[[#This Row],[Path]], FIND("/", SUBSTITUTE( DATA_Requirements[[#This Row],[Path]]," ","/"),1)-1), ".",""))</f>
        <v>Design</v>
      </c>
      <c r="L58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Universal Internal Search</v>
      </c>
      <c r="M5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Service MUST be capable of Searching across all Modules, all key Objects within</v>
      </c>
    </row>
    <row r="583" spans="4:13">
      <c r="D583"/>
      <c r="F583"/>
      <c r="H583">
        <v>0</v>
      </c>
      <c r="I583" t="str" cm="1">
        <f t="array" aca="1" ref="I5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3" t="s">
        <v>2966</v>
      </c>
      <c r="K583" s="10" t="str">
        <f>TRIM(SUBSTITUTE( LEFT(DATA_Requirements[[#This Row],[Path]], FIND("/", SUBSTITUTE( DATA_Requirements[[#This Row],[Path]]," ","/"),1)-1), ".",""))</f>
        <v>Design</v>
      </c>
      <c r="L58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Device Context</v>
      </c>
      <c r="M5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be capable of querying the Server Device's Location, UTC Zone, Default Culture</v>
      </c>
    </row>
    <row r="584" spans="4:13">
      <c r="D584"/>
      <c r="F584"/>
      <c r="H584">
        <v>0</v>
      </c>
      <c r="I584" t="str" cm="1">
        <f t="array" aca="1" ref="I5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4" t="s">
        <v>2967</v>
      </c>
      <c r="K584" s="10" t="str">
        <f>TRIM(SUBSTITUTE( LEFT(DATA_Requirements[[#This Row],[Path]], FIND("/", SUBSTITUTE( DATA_Requirements[[#This Row],[Path]]," ","/"),1)-1), ".",""))</f>
        <v>Design</v>
      </c>
      <c r="L58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View User Permissions</v>
      </c>
      <c r="M5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Authorised User may list the Permissions assigned to a User, identifying which Physical Module they are associated.</v>
      </c>
    </row>
    <row r="585" spans="4:13">
      <c r="D585"/>
      <c r="F585"/>
      <c r="H585">
        <v>0</v>
      </c>
      <c r="I585" t="str" cm="1">
        <f t="array" aca="1" ref="I5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5" t="s">
        <v>2968</v>
      </c>
      <c r="K585" s="10" t="str">
        <f>TRIM(SUBSTITUTE( LEFT(DATA_Requirements[[#This Row],[Path]], FIND("/", SUBSTITUTE( DATA_Requirements[[#This Row],[Path]]," ","/"),1)-1), ".",""))</f>
        <v>Design</v>
      </c>
      <c r="L58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Avatar Image</v>
      </c>
      <c r="M5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Image of themselves</v>
      </c>
    </row>
    <row r="586" spans="4:13">
      <c r="D586"/>
      <c r="F586"/>
      <c r="H586">
        <v>0</v>
      </c>
      <c r="I586" t="str" cm="1">
        <f t="array" aca="1" ref="I5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6" t="s">
        <v>2969</v>
      </c>
      <c r="K586" s="10" t="str">
        <f>TRIM(SUBSTITUTE( LEFT(DATA_Requirements[[#This Row],[Path]], FIND("/", SUBSTITUTE( DATA_Requirements[[#This Row],[Path]]," ","/"),1)-1), ".",""))</f>
        <v>Design</v>
      </c>
      <c r="L58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Bio</v>
      </c>
      <c r="M5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Bio about themselves.</v>
      </c>
    </row>
    <row r="587" spans="4:13">
      <c r="D587"/>
      <c r="F587"/>
      <c r="H587">
        <v>0</v>
      </c>
      <c r="I587" t="str" cm="1">
        <f t="array" aca="1" ref="I5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7" t="s">
        <v>2970</v>
      </c>
      <c r="K587" s="10" t="str">
        <f>TRIM(SUBSTITUTE( LEFT(DATA_Requirements[[#This Row],[Path]], FIND("/", SUBSTITUTE( DATA_Requirements[[#This Row],[Path]]," ","/"),1)-1), ".",""))</f>
        <v>Design</v>
      </c>
      <c r="L58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Default Name</v>
      </c>
      <c r="M5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Authorised, Users MUST be capable of specifying a Default Name (to avoid disclosing uneccessary PII).</v>
      </c>
    </row>
    <row r="588" spans="4:13">
      <c r="D588"/>
      <c r="F588"/>
      <c r="H588">
        <v>0</v>
      </c>
      <c r="I588" t="str" cm="1">
        <f t="array" aca="1" ref="I5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8" t="s">
        <v>2971</v>
      </c>
      <c r="K588" s="10" t="str">
        <f>TRIM(SUBSTITUTE( LEFT(DATA_Requirements[[#This Row],[Path]], FIND("/", SUBSTITUTE( DATA_Requirements[[#This Row],[Path]]," ","/"),1)-1), ".",""))</f>
        <v>IF</v>
      </c>
      <c r="L5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8"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589" spans="4:13">
      <c r="D589"/>
      <c r="F589"/>
      <c r="H589">
        <v>0</v>
      </c>
      <c r="I589" t="str" cm="1">
        <f t="array" aca="1" ref="I5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89" t="s">
        <v>2972</v>
      </c>
      <c r="K589" s="10" t="str">
        <f>TRIM(SUBSTITUTE( LEFT(DATA_Requirements[[#This Row],[Path]], FIND("/", SUBSTITUTE( DATA_Requirements[[#This Row],[Path]]," ","/"),1)-1), ".",""))</f>
        <v>IF</v>
      </c>
      <c r="L58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589"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590" spans="4:13">
      <c r="D590"/>
      <c r="F590"/>
      <c r="H590">
        <v>0</v>
      </c>
      <c r="I590" t="str" cm="1">
        <f t="array" aca="1" ref="I5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0" t="s">
        <v>2973</v>
      </c>
      <c r="K590" s="10" t="str">
        <f>TRIM(SUBSTITUTE( LEFT(DATA_Requirements[[#This Row],[Path]], FIND("/", SUBSTITUTE( DATA_Requirements[[#This Row],[Path]]," ","/"),1)-1), ".",""))</f>
        <v>Design</v>
      </c>
      <c r="L5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Patterns</v>
      </c>
      <c r="M5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API Controllers use Mapping Service to Map Sys Models to&amp;from Msg Models</v>
      </c>
    </row>
    <row r="591" spans="4:13">
      <c r="D591"/>
      <c r="F591"/>
      <c r="H591">
        <v>0</v>
      </c>
      <c r="I591" t="str" cm="1">
        <f t="array" aca="1" ref="I5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1" t="s">
        <v>2974</v>
      </c>
      <c r="K591" s="10" t="str">
        <f>TRIM(SUBSTITUTE( LEFT(DATA_Requirements[[#This Row],[Path]], FIND("/", SUBSTITUTE( DATA_Requirements[[#This Row],[Path]]," ","/"),1)-1), ".",""))</f>
        <v>Design</v>
      </c>
      <c r="L5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Disable Users</v>
      </c>
      <c r="M5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(if considered to be a bad actor)</v>
      </c>
    </row>
    <row r="592" spans="4:13">
      <c r="D592"/>
      <c r="F592"/>
      <c r="H592">
        <v>0</v>
      </c>
      <c r="I592" t="str" cm="1">
        <f t="array" aca="1" ref="I5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2" t="s">
        <v>2975</v>
      </c>
      <c r="K592" s="10" t="str">
        <f>TRIM(SUBSTITUTE( LEFT(DATA_Requirements[[#This Row],[Path]], FIND("/", SUBSTITUTE( DATA_Requirements[[#This Row],[Path]]," ","/"),1)-1), ".",""))</f>
        <v>Design</v>
      </c>
      <c r="L5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Temporarily Disable Users</v>
      </c>
      <c r="M5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Disabling Users for a Duration of Time (eg: After a number of failed attempts to authenticate)</v>
      </c>
    </row>
    <row r="593" spans="4:13">
      <c r="D593"/>
      <c r="F593"/>
      <c r="H593">
        <v>0</v>
      </c>
      <c r="I593" t="str" cm="1">
        <f t="array" aca="1" ref="I5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3" t="s">
        <v>2976</v>
      </c>
      <c r="K593" s="10" t="str">
        <f>TRIM(SUBSTITUTE( LEFT(DATA_Requirements[[#This Row],[Path]], FIND("/", SUBSTITUTE( DATA_Requirements[[#This Row],[Path]]," ","/"),1)-1), ".",""))</f>
        <v>Design</v>
      </c>
      <c r="L5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Can Temporarily Enable Users</v>
      </c>
      <c r="M5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Authorised Users MUST be capable of enabling Users for a specified Chron Duration (eg: Semester)</v>
      </c>
    </row>
    <row r="594" spans="4:13">
      <c r="D594"/>
      <c r="F594"/>
      <c r="H594">
        <v>0</v>
      </c>
      <c r="I594" t="str" cm="1">
        <f t="array" aca="1" ref="I5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4" t="s">
        <v>2977</v>
      </c>
      <c r="K594" s="10" t="str">
        <f>TRIM(SUBSTITUTE( LEFT(DATA_Requirements[[#This Row],[Path]], FIND("/", SUBSTITUTE( DATA_Requirements[[#This Row],[Path]]," ","/"),1)-1), ".",""))</f>
        <v>Design</v>
      </c>
      <c r="L5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 Framework Examples</v>
      </c>
      <c r="M5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Examples of consuming all APIs will be provided to facilitate later integration.</v>
      </c>
    </row>
    <row r="595" spans="4:13">
      <c r="D595"/>
      <c r="F595"/>
      <c r="H595">
        <v>0</v>
      </c>
      <c r="I595" t="str" cm="1">
        <f t="array" aca="1" ref="I5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5" t="s">
        <v>2978</v>
      </c>
      <c r="K595" s="10" t="str">
        <f>TRIM(SUBSTITUTE( LEFT(DATA_Requirements[[#This Row],[Path]], FIND("/", SUBSTITUTE( DATA_Requirements[[#This Row],[Path]]," ","/"),1)-1), ".",""))</f>
        <v>Design</v>
      </c>
      <c r="L5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Utilisation</v>
      </c>
      <c r="M5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DB Connections</v>
      </c>
    </row>
    <row r="596" spans="4:13">
      <c r="D596"/>
      <c r="F596" s="16"/>
      <c r="H596">
        <v>0</v>
      </c>
      <c r="I596" s="16" t="str" cm="1">
        <f t="array" aca="1" ref="I5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6" s="16" t="s">
        <v>2979</v>
      </c>
      <c r="K596" s="10" t="str">
        <f>TRIM(SUBSTITUTE( LEFT(DATA_Requirements[[#This Row],[Path]], FIND("/", SUBSTITUTE( DATA_Requirements[[#This Row],[Path]]," ","/"),1)-1), ".",""))</f>
        <v>DESIGN</v>
      </c>
      <c r="L5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DETAILED</v>
      </c>
      <c r="M5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...A766</v>
      </c>
    </row>
    <row r="597" spans="4:13">
      <c r="D597"/>
      <c r="F597"/>
      <c r="H597">
        <v>0</v>
      </c>
      <c r="I597" t="str" cm="1">
        <f t="array" aca="1" ref="I5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7" t="s">
        <v>2980</v>
      </c>
      <c r="K597" s="10" t="str">
        <f>TRIM(SUBSTITUTE( LEFT(DATA_Requirements[[#This Row],[Path]], FIND("/", SUBSTITUTE( DATA_Requirements[[#This Row],[Path]]," ","/"),1)-1), ".",""))</f>
        <v>Design</v>
      </c>
      <c r="L5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Dynamically</v>
      </c>
      <c r="M5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Dynamically allocated horizontally scaled Web Servers</v>
      </c>
    </row>
    <row r="598" spans="4:13">
      <c r="D598"/>
      <c r="F598"/>
      <c r="H598">
        <v>0</v>
      </c>
      <c r="I598" t="str" cm="1">
        <f t="array" aca="1" ref="I5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8" t="s">
        <v>2981</v>
      </c>
      <c r="K598" s="10" t="str">
        <f>TRIM(SUBSTITUTE( LEFT(DATA_Requirements[[#This Row],[Path]], FIND("/", SUBSTITUTE( DATA_Requirements[[#This Row],[Path]]," ","/"),1)-1), ".",""))</f>
        <v>Design</v>
      </c>
      <c r="L5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Invitation Msg</v>
      </c>
      <c r="M5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be sent to Invite Users to a Group Role for a Duration</v>
      </c>
    </row>
    <row r="599" spans="4:13">
      <c r="D599"/>
      <c r="F599"/>
      <c r="H599">
        <v>0</v>
      </c>
      <c r="I599" t="str" cm="1">
        <f t="array" aca="1" ref="I5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599" t="s">
        <v>2982</v>
      </c>
      <c r="K599" s="10" t="str">
        <f>TRIM(SUBSTITUTE( LEFT(DATA_Requirements[[#This Row],[Path]], FIND("/", SUBSTITUTE( DATA_Requirements[[#This Row],[Path]]," ","/"),1)-1), ".",""))</f>
        <v>Design</v>
      </c>
      <c r="L5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Welcome Msg</v>
      </c>
      <c r="M5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New Group Members</v>
      </c>
    </row>
    <row r="600" spans="4:13">
      <c r="D600"/>
      <c r="F600"/>
      <c r="H600">
        <v>0</v>
      </c>
      <c r="I600" t="str" cm="1">
        <f t="array" aca="1" ref="I6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0" t="s">
        <v>2983</v>
      </c>
      <c r="K600" s="10" t="str">
        <f>TRIM(SUBSTITUTE( LEFT(DATA_Requirements[[#This Row],[Path]], FIND("/", SUBSTITUTE( DATA_Requirements[[#This Row],[Path]]," ","/"),1)-1), ".",""))</f>
        <v>Design</v>
      </c>
      <c r="L6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Welcome Msg</v>
      </c>
      <c r="M6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Template Message MUST be developed to Welcome to New System Members</v>
      </c>
    </row>
    <row r="601" spans="4:13">
      <c r="D601"/>
      <c r="F601"/>
      <c r="H601">
        <v>0</v>
      </c>
      <c r="I601" t="str" cm="1">
        <f t="array" aca="1" ref="I6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1" t="s">
        <v>2984</v>
      </c>
      <c r="K601" s="10" t="str">
        <f>TRIM(SUBSTITUTE( LEFT(DATA_Requirements[[#This Row],[Path]], FIND("/", SUBSTITUTE( DATA_Requirements[[#This Row],[Path]]," ","/"),1)-1), ".",""))</f>
        <v>Design</v>
      </c>
      <c r="L6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All</v>
      </c>
      <c r="M6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Functionality SHOULD be appropriately accessible by Permission validating APIs</v>
      </c>
    </row>
    <row r="602" spans="4:13">
      <c r="D602"/>
      <c r="F602" s="21"/>
      <c r="H602">
        <v>0</v>
      </c>
      <c r="I602" s="21" t="str" cm="1">
        <f t="array" aca="1" ref="I6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2" s="21" t="s">
        <v>2985</v>
      </c>
      <c r="K602" s="10" t="str">
        <f>TRIM(SUBSTITUTE( LEFT(DATA_Requirements[[#This Row],[Path]], FIND("/", SUBSTITUTE( DATA_Requirements[[#This Row],[Path]]," ","/"),1)-1), ".",""))</f>
        <v>DESIGN</v>
      </c>
      <c r="L6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CLIENT</v>
      </c>
      <c r="M6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03" spans="4:13">
      <c r="D603"/>
      <c r="F603"/>
      <c r="H603">
        <v>0</v>
      </c>
      <c r="I603" t="str" cm="1">
        <f t="array" aca="1" ref="I6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3" t="s">
        <v>2986</v>
      </c>
      <c r="K603" s="10" t="str">
        <f>TRIM(SUBSTITUTE( LEFT(DATA_Requirements[[#This Row],[Path]], FIND("/", SUBSTITUTE( DATA_Requirements[[#This Row],[Path]]," ","/"),1)-1), ".",""))</f>
        <v>Design</v>
      </c>
      <c r="L6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Aesthetics</v>
      </c>
      <c r="M6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Aesthetics</v>
      </c>
    </row>
    <row r="604" spans="4:13">
      <c r="D604"/>
      <c r="F604"/>
      <c r="H604">
        <v>0</v>
      </c>
      <c r="I604" t="str" cm="1">
        <f t="array" aca="1" ref="I6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4" t="s">
        <v>2987</v>
      </c>
      <c r="K604" s="10" t="str">
        <f>TRIM(SUBSTITUTE( LEFT(DATA_Requirements[[#This Row],[Path]], FIND("/", SUBSTITUTE( DATA_Requirements[[#This Row],[Path]]," ","/"),1)-1), ".",""))</f>
        <v>Design</v>
      </c>
      <c r="L6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Corporate</v>
      </c>
      <c r="M6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Corporate Branding</v>
      </c>
    </row>
    <row r="605" spans="4:13">
      <c r="D605"/>
      <c r="F605"/>
      <c r="H605">
        <v>0</v>
      </c>
      <c r="I605" t="str" cm="1">
        <f t="array" aca="1" ref="I6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5" t="s">
        <v>2988</v>
      </c>
      <c r="K605" s="10" t="str">
        <f>TRIM(SUBSTITUTE( LEFT(DATA_Requirements[[#This Row],[Path]], FIND("/", SUBSTITUTE( DATA_Requirements[[#This Row],[Path]]," ","/"),1)-1), ".",""))</f>
        <v>Design</v>
      </c>
      <c r="L6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Per</v>
      </c>
      <c r="M6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Per Tenancy Branding</v>
      </c>
    </row>
    <row r="606" spans="4:13">
      <c r="D606"/>
      <c r="F606"/>
      <c r="H606">
        <v>0</v>
      </c>
      <c r="I606" t="str" cm="1">
        <f t="array" aca="1" ref="I6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6" t="s">
        <v>2989</v>
      </c>
      <c r="K606" s="10" t="str">
        <f>TRIM(SUBSTITUTE( LEFT(DATA_Requirements[[#This Row],[Path]], FIND("/", SUBSTITUTE( DATA_Requirements[[#This Row],[Path]]," ","/"),1)-1), ".",""))</f>
        <v>Design</v>
      </c>
      <c r="L6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Corporate</v>
      </c>
      <c r="M6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Corporate Branding</v>
      </c>
    </row>
    <row r="607" spans="4:13">
      <c r="D607"/>
      <c r="F607" s="22"/>
      <c r="H607">
        <v>0</v>
      </c>
      <c r="I607" s="22" t="str" cm="1">
        <f t="array" aca="1" ref="I6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7" s="22" t="s">
        <v>2990</v>
      </c>
      <c r="K607" s="10" t="str">
        <f>TRIM(SUBSTITUTE( LEFT(DATA_Requirements[[#This Row],[Path]], FIND("/", SUBSTITUTE( DATA_Requirements[[#This Row],[Path]]," ","/"),1)-1), ".",""))</f>
        <v>DESIGN</v>
      </c>
      <c r="L6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 CLIENT</v>
      </c>
      <c r="M6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08" spans="4:13">
      <c r="D608"/>
      <c r="F608"/>
      <c r="H608">
        <v>0</v>
      </c>
      <c r="I608" t="str" cm="1">
        <f t="array" aca="1" ref="I6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8" t="s">
        <v>2991</v>
      </c>
      <c r="K608" s="10" t="str">
        <f>TRIM(SUBSTITUTE( LEFT(DATA_Requirements[[#This Row],[Path]], FIND("/", SUBSTITUTE( DATA_Requirements[[#This Row],[Path]]," ","/"),1)-1), ".",""))</f>
        <v>Design</v>
      </c>
      <c r="L60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Completeness</v>
      </c>
      <c r="M6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Clients SHOULD cache information on the Client Device to minimize traffic</v>
      </c>
    </row>
    <row r="609" spans="4:13">
      <c r="D609"/>
      <c r="F609"/>
      <c r="H609">
        <v>0</v>
      </c>
      <c r="I609" t="str" cm="1">
        <f t="array" aca="1" ref="I6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09" t="s">
        <v>2992</v>
      </c>
      <c r="K609" s="10" t="str">
        <f>TRIM(SUBSTITUTE( LEFT(DATA_Requirements[[#This Row],[Path]], FIND("/", SUBSTITUTE( DATA_Requirements[[#This Row],[Path]]," ","/"),1)-1), ".",""))</f>
        <v>Design</v>
      </c>
      <c r="L60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Tenant Context</v>
      </c>
      <c r="M6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Branding</v>
      </c>
    </row>
    <row r="610" spans="4:13">
      <c r="D610"/>
      <c r="F610"/>
      <c r="H610">
        <v>0</v>
      </c>
      <c r="I610" t="str" cm="1">
        <f t="array" aca="1" ref="I6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0" t="s">
        <v>2993</v>
      </c>
      <c r="K610" s="10" t="str">
        <f>TRIM(SUBSTITUTE( LEFT(DATA_Requirements[[#This Row],[Path]], FIND("/", SUBSTITUTE( DATA_Requirements[[#This Row],[Path]]," ","/"),1)-1), ".",""))</f>
        <v>Design</v>
      </c>
      <c r="L6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AntiPatterns</v>
      </c>
      <c r="M6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Letting Interface Appearance drive Development</v>
      </c>
    </row>
    <row r="611" spans="4:13">
      <c r="D611"/>
      <c r="F611"/>
      <c r="H611">
        <v>0</v>
      </c>
      <c r="I611" t="str" cm="1">
        <f t="array" aca="1" ref="I6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1" t="s">
        <v>2994</v>
      </c>
      <c r="K611" s="10" t="str">
        <f>TRIM(SUBSTITUTE( LEFT(DATA_Requirements[[#This Row],[Path]], FIND("/", SUBSTITUTE( DATA_Requirements[[#This Row],[Path]]," ","/"),1)-1), ".",""))</f>
        <v>Design</v>
      </c>
      <c r="L6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v>
      </c>
      <c r="M6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Interpretation versus Translation</v>
      </c>
    </row>
    <row r="612" spans="4:13">
      <c r="D612"/>
      <c r="F612" s="15"/>
      <c r="H612">
        <v>0</v>
      </c>
      <c r="I612" s="15" t="str" cm="1">
        <f t="array" aca="1" ref="I6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2" s="15" t="s">
        <v>2995</v>
      </c>
      <c r="K612" s="10" t="str">
        <f>TRIM(SUBSTITUTE( LEFT(DATA_Requirements[[#This Row],[Path]], FIND("/", SUBSTITUTE( DATA_Requirements[[#This Row],[Path]]," ","/"),1)-1), ".",""))</f>
        <v>Design</v>
      </c>
      <c r="L61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Client MUST provide functionality to be listed As a Service Client Mobile Dashboard item</v>
      </c>
    </row>
    <row r="613" spans="4:13">
      <c r="D613"/>
      <c r="F613" s="15"/>
      <c r="H613">
        <v>0</v>
      </c>
      <c r="I613" s="15" t="str" cm="1">
        <f t="array" aca="1" ref="I6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3" s="15" t="s">
        <v>2996</v>
      </c>
      <c r="K613" s="10" t="str">
        <f>TRIM(SUBSTITUTE( LEFT(DATA_Requirements[[#This Row],[Path]], FIND("/", SUBSTITUTE( DATA_Requirements[[#This Row],[Path]]," ","/"),1)-1), ".",""))</f>
        <v>Design</v>
      </c>
      <c r="L61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UI MUST be developed using a leading Single Page Application (SPA) Framework</v>
      </c>
    </row>
    <row r="614" spans="4:13">
      <c r="D614"/>
      <c r="F614"/>
      <c r="H614">
        <v>0</v>
      </c>
      <c r="I614" t="str" cm="1">
        <f t="array" aca="1" ref="I6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4" t="s">
        <v>2997</v>
      </c>
      <c r="K614" s="10" t="str">
        <f>TRIM(SUBSTITUTE( LEFT(DATA_Requirements[[#This Row],[Path]], FIND("/", SUBSTITUTE( DATA_Requirements[[#This Row],[Path]]," ","/"),1)-1), ".",""))</f>
        <v>Design</v>
      </c>
      <c r="L61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Availability</v>
      </c>
      <c r="M61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Scalability</v>
      </c>
    </row>
    <row r="615" spans="4:13">
      <c r="D615"/>
      <c r="F615"/>
      <c r="H615">
        <v>0</v>
      </c>
      <c r="I615" t="str" cm="1">
        <f t="array" aca="1" ref="I6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5" t="s">
        <v>2998</v>
      </c>
      <c r="K615" s="10" t="str">
        <f>TRIM(SUBSTITUTE( LEFT(DATA_Requirements[[#This Row],[Path]], FIND("/", SUBSTITUTE( DATA_Requirements[[#This Row],[Path]]," ","/"),1)-1), ".",""))</f>
        <v>Design</v>
      </c>
      <c r="L61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APIs</v>
      </c>
      <c r="M61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Queryability</v>
      </c>
    </row>
    <row r="616" spans="4:13">
      <c r="D616"/>
      <c r="F616"/>
      <c r="H616">
        <v>0</v>
      </c>
      <c r="I616" t="str" cm="1">
        <f t="array" aca="1" ref="I6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6" t="s">
        <v>2999</v>
      </c>
      <c r="K616" s="10" t="str">
        <f>TRIM(SUBSTITUTE( LEFT(DATA_Requirements[[#This Row],[Path]], FIND("/", SUBSTITUTE( DATA_Requirements[[#This Row],[Path]]," ","/"),1)-1), ".",""))</f>
        <v>Design</v>
      </c>
      <c r="L61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component Views MUST be either Input, Output, or Collections - but combinations thereof</v>
      </c>
    </row>
    <row r="617" spans="4:13">
      <c r="D617"/>
      <c r="F617"/>
      <c r="H617">
        <v>0</v>
      </c>
      <c r="I617" t="str" cm="1">
        <f t="array" aca="1" ref="I6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7" t="s">
        <v>3000</v>
      </c>
      <c r="K617" s="10" t="str">
        <f>TRIM(SUBSTITUTE( LEFT(DATA_Requirements[[#This Row],[Path]], FIND("/", SUBSTITUTE( DATA_Requirements[[#This Row],[Path]]," ","/"),1)-1), ".",""))</f>
        <v>Design</v>
      </c>
      <c r="L61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Modularity</v>
      </c>
      <c r="M61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Interfaces MUST be developed from Views</v>
      </c>
    </row>
    <row r="618" spans="4:13">
      <c r="D618"/>
      <c r="F618"/>
      <c r="H618">
        <v>0</v>
      </c>
      <c r="I618" t="str" cm="1">
        <f t="array" aca="1" ref="I6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8" t="s">
        <v>3001</v>
      </c>
      <c r="K618" s="10" t="str">
        <f>TRIM(SUBSTITUTE( LEFT(DATA_Requirements[[#This Row],[Path]], FIND("/", SUBSTITUTE( DATA_Requirements[[#This Row],[Path]]," ","/"),1)-1), ".",""))</f>
        <v>Design</v>
      </c>
      <c r="L61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Notification</v>
      </c>
      <c r="M61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Alerting</v>
      </c>
    </row>
    <row r="619" spans="4:13">
      <c r="D619"/>
      <c r="F619"/>
      <c r="H619">
        <v>0</v>
      </c>
      <c r="I619" t="str" cm="1">
        <f t="array" aca="1" ref="I6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19" t="s">
        <v>3002</v>
      </c>
      <c r="K619" s="10" t="str">
        <f>TRIM(SUBSTITUTE( LEFT(DATA_Requirements[[#This Row],[Path]], FIND("/", SUBSTITUTE( DATA_Requirements[[#This Row],[Path]]," ","/"),1)-1), ".",""))</f>
        <v>Design</v>
      </c>
      <c r="L61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Current Browsers</v>
      </c>
      <c r="M61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be kept running in current market leading browsers (latest version - 6 months)</v>
      </c>
    </row>
    <row r="620" spans="4:13">
      <c r="D620"/>
      <c r="F620"/>
      <c r="H620">
        <v>0</v>
      </c>
      <c r="I620" t="str" cm="1">
        <f t="array" aca="1" ref="I6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0" t="s">
        <v>3003</v>
      </c>
      <c r="K620" s="10" t="str">
        <f>TRIM(SUBSTITUTE( LEFT(DATA_Requirements[[#This Row],[Path]], FIND("/", SUBSTITUTE( DATA_Requirements[[#This Row],[Path]]," ","/"),1)-1), ".",""))</f>
        <v>Design</v>
      </c>
      <c r="L62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Errors Are Recoverable</v>
      </c>
      <c r="M62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Continuation after an Exception MUST not require a refresh of the browser.</v>
      </c>
    </row>
    <row r="621" spans="4:13">
      <c r="D621"/>
      <c r="F621"/>
      <c r="H621">
        <v>0</v>
      </c>
      <c r="I621" t="str" cm="1">
        <f t="array" aca="1" ref="I6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1" t="s">
        <v>3004</v>
      </c>
      <c r="K621" s="10" t="str">
        <f>TRIM(SUBSTITUTE( LEFT(DATA_Requirements[[#This Row],[Path]], FIND("/", SUBSTITUTE( DATA_Requirements[[#This Row],[Path]]," ","/"),1)-1), ".",""))</f>
        <v>Design</v>
      </c>
      <c r="L62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62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Resource Utilisation</v>
      </c>
    </row>
    <row r="622" spans="4:13">
      <c r="D622"/>
      <c r="F622"/>
      <c r="H622">
        <v>0</v>
      </c>
      <c r="I622" t="str" cm="1">
        <f t="array" aca="1" ref="I6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2" t="s">
        <v>3005</v>
      </c>
      <c r="K622" s="10" t="str">
        <f>TRIM(SUBSTITUTE( LEFT(DATA_Requirements[[#This Row],[Path]], FIND("/", SUBSTITUTE( DATA_Requirements[[#This Row],[Path]]," ","/"),1)-1), ".",""))</f>
        <v>Design</v>
      </c>
      <c r="L62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 Utilisation</v>
      </c>
      <c r="M62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CPU</v>
      </c>
    </row>
    <row r="623" spans="4:13">
      <c r="D623"/>
      <c r="F623"/>
      <c r="H623">
        <v>0</v>
      </c>
      <c r="I623" t="str" cm="1">
        <f t="array" aca="1" ref="I6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3" t="s">
        <v>3006</v>
      </c>
      <c r="K623" s="10" t="str">
        <f>TRIM(SUBSTITUTE( LEFT(DATA_Requirements[[#This Row],[Path]], FIND("/", SUBSTITUTE( DATA_Requirements[[#This Row],[Path]]," ","/"),1)-1), ".",""))</f>
        <v>Design</v>
      </c>
      <c r="L62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v>
      </c>
      <c r="M62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v>
      </c>
    </row>
    <row r="624" spans="4:13">
      <c r="D624"/>
      <c r="F624"/>
      <c r="H624">
        <v>0</v>
      </c>
      <c r="I624" t="str" cm="1">
        <f t="array" aca="1" ref="I6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4" t="s">
        <v>3007</v>
      </c>
      <c r="K624" s="10" t="str">
        <f>TRIM(SUBSTITUTE( LEFT(DATA_Requirements[[#This Row],[Path]], FIND("/", SUBSTITUTE( DATA_Requirements[[#This Row],[Path]]," ","/"),1)-1), ".",""))</f>
        <v>Design</v>
      </c>
      <c r="L62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62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Storage</v>
      </c>
    </row>
    <row r="625" spans="4:13">
      <c r="D625"/>
      <c r="F625"/>
      <c r="H625">
        <v>0</v>
      </c>
      <c r="I625" t="str" cm="1">
        <f t="array" aca="1" ref="I6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5" t="s">
        <v>3008</v>
      </c>
      <c r="K625" s="10" t="str">
        <f>TRIM(SUBSTITUTE( LEFT(DATA_Requirements[[#This Row],[Path]], FIND("/", SUBSTITUTE( DATA_Requirements[[#This Row],[Path]]," ","/"),1)-1), ".",""))</f>
        <v>Design</v>
      </c>
      <c r="L62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Developers MUST NOT embed text resources into code (use interpretable resource localisation libraries)</v>
      </c>
    </row>
    <row r="626" spans="4:13">
      <c r="D626"/>
      <c r="F626"/>
      <c r="H626">
        <v>0</v>
      </c>
      <c r="I626" t="str" cm="1">
        <f t="array" aca="1" ref="I6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6" t="s">
        <v>3009</v>
      </c>
      <c r="K626" s="10" t="str">
        <f>TRIM(SUBSTITUTE( LEFT(DATA_Requirements[[#This Row],[Path]], FIND("/", SUBSTITUTE( DATA_Requirements[[#This Row],[Path]]," ","/"),1)-1), ".",""))</f>
        <v>Design</v>
      </c>
      <c r="L62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Graphics are Monochrome Scalable Graphics</v>
      </c>
    </row>
    <row r="627" spans="4:13">
      <c r="D627"/>
      <c r="F627"/>
      <c r="H627">
        <v>0</v>
      </c>
      <c r="I627" t="str" cm="1">
        <f t="array" aca="1" ref="I6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7" t="s">
        <v>3010</v>
      </c>
      <c r="K627" s="10" t="str">
        <f>TRIM(SUBSTITUTE( LEFT(DATA_Requirements[[#This Row],[Path]], FIND("/", SUBSTITUTE( DATA_Requirements[[#This Row],[Path]]," ","/"),1)-1), ".",""))</f>
        <v>Design</v>
      </c>
      <c r="L62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Images MUST be developed as monochromatic Scalable Graphics, displayable on colour backgrounds</v>
      </c>
    </row>
    <row r="628" spans="4:13">
      <c r="D628"/>
      <c r="F628"/>
      <c r="H628">
        <v>0</v>
      </c>
      <c r="I628" t="str" cm="1">
        <f t="array" aca="1" ref="I6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8" t="s">
        <v>3011</v>
      </c>
      <c r="K628" s="10" t="str">
        <f>TRIM(SUBSTITUTE( LEFT(DATA_Requirements[[#This Row],[Path]], FIND("/", SUBSTITUTE( DATA_Requirements[[#This Row],[Path]]," ","/"),1)-1), ".",""))</f>
        <v>Design</v>
      </c>
      <c r="L62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be able to specify their Session's preferred language</v>
      </c>
    </row>
    <row r="629" spans="4:13">
      <c r="D629"/>
      <c r="F629"/>
      <c r="H629">
        <v>0</v>
      </c>
      <c r="I629" t="str" cm="1">
        <f t="array" aca="1" ref="I6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29" t="s">
        <v>3012</v>
      </c>
      <c r="K629" s="10" t="str">
        <f>TRIM(SUBSTITUTE( LEFT(DATA_Requirements[[#This Row],[Path]], FIND("/", SUBSTITUTE( DATA_Requirements[[#This Row],[Path]]," ","/"),1)-1), ".",""))</f>
        <v>Design</v>
      </c>
      <c r="L62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2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UnAuthenticated Users MUST have a static Dashboard View</v>
      </c>
    </row>
    <row r="630" spans="4:13">
      <c r="D630"/>
      <c r="F630"/>
      <c r="H630">
        <v>0</v>
      </c>
      <c r="I630" t="str" cm="1">
        <f t="array" aca="1" ref="I6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0" t="s">
        <v>3013</v>
      </c>
      <c r="K630" s="10" t="str">
        <f>TRIM(SUBSTITUTE( LEFT(DATA_Requirements[[#This Row],[Path]], FIND("/", SUBSTITUTE( DATA_Requirements[[#This Row],[Path]]," ","/"),1)-1), ".",""))</f>
        <v>Design</v>
      </c>
      <c r="L63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Accessibility|Blue &amp; Yellow SHOULD be used to indicate binary options (Correct</v>
      </c>
      <c r="M63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Incorrect, etc.)</v>
      </c>
    </row>
    <row r="631" spans="4:13">
      <c r="D631"/>
      <c r="F631"/>
      <c r="H631">
        <v>0</v>
      </c>
      <c r="I631" t="str" cm="1">
        <f t="array" aca="1" ref="I6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1" t="s">
        <v>3014</v>
      </c>
      <c r="K631" s="10" t="str">
        <f>TRIM(SUBSTITUTE( LEFT(DATA_Requirements[[#This Row],[Path]], FIND("/", SUBSTITUTE( DATA_Requirements[[#This Row],[Path]]," ","/"),1)-1), ".",""))</f>
        <v>Design</v>
      </c>
      <c r="L63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Accessibility|Red &amp; Green MUST NOT be used to indicate binary options (Correct</v>
      </c>
      <c r="M63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Incorrect, etc.)</v>
      </c>
    </row>
    <row r="632" spans="4:13">
      <c r="D632"/>
      <c r="F632"/>
      <c r="H632">
        <v>0</v>
      </c>
      <c r="I632" t="str" cm="1">
        <f t="array" aca="1" ref="I6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2" t="s">
        <v>3015</v>
      </c>
      <c r="K632" s="10" t="str">
        <f>TRIM(SUBSTITUTE( LEFT(DATA_Requirements[[#This Row],[Path]], FIND("/", SUBSTITUTE( DATA_Requirements[[#This Row],[Path]]," ","/"),1)-1), ".",""))</f>
        <v>Design</v>
      </c>
      <c r="L63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Aesthetics</v>
      </c>
      <c r="M63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Provide enough text space for Interpretations</v>
      </c>
    </row>
    <row r="633" spans="4:13">
      <c r="D633"/>
      <c r="F633"/>
      <c r="H633">
        <v>0</v>
      </c>
      <c r="I633" t="str" cm="1">
        <f t="array" aca="1" ref="I6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3" t="s">
        <v>3016</v>
      </c>
      <c r="K633" s="10" t="str">
        <f>TRIM(SUBSTITUTE( LEFT(DATA_Requirements[[#This Row],[Path]], FIND("/", SUBSTITUTE( DATA_Requirements[[#This Row],[Path]]," ","/"),1)-1), ".",""))</f>
        <v>Design</v>
      </c>
      <c r="L63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v>
      </c>
      <c r="M63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State Change Operations (Save, Update, Delete, Link, etc.) MUST permit being Undone.</v>
      </c>
    </row>
    <row r="634" spans="4:13">
      <c r="D634"/>
      <c r="F634"/>
      <c r="H634">
        <v>0</v>
      </c>
      <c r="I634" t="str" cm="1">
        <f t="array" aca="1" ref="I6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4" t="s">
        <v>3017</v>
      </c>
      <c r="K634" s="10" t="str">
        <f>TRIM(SUBSTITUTE( LEFT(DATA_Requirements[[#This Row],[Path]], FIND("/", SUBSTITUTE( DATA_Requirements[[#This Row],[Path]]," ","/"),1)-1), ".",""))</f>
        <v>Design</v>
      </c>
      <c r="L63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Learnability</v>
      </c>
      <c r="M63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NOT require Training</v>
      </c>
    </row>
    <row r="635" spans="4:13">
      <c r="D635"/>
      <c r="F635"/>
      <c r="H635">
        <v>0</v>
      </c>
      <c r="I635" t="str" cm="1">
        <f t="array" aca="1" ref="I6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5" t="s">
        <v>3018</v>
      </c>
      <c r="K635" s="10" t="str">
        <f>TRIM(SUBSTITUTE( LEFT(DATA_Requirements[[#This Row],[Path]], FIND("/", SUBSTITUTE( DATA_Requirements[[#This Row],[Path]]," ","/"),1)-1), ".",""))</f>
        <v>Design</v>
      </c>
      <c r="L63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Printable Reports (ie all) MUST be printable as PDFs</v>
      </c>
    </row>
    <row r="636" spans="4:13">
      <c r="D636"/>
      <c r="F636"/>
      <c r="H636">
        <v>0</v>
      </c>
      <c r="I636" t="str" cm="1">
        <f t="array" aca="1" ref="I6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6" t="s">
        <v>3019</v>
      </c>
      <c r="K636" s="10" t="str">
        <f>TRIM(SUBSTITUTE( LEFT(DATA_Requirements[[#This Row],[Path]], FIND("/", SUBSTITUTE( DATA_Requirements[[#This Row],[Path]]," ","/"),1)-1), ".",""))</f>
        <v>Design</v>
      </c>
      <c r="L63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Allocate 180% Expected Space for Interpreted Translations</v>
      </c>
    </row>
    <row r="637" spans="4:13">
      <c r="D637"/>
      <c r="F637"/>
      <c r="H637">
        <v>0</v>
      </c>
      <c r="I637" t="str" cm="1">
        <f t="array" aca="1" ref="I6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7" t="s">
        <v>3020</v>
      </c>
      <c r="K637" s="10" t="str">
        <f>TRIM(SUBSTITUTE( LEFT(DATA_Requirements[[#This Row],[Path]], FIND("/", SUBSTITUTE( DATA_Requirements[[#This Row],[Path]]," ","/"),1)-1), ".",""))</f>
        <v>Design</v>
      </c>
      <c r="L63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be able to specify their preferred language, persisted in their Profile</v>
      </c>
    </row>
    <row r="638" spans="4:13">
      <c r="D638"/>
      <c r="F638"/>
      <c r="H638">
        <v>0</v>
      </c>
      <c r="I638" t="str" cm="1">
        <f t="array" aca="1" ref="I6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8" t="s">
        <v>3021</v>
      </c>
      <c r="K638" s="10" t="str">
        <f>TRIM(SUBSTITUTE( LEFT(DATA_Requirements[[#This Row],[Path]], FIND("/", SUBSTITUTE( DATA_Requirements[[#This Row],[Path]]," ","/"),1)-1), ".",""))</f>
        <v>Design</v>
      </c>
      <c r="L63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3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Authenticated Users MUST have a personalizable Dashboard View</v>
      </c>
    </row>
    <row r="639" spans="4:13">
      <c r="D639"/>
      <c r="F639"/>
      <c r="H639">
        <v>0</v>
      </c>
      <c r="I639" t="str" cm="1">
        <f t="array" aca="1" ref="I6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39" t="s">
        <v>3022</v>
      </c>
      <c r="K639" s="10" t="str">
        <f>TRIM(SUBSTITUTE( LEFT(DATA_Requirements[[#This Row],[Path]], FIND("/", SUBSTITUTE( DATA_Requirements[[#This Row],[Path]]," ","/"),1)-1), ".",""))</f>
        <v>Design</v>
      </c>
      <c r="L63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3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according to Organisation or Tenancy.</v>
      </c>
    </row>
    <row r="640" spans="4:13">
      <c r="D640"/>
      <c r="F640"/>
      <c r="H640">
        <v>0</v>
      </c>
      <c r="I640" t="str" cm="1">
        <f t="array" aca="1" ref="I6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0" t="s">
        <v>3023</v>
      </c>
      <c r="K640" s="10" t="str">
        <f>TRIM(SUBSTITUTE( LEFT(DATA_Requirements[[#This Row],[Path]], FIND("/", SUBSTITUTE( DATA_Requirements[[#This Row],[Path]]," ","/"),1)-1), ".",""))</f>
        <v>Design</v>
      </c>
      <c r="L64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Reports are Printable</v>
      </c>
      <c r="M64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Reports MUST be printable</v>
      </c>
    </row>
    <row r="641" spans="4:13">
      <c r="D641"/>
      <c r="F641"/>
      <c r="H641">
        <v>0</v>
      </c>
      <c r="I641" t="str" cm="1">
        <f t="array" aca="1" ref="I6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1" t="s">
        <v>3024</v>
      </c>
      <c r="K641" s="10" t="str">
        <f>TRIM(SUBSTITUTE( LEFT(DATA_Requirements[[#This Row],[Path]], FIND("/", SUBSTITUTE( DATA_Requirements[[#This Row],[Path]]," ","/"),1)-1), ".",""))</f>
        <v>Design</v>
      </c>
      <c r="L64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Operability</v>
      </c>
      <c r="M64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Web interfaces MUST first be designed to run on the smallest common interface dimensions.</v>
      </c>
    </row>
    <row r="642" spans="4:13">
      <c r="D642"/>
      <c r="F642"/>
      <c r="H642">
        <v>0</v>
      </c>
      <c r="I642" t="str" cm="1">
        <f t="array" aca="1" ref="I6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2" t="s">
        <v>3025</v>
      </c>
      <c r="K642" s="10" t="str">
        <f>TRIM(SUBSTITUTE( LEFT(DATA_Requirements[[#This Row],[Path]], FIND("/", SUBSTITUTE( DATA_Requirements[[#This Row],[Path]]," ","/"),1)-1), ".",""))</f>
        <v>Design</v>
      </c>
      <c r="L64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applyable to the interface to support trust</v>
      </c>
    </row>
    <row r="643" spans="4:13">
      <c r="D643"/>
      <c r="F643"/>
      <c r="H643">
        <v>0</v>
      </c>
      <c r="I643" t="str" cm="1">
        <f t="array" aca="1" ref="I6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3" t="s">
        <v>3026</v>
      </c>
      <c r="K643" s="10" t="str">
        <f>TRIM(SUBSTITUTE( LEFT(DATA_Requirements[[#This Row],[Path]], FIND("/", SUBSTITUTE( DATA_Requirements[[#This Row],[Path]]," ","/"),1)-1), ".",""))</f>
        <v>Design</v>
      </c>
      <c r="L64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Organisation Branding MUST be minimal -- users know what they are using and prefer functionality</v>
      </c>
    </row>
    <row r="644" spans="4:13">
      <c r="D644"/>
      <c r="F644"/>
      <c r="H644">
        <v>0</v>
      </c>
      <c r="I644" t="str" cm="1">
        <f t="array" aca="1" ref="I6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4" t="s">
        <v>3027</v>
      </c>
      <c r="K644" s="10" t="str">
        <f>TRIM(SUBSTITUTE( LEFT(DATA_Requirements[[#This Row],[Path]], FIND("/", SUBSTITUTE( DATA_Requirements[[#This Row],[Path]]," ","/"),1)-1), ".",""))</f>
        <v>Design</v>
      </c>
      <c r="L64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Recognisable Domain</v>
      </c>
      <c r="M64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URL's Domain MUST be customizable to a subdomain of the organisation Url.</v>
      </c>
    </row>
    <row r="645" spans="4:13">
      <c r="D645"/>
      <c r="F645"/>
      <c r="H645">
        <v>0</v>
      </c>
      <c r="I645" t="str" cm="1">
        <f t="array" aca="1" ref="I6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5" t="s">
        <v>3028</v>
      </c>
      <c r="K645" s="10" t="str">
        <f>TRIM(SUBSTITUTE( LEFT(DATA_Requirements[[#This Row],[Path]], FIND("/", SUBSTITUTE( DATA_Requirements[[#This Row],[Path]]," ","/"),1)-1), ".",""))</f>
        <v>Design</v>
      </c>
      <c r="L64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Recognisability</v>
      </c>
      <c r="M64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Branding MUST be minimal -- users know what they are using and prefer functionality on mobile devices</v>
      </c>
    </row>
    <row r="646" spans="4:13">
      <c r="D646"/>
      <c r="F646"/>
      <c r="H646">
        <v>0</v>
      </c>
      <c r="I646" t="str" cm="1">
        <f t="array" aca="1" ref="I6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6" t="s">
        <v>3029</v>
      </c>
      <c r="K646" s="10" t="str">
        <f>TRIM(SUBSTITUTE( LEFT(DATA_Requirements[[#This Row],[Path]], FIND("/", SUBSTITUTE( DATA_Requirements[[#This Row],[Path]]," ","/"),1)-1), ".",""))</f>
        <v>Design</v>
      </c>
      <c r="L64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Accessibility</v>
      </c>
      <c r="M64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interface MUST meet WCAG 3 or later, Level Bronze or better</v>
      </c>
    </row>
    <row r="647" spans="4:13">
      <c r="D647"/>
      <c r="F647"/>
      <c r="H647">
        <v>0</v>
      </c>
      <c r="I647" t="str" cm="1">
        <f t="array" aca="1" ref="I6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7" t="s">
        <v>3030</v>
      </c>
      <c r="K647" s="10" t="str">
        <f>TRIM(SUBSTITUTE( LEFT(DATA_Requirements[[#This Row],[Path]], FIND("/", SUBSTITUTE( DATA_Requirements[[#This Row],[Path]]," ","/"),1)-1), ".",""))</f>
        <v>Design</v>
      </c>
      <c r="L64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Correction Statement is required being available</v>
      </c>
    </row>
    <row r="648" spans="4:13">
      <c r="D648"/>
      <c r="F648"/>
      <c r="H648">
        <v>0</v>
      </c>
      <c r="I648" t="str" cm="1">
        <f t="array" aca="1" ref="I6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8" t="s">
        <v>3031</v>
      </c>
      <c r="K648" s="10" t="str">
        <f>TRIM(SUBSTITUTE( LEFT(DATA_Requirements[[#This Row],[Path]], FIND("/", SUBSTITUTE( DATA_Requirements[[#This Row],[Path]]," ","/"),1)-1), ".",""))</f>
        <v>Design</v>
      </c>
      <c r="L64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Data Use Statement is required being available</v>
      </c>
    </row>
    <row r="649" spans="4:13">
      <c r="D649"/>
      <c r="F649"/>
      <c r="H649">
        <v>0</v>
      </c>
      <c r="I649" t="str" cm="1">
        <f t="array" aca="1" ref="I6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49" t="s">
        <v>3032</v>
      </c>
      <c r="K649" s="10" t="str">
        <f>TRIM(SUBSTITUTE( LEFT(DATA_Requirements[[#This Row],[Path]], FIND("/", SUBSTITUTE( DATA_Requirements[[#This Row],[Path]]," ","/"),1)-1), ".",""))</f>
        <v>Design</v>
      </c>
      <c r="L64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4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Privacy Statement is required being available</v>
      </c>
    </row>
    <row r="650" spans="4:13">
      <c r="D650"/>
      <c r="F650"/>
      <c r="H650">
        <v>0</v>
      </c>
      <c r="I650" t="str" cm="1">
        <f t="array" aca="1" ref="I6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0" t="s">
        <v>3033</v>
      </c>
      <c r="K650" s="10" t="str">
        <f>TRIM(SUBSTITUTE( LEFT(DATA_Requirements[[#This Row],[Path]], FIND("/", SUBSTITUTE( DATA_Requirements[[#This Row],[Path]]," ","/"),1)-1), ".",""))</f>
        <v>Design</v>
      </c>
      <c r="L6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Tracking (Cookie) Statement is required being available</v>
      </c>
    </row>
    <row r="651" spans="4:13">
      <c r="D651"/>
      <c r="F651"/>
      <c r="H651">
        <v>0</v>
      </c>
      <c r="I651" t="str" cm="1">
        <f t="array" aca="1" ref="I6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1" t="s">
        <v>3034</v>
      </c>
      <c r="K651" s="10" t="str">
        <f>TRIM(SUBSTITUTE( LEFT(DATA_Requirements[[#This Row],[Path]], FIND("/", SUBSTITUTE( DATA_Requirements[[#This Row],[Path]]," ","/"),1)-1), ".",""))</f>
        <v>Design</v>
      </c>
      <c r="L6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Privacy</v>
      </c>
      <c r="M6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 OutOut Statement is required being available</v>
      </c>
    </row>
    <row r="652" spans="4:13">
      <c r="D652"/>
      <c r="F652" s="21"/>
      <c r="H652">
        <v>0</v>
      </c>
      <c r="I652" s="21" t="str" cm="1">
        <f t="array" aca="1" ref="I6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2" s="21" t="s">
        <v>3035</v>
      </c>
      <c r="K652" s="10" t="str">
        <f>TRIM(SUBSTITUTE( LEFT(DATA_Requirements[[#This Row],[Path]], FIND("/", SUBSTITUTE( DATA_Requirements[[#This Row],[Path]]," ","/"),1)-1), ".",""))</f>
        <v>DESIGN</v>
      </c>
      <c r="L6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WORKITEMS</v>
      </c>
      <c r="M6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53" spans="4:13">
      <c r="D653"/>
      <c r="F653"/>
      <c r="H653">
        <v>0</v>
      </c>
      <c r="I653" t="str" cm="1">
        <f t="array" aca="1" ref="I6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3" t="s">
        <v>3036</v>
      </c>
      <c r="K653" s="10" t="str">
        <f>TRIM(SUBSTITUTE( LEFT(DATA_Requirements[[#This Row],[Path]], FIND("/", SUBSTITUTE( DATA_Requirements[[#This Row],[Path]]," ","/"),1)-1), ".",""))</f>
        <v>Design</v>
      </c>
      <c r="L6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Integrity</v>
      </c>
      <c r="M6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Code Repository SHOULD be protected by scanning Checkins for Confidential Credentials</v>
      </c>
    </row>
    <row r="654" spans="4:13">
      <c r="D654"/>
      <c r="F654" s="21"/>
      <c r="H654">
        <v>0</v>
      </c>
      <c r="I654" s="21" t="str" cm="1">
        <f t="array" aca="1" ref="I6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4" s="21" t="s">
        <v>3037</v>
      </c>
      <c r="K654" s="10" t="str">
        <f>TRIM(SUBSTITUTE( LEFT(DATA_Requirements[[#This Row],[Path]], FIND("/", SUBSTITUTE( DATA_Requirements[[#This Row],[Path]]," ","/"),1)-1), ".",""))</f>
        <v>DESIGN</v>
      </c>
      <c r="L65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v>
      </c>
      <c r="M6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55" spans="4:13">
      <c r="D655"/>
      <c r="F655"/>
      <c r="H655">
        <v>0</v>
      </c>
      <c r="I655" t="str" cm="1">
        <f t="array" aca="1" ref="I6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5" t="s">
        <v>3038</v>
      </c>
      <c r="K655" s="10" t="str">
        <f>TRIM(SUBSTITUTE( LEFT(DATA_Requirements[[#This Row],[Path]], FIND("/", SUBSTITUTE( DATA_Requirements[[#This Row],[Path]]," ","/"),1)-1), ".",""))</f>
        <v>Design</v>
      </c>
      <c r="L6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 Automation Instructions</v>
      </c>
      <c r="M6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Service Providers MUST regularly participate in developing and maintaining usable Deployment instructions for Deployment Specialists.</v>
      </c>
    </row>
    <row r="656" spans="4:13">
      <c r="D656"/>
      <c r="F656"/>
      <c r="H656">
        <v>0</v>
      </c>
      <c r="I656" t="str" cm="1">
        <f t="array" aca="1" ref="I6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6" t="s">
        <v>3039</v>
      </c>
      <c r="K656" s="10" t="str">
        <f>TRIM(SUBSTITUTE( LEFT(DATA_Requirements[[#This Row],[Path]], FIND("/", SUBSTITUTE( DATA_Requirements[[#This Row],[Path]]," ","/"),1)-1), ".",""))</f>
        <v>Design</v>
      </c>
      <c r="L65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Integation Automation Instructions</v>
      </c>
      <c r="M6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Providers MUST regularly participate in developing and maintaining usable integration instructions for Deployment and Maintenance Specialists.</v>
      </c>
    </row>
    <row r="657" spans="4:13">
      <c r="D657"/>
      <c r="F657"/>
      <c r="H657">
        <v>0</v>
      </c>
      <c r="I657" t="str" cm="1">
        <f t="array" aca="1" ref="I6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7" t="s">
        <v>3040</v>
      </c>
      <c r="K657" s="10" t="str">
        <f>TRIM(SUBSTITUTE( LEFT(DATA_Requirements[[#This Row],[Path]], FIND("/", SUBSTITUTE( DATA_Requirements[[#This Row],[Path]]," ","/"),1)-1), ".",""))</f>
        <v>Design</v>
      </c>
      <c r="L6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Usage</v>
      </c>
      <c r="M6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 Components and Services MUST NOT required exceptional sizing (CPU, Memory, Licenses)</v>
      </c>
    </row>
    <row r="658" spans="4:13">
      <c r="D658"/>
      <c r="F658"/>
      <c r="H658">
        <v>0</v>
      </c>
      <c r="I658" t="str" cm="1">
        <f t="array" aca="1" ref="I6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8" t="s">
        <v>3041</v>
      </c>
      <c r="K658" s="10" t="str">
        <f>TRIM(SUBSTITUTE( LEFT(DATA_Requirements[[#This Row],[Path]], FIND("/", SUBSTITUTE( DATA_Requirements[[#This Row],[Path]]," ","/"),1)-1), ".",""))</f>
        <v>Design</v>
      </c>
      <c r="L6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 Creation</v>
      </c>
      <c r="M6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Hosted, Environment creation MUST be idempotent</v>
      </c>
    </row>
    <row r="659" spans="4:13">
      <c r="D659"/>
      <c r="F659"/>
      <c r="H659">
        <v>0</v>
      </c>
      <c r="I659" t="str" cm="1">
        <f t="array" aca="1" ref="I6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59" t="s">
        <v>3042</v>
      </c>
      <c r="K659" s="10" t="str">
        <f>TRIM(SUBSTITUTE( LEFT(DATA_Requirements[[#This Row],[Path]], FIND("/", SUBSTITUTE( DATA_Requirements[[#This Row],[Path]]," ","/"),1)-1), ".",""))</f>
        <v>Design</v>
      </c>
      <c r="L6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Backups</v>
      </c>
      <c r="M6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Backups Separated from Runtime Environments (protect against Deletion)</v>
      </c>
    </row>
    <row r="660" spans="4:13">
      <c r="D660"/>
      <c r="F660"/>
      <c r="H660">
        <v>0</v>
      </c>
      <c r="I660" t="str" cm="1">
        <f t="array" aca="1" ref="I6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0" t="s">
        <v>3043</v>
      </c>
      <c r="K660" s="10" t="str">
        <f>TRIM(SUBSTITUTE( LEFT(DATA_Requirements[[#This Row],[Path]], FIND("/", SUBSTITUTE( DATA_Requirements[[#This Row],[Path]]," ","/"),1)-1), ".",""))</f>
        <v>Design</v>
      </c>
      <c r="L6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based Redirection</v>
      </c>
      <c r="M6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protect the system by redirecting HTTP requests to HTTPS equivalent requests (via WAF, Server Host Device Routing rules, etc.)</v>
      </c>
    </row>
    <row r="661" spans="4:13">
      <c r="D661"/>
      <c r="F661"/>
      <c r="H661">
        <v>0</v>
      </c>
      <c r="I661" t="str" cm="1">
        <f t="array" aca="1" ref="I6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1" t="s">
        <v>3044</v>
      </c>
      <c r="K661" s="10" t="str">
        <f>TRIM(SUBSTITUTE( LEFT(DATA_Requirements[[#This Row],[Path]], FIND("/", SUBSTITUTE( DATA_Requirements[[#This Row],[Path]]," ","/"),1)-1), ".",""))</f>
        <v>Design</v>
      </c>
      <c r="L66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Encryption</v>
      </c>
      <c r="M6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Message Encryption MAY be used when Channel Encryption is not available.</v>
      </c>
    </row>
    <row r="662" spans="4:13">
      <c r="D662"/>
      <c r="F662"/>
      <c r="H662">
        <v>0</v>
      </c>
      <c r="I662" t="str" cm="1">
        <f t="array" aca="1" ref="I6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2" t="s">
        <v>3045</v>
      </c>
      <c r="K662" s="10" t="str">
        <f>TRIM(SUBSTITUTE( LEFT(DATA_Requirements[[#This Row],[Path]], FIND("/", SUBSTITUTE( DATA_Requirements[[#This Row],[Path]]," ","/"),1)-1), ".",""))</f>
        <v>Design</v>
      </c>
      <c r="L6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Connections Btwn Devices</v>
      </c>
      <c r="M6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Connections between all devices MUST be channel encrypted when technically not possible</v>
      </c>
    </row>
    <row r="663" spans="4:13">
      <c r="D663"/>
      <c r="F663"/>
      <c r="H663">
        <v>0</v>
      </c>
      <c r="I663" t="str" cm="1">
        <f t="array" aca="1" ref="I6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3" t="s">
        <v>3046</v>
      </c>
      <c r="K663" s="10" t="str">
        <f>TRIM(SUBSTITUTE( LEFT(DATA_Requirements[[#This Row],[Path]], FIND("/", SUBSTITUTE( DATA_Requirements[[#This Row],[Path]]," ","/"),1)-1), ".",""))</f>
        <v>Design</v>
      </c>
      <c r="L66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 (ISO-25301,2)</v>
      </c>
      <c r="M6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Environments MUST be developed within ISO-25301, Level 2, independently certified locations (eg: Cloud Providers)</v>
      </c>
    </row>
    <row r="664" spans="4:13">
      <c r="D664"/>
      <c r="F664"/>
      <c r="H664">
        <v>0</v>
      </c>
      <c r="I664" t="str" cm="1">
        <f t="array" aca="1" ref="I6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4" t="s">
        <v>3047</v>
      </c>
      <c r="K664" s="10" t="str">
        <f>TRIM(SUBSTITUTE( LEFT(DATA_Requirements[[#This Row],[Path]], FIND("/", SUBSTITUTE( DATA_Requirements[[#This Row],[Path]]," ","/"),1)-1), ".",""))</f>
        <v>Design</v>
      </c>
      <c r="L66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Separate Environments Min</v>
      </c>
      <c r="M6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IF SaaS, two different licensed environments are required: NON-PROD-DATA and PROD-DATA</v>
      </c>
    </row>
    <row r="665" spans="4:13">
      <c r="D665"/>
      <c r="F665"/>
      <c r="H665">
        <v>0</v>
      </c>
      <c r="I665" t="str" cm="1">
        <f t="array" aca="1" ref="I6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5" t="s">
        <v>3048</v>
      </c>
      <c r="K665" s="10" t="str">
        <f>TRIM(SUBSTITUTE( LEFT(DATA_Requirements[[#This Row],[Path]], FIND("/", SUBSTITUTE( DATA_Requirements[[#This Row],[Path]]," ","/"),1)-1), ".",""))</f>
        <v>Design</v>
      </c>
      <c r="L66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Encrypted Storage (Runtime and Backups)</v>
      </c>
      <c r="M6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Encrypt databases and backups using current approaches</v>
      </c>
    </row>
    <row r="666" spans="4:13">
      <c r="D666"/>
      <c r="F666"/>
      <c r="H666">
        <v>0</v>
      </c>
      <c r="I666" t="str" cm="1">
        <f t="array" aca="1" ref="I6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6" t="s">
        <v>3049</v>
      </c>
      <c r="K666" s="10" t="str">
        <f>TRIM(SUBSTITUTE( LEFT(DATA_Requirements[[#This Row],[Path]], FIND("/", SUBSTITUTE( DATA_Requirements[[#This Row],[Path]]," ","/"),1)-1), ".",""))</f>
        <v>Design</v>
      </c>
      <c r="L66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Load</v>
      </c>
      <c r="M6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Load Balanced across dynamically allocated horizontally scaling Web Servers</v>
      </c>
    </row>
    <row r="667" spans="4:13">
      <c r="D667"/>
      <c r="F667"/>
      <c r="H667">
        <v>0</v>
      </c>
      <c r="I667" t="str" cm="1">
        <f t="array" aca="1" ref="I6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7" t="s">
        <v>3050</v>
      </c>
      <c r="K667" s="10" t="str">
        <f>TRIM(SUBSTITUTE( LEFT(DATA_Requirements[[#This Row],[Path]], FIND("/", SUBSTITUTE( DATA_Requirements[[#This Row],[Path]]," ","/"),1)-1), ".",""))</f>
        <v>1044:009000</v>
      </c>
      <c r="L66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Avoid using A249VMs</v>
      </c>
      <c r="M6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use of Virtual Machines (VMs) - a legacy design - to host services requires TWG Excemption</v>
      </c>
    </row>
    <row r="668" spans="4:13">
      <c r="D668"/>
      <c r="F668"/>
      <c r="H668">
        <v>0</v>
      </c>
      <c r="I668" t="str" cm="1">
        <f t="array" aca="1" ref="I6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8" t="s">
        <v>3051</v>
      </c>
      <c r="K668" s="10" t="str">
        <f>TRIM(SUBSTITUTE( LEFT(DATA_Requirements[[#This Row],[Path]], FIND("/", SUBSTITUTE( DATA_Requirements[[#This Row],[Path]]," ","/"),1)-1), ".",""))</f>
        <v>1044:009000</v>
      </c>
      <c r="L66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Cloud-First</v>
      </c>
      <c r="M6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 adhere to National Directives, The Service MUST be hosted on cloud infrastructure</v>
      </c>
    </row>
    <row r="669" spans="4:13">
      <c r="D669"/>
      <c r="F669"/>
      <c r="H669">
        <v>0</v>
      </c>
      <c r="I669" t="str" cm="1">
        <f t="array" aca="1" ref="I6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69" t="s">
        <v>3052</v>
      </c>
      <c r="K669" s="10" t="str">
        <f>TRIM(SUBSTITUTE( LEFT(DATA_Requirements[[#This Row],[Path]], FIND("/", SUBSTITUTE( DATA_Requirements[[#This Row],[Path]]," ","/"),1)-1), ".",""))</f>
        <v>1044:009000</v>
      </c>
      <c r="L66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Standard Clound Services</v>
      </c>
      <c r="M6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Exemptions MUST be obtained to use higher than Standard licensing options for Cloud Services</v>
      </c>
    </row>
    <row r="670" spans="4:13">
      <c r="D670"/>
      <c r="F670"/>
      <c r="H670">
        <v>0</v>
      </c>
      <c r="I670" t="str" cm="1">
        <f t="array" aca="1" ref="I6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0" t="s">
        <v>3053</v>
      </c>
      <c r="K670" s="10" t="str">
        <f>TRIM(SUBSTITUTE( LEFT(DATA_Requirements[[#This Row],[Path]], FIND("/", SUBSTITUTE( DATA_Requirements[[#This Row],[Path]]," ","/"),1)-1), ".",""))</f>
        <v>1044:009000</v>
      </c>
      <c r="L67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Integrity</v>
      </c>
      <c r="M6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PROD-DATA environments MUST be kept separate from TEST-DATA environments</v>
      </c>
    </row>
    <row r="671" spans="4:13">
      <c r="D671"/>
      <c r="F671" s="21"/>
      <c r="H671">
        <v>0</v>
      </c>
      <c r="I671" s="21" t="str" cm="1">
        <f t="array" aca="1" ref="I6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1" s="21" t="s">
        <v>3054</v>
      </c>
      <c r="K671" s="10" t="str">
        <f>TRIM(SUBSTITUTE( LEFT(DATA_Requirements[[#This Row],[Path]], FIND("/", SUBSTITUTE( DATA_Requirements[[#This Row],[Path]]," ","/"),1)-1), ".",""))</f>
        <v>DESIGN</v>
      </c>
      <c r="L67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DATASEEDING</v>
      </c>
      <c r="M6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672" spans="4:13">
      <c r="D672"/>
      <c r="F672"/>
      <c r="H672">
        <v>0</v>
      </c>
      <c r="I672" t="str" cm="1">
        <f t="array" aca="1" ref="I6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2" t="s">
        <v>3055</v>
      </c>
      <c r="K672" s="10" t="str">
        <f>TRIM(SUBSTITUTE( LEFT(DATA_Requirements[[#This Row],[Path]], FIND("/", SUBSTITUTE( DATA_Requirements[[#This Row],[Path]]," ","/"),1)-1), ".",""))</f>
        <v>Design</v>
      </c>
      <c r="L67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Where</v>
      </c>
      <c r="M6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a Deployment Pipeline Step SHOULD be used to invoke System APIs to seed immutable data, such as categorisation lists, etc.</v>
      </c>
    </row>
    <row r="673" spans="1:13">
      <c r="D673"/>
      <c r="F673"/>
      <c r="H673">
        <v>0</v>
      </c>
      <c r="I673" t="str" cm="1">
        <f t="array" aca="1" ref="I6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3" t="s">
        <v>3056</v>
      </c>
      <c r="K673" s="10" t="str">
        <f>TRIM(SUBSTITUTE( LEFT(DATA_Requirements[[#This Row],[Path]], FIND("/", SUBSTITUTE( DATA_Requirements[[#This Row],[Path]]," ","/"),1)-1), ".",""))</f>
        <v>Design</v>
      </c>
      <c r="L67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Where</v>
      </c>
      <c r="M6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Where available, Seeding MUST be done via in-code CodeFirst Migrations (Core Reference data) and via a Deployment Pipeline Step invoking APIs (Installation-specific).</v>
      </c>
    </row>
    <row r="674" spans="1:13">
      <c r="D674"/>
      <c r="F674" s="14"/>
      <c r="H674">
        <v>0</v>
      </c>
      <c r="I674" s="14" t="str" cm="1">
        <f t="array" aca="1" ref="I6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74" s="14" t="s">
        <v>3057</v>
      </c>
      <c r="K674" s="10" t="str">
        <f>TRIM(SUBSTITUTE( LEFT(DATA_Requirements[[#This Row],[Path]], FIND("/", SUBSTITUTE( DATA_Requirements[[#This Row],[Path]]," ","/"),1)-1), ".",""))</f>
        <v>Design</v>
      </c>
      <c r="L67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Data</v>
      </c>
      <c r="M6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Data Schemas MUST be developed as Idempotent Instructions</v>
      </c>
    </row>
    <row r="675" spans="1:13">
      <c r="A675" t="s">
        <v>2091</v>
      </c>
      <c r="B675" s="14" t="s">
        <v>2549</v>
      </c>
      <c r="C675" t="s">
        <v>3058</v>
      </c>
      <c r="D675"/>
      <c r="E675" t="s">
        <v>2178</v>
      </c>
      <c r="F675" s="22"/>
      <c r="G675" t="s">
        <v>2030</v>
      </c>
      <c r="H675">
        <v>0</v>
      </c>
      <c r="I675" s="22" t="str" cm="1">
        <f t="array" aca="1" ref="I6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11.426.49..0.0</v>
      </c>
      <c r="J675" s="22" t="s">
        <v>3059</v>
      </c>
      <c r="K675" s="10" t="str">
        <f>TRIM(SUBSTITUTE( LEFT(DATA_Requirements[[#This Row],[Path]], FIND("/", SUBSTITUTE( DATA_Requirements[[#This Row],[Path]]," ","/"),1)-1), ".",""))</f>
        <v>Detailed</v>
      </c>
      <c r="L67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Monitoring Services: Service HTTPS Certificate</v>
      </c>
      <c r="M6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InfoService Certificate's Expiration MUST be monitored to trigger its replacement before it expires.</v>
      </c>
    </row>
    <row r="676" spans="1:13">
      <c r="A676" t="s">
        <v>2091</v>
      </c>
      <c r="B676" t="s">
        <v>2366</v>
      </c>
      <c r="C676" t="s">
        <v>3060</v>
      </c>
      <c r="D676"/>
      <c r="E676" t="s">
        <v>2202</v>
      </c>
      <c r="F676" t="s">
        <v>2202</v>
      </c>
      <c r="G676" t="s">
        <v>2052</v>
      </c>
      <c r="H676">
        <v>0</v>
      </c>
      <c r="I676" t="str" cm="1">
        <f t="array" aca="1" ref="I6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11.482.61.61.3.0</v>
      </c>
      <c r="J676" t="s">
        <v>3061</v>
      </c>
      <c r="K676" s="10" t="str">
        <f>TRIM(SUBSTITUTE( LEFT(DATA_Requirements[[#This Row],[Path]], FIND("/", SUBSTITUTE( DATA_Requirements[[#This Row],[Path]]," ","/"),1)-1), ".",""))</f>
        <v>Messages</v>
      </c>
      <c r="L67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Running Out of Devices</v>
      </c>
    </row>
    <row r="677" spans="1:13">
      <c r="A677" t="s">
        <v>2091</v>
      </c>
      <c r="B677" t="s">
        <v>2366</v>
      </c>
      <c r="C677" t="s">
        <v>3062</v>
      </c>
      <c r="D677"/>
      <c r="E677" t="s">
        <v>2236</v>
      </c>
      <c r="F677" t="s">
        <v>2202</v>
      </c>
      <c r="G677" t="s">
        <v>2052</v>
      </c>
      <c r="H677">
        <v>0</v>
      </c>
      <c r="I677" t="str" cm="1">
        <f t="array" aca="1" ref="I6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11.482.78.61.3.0</v>
      </c>
      <c r="J677" t="s">
        <v>3063</v>
      </c>
      <c r="K677" s="10" t="str">
        <f>TRIM(SUBSTITUTE( LEFT(DATA_Requirements[[#This Row],[Path]], FIND("/", SUBSTITUTE( DATA_Requirements[[#This Row],[Path]]," ","/"),1)-1), ".",""))</f>
        <v>Messages</v>
      </c>
      <c r="L6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Running</v>
      </c>
      <c r="M6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Running Out of Storage</v>
      </c>
    </row>
    <row r="678" spans="1:13">
      <c r="A678" t="s">
        <v>2091</v>
      </c>
      <c r="B678" t="s">
        <v>2366</v>
      </c>
      <c r="C678" t="s">
        <v>3064</v>
      </c>
      <c r="D678"/>
      <c r="E678" t="s">
        <v>2236</v>
      </c>
      <c r="F678" t="s">
        <v>2204</v>
      </c>
      <c r="G678" t="s">
        <v>2030</v>
      </c>
      <c r="H678">
        <v>0</v>
      </c>
      <c r="I678" s="13" t="str" cm="1">
        <f t="array" aca="1" ref="I6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11.482.78.62.0.0</v>
      </c>
      <c r="J678" t="s">
        <v>3065</v>
      </c>
      <c r="K678" s="10" t="str">
        <f>TRIM(SUBSTITUTE( LEFT(DATA_Requirements[[#This Row],[Path]], FIND("/", SUBSTITUTE( DATA_Requirements[[#This Row],[Path]]," ","/"),1)-1), ".",""))</f>
        <v>Messages</v>
      </c>
      <c r="L67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Atypical Spike in Requests</v>
      </c>
    </row>
    <row r="679" spans="1:13">
      <c r="A679" t="s">
        <v>2091</v>
      </c>
      <c r="B679" t="s">
        <v>2366</v>
      </c>
      <c r="C679" t="s">
        <v>3066</v>
      </c>
      <c r="D679"/>
      <c r="E679" t="s">
        <v>2236</v>
      </c>
      <c r="F679" t="s">
        <v>2202</v>
      </c>
      <c r="G679" t="s">
        <v>2030</v>
      </c>
      <c r="H679">
        <v>0</v>
      </c>
      <c r="I679" s="13" t="str" cm="1">
        <f t="array" aca="1" ref="I6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79" t="s">
        <v>3067</v>
      </c>
      <c r="K679" s="10" t="str">
        <f>TRIM(SUBSTITUTE( LEFT(DATA_Requirements[[#This Row],[Path]], FIND("/", SUBSTITUTE( DATA_Requirements[[#This Row],[Path]]," ","/"),1)-1), ".",""))</f>
        <v>Messages</v>
      </c>
      <c r="L67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 Down or Inaccessible</v>
      </c>
    </row>
    <row r="680" spans="1:13">
      <c r="A680" t="s">
        <v>2091</v>
      </c>
      <c r="B680" t="s">
        <v>2366</v>
      </c>
      <c r="C680" t="s">
        <v>3068</v>
      </c>
      <c r="D680"/>
      <c r="E680" t="s">
        <v>2236</v>
      </c>
      <c r="F680" t="s">
        <v>2202</v>
      </c>
      <c r="G680" t="s">
        <v>2030</v>
      </c>
      <c r="H680">
        <v>0</v>
      </c>
      <c r="I680" s="13" t="str" cm="1">
        <f t="array" aca="1" ref="I6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0" t="s">
        <v>3069</v>
      </c>
      <c r="K680" s="10" t="str">
        <f>TRIM(SUBSTITUTE( LEFT(DATA_Requirements[[#This Row],[Path]], FIND("/", SUBSTITUTE( DATA_Requirements[[#This Row],[Path]]," ","/"),1)-1), ".",""))</f>
        <v>Messages</v>
      </c>
      <c r="L68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Infrastructure</v>
      </c>
      <c r="M6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Certificate requiring Updating</v>
      </c>
    </row>
    <row r="681" spans="1:13">
      <c r="A681" t="s">
        <v>2091</v>
      </c>
      <c r="B681" t="s">
        <v>2366</v>
      </c>
      <c r="C681" t="s">
        <v>3070</v>
      </c>
      <c r="D681"/>
      <c r="E681" t="s">
        <v>2236</v>
      </c>
      <c r="F681" t="s">
        <v>2202</v>
      </c>
      <c r="G681" t="s">
        <v>2030</v>
      </c>
      <c r="H681">
        <v>0</v>
      </c>
      <c r="I681" s="13" t="str" cm="1">
        <f t="array" aca="1" ref="I6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1" s="13" t="s">
        <v>3071</v>
      </c>
      <c r="K681" s="10" t="str">
        <f>TRIM(SUBSTITUTE( LEFT(DATA_Requirements[[#This Row],[Path]], FIND("/", SUBSTITUTE( DATA_Requirements[[#This Row],[Path]]," ","/"),1)-1), ".",""))</f>
        <v>Reports</v>
      </c>
      <c r="L681"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Components Age (if possible)</v>
      </c>
    </row>
    <row r="682" spans="1:13">
      <c r="A682" t="s">
        <v>2091</v>
      </c>
      <c r="B682" t="s">
        <v>2366</v>
      </c>
      <c r="C682" t="s">
        <v>3072</v>
      </c>
      <c r="D682"/>
      <c r="E682" t="s">
        <v>2236</v>
      </c>
      <c r="F682" t="s">
        <v>2208</v>
      </c>
      <c r="G682" t="s">
        <v>2030</v>
      </c>
      <c r="H682">
        <v>0</v>
      </c>
      <c r="I682" s="13" t="str" cm="1">
        <f t="array" aca="1" ref="I6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11.482.78.64.0.0</v>
      </c>
      <c r="J682" s="13" t="s">
        <v>3073</v>
      </c>
      <c r="K682" s="10" t="str">
        <f>TRIM(SUBSTITUTE( LEFT(DATA_Requirements[[#This Row],[Path]], FIND("/", SUBSTITUTE( DATA_Requirements[[#This Row],[Path]]," ","/"),1)-1), ".",""))</f>
        <v>Reports</v>
      </c>
      <c r="L68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Services connected to, and last accessed</v>
      </c>
    </row>
    <row r="683" spans="1:13">
      <c r="A683" t="s">
        <v>2091</v>
      </c>
      <c r="B683" t="s">
        <v>2366</v>
      </c>
      <c r="C683" t="s">
        <v>3074</v>
      </c>
      <c r="D683"/>
      <c r="E683" t="s">
        <v>2236</v>
      </c>
      <c r="F683" t="s">
        <v>2202</v>
      </c>
      <c r="G683" t="s">
        <v>2030</v>
      </c>
      <c r="H683">
        <v>0</v>
      </c>
      <c r="I683" s="13" t="str" cm="1">
        <f t="array" aca="1" ref="I6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11.482.78.61.0.0</v>
      </c>
      <c r="J683" s="13" t="s">
        <v>3075</v>
      </c>
      <c r="K683" s="10" t="str">
        <f>TRIM(SUBSTITUTE( LEFT(DATA_Requirements[[#This Row],[Path]], FIND("/", SUBSTITUTE( DATA_Requirements[[#This Row],[Path]]," ","/"),1)-1), ".",""))</f>
        <v>Reports</v>
      </c>
      <c r="L68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List Services Down and Duration (for SLR verification)</v>
      </c>
    </row>
    <row r="684" spans="1:13">
      <c r="A684" t="s">
        <v>2091</v>
      </c>
      <c r="B684" t="s">
        <v>2366</v>
      </c>
      <c r="C684" t="s">
        <v>3076</v>
      </c>
      <c r="D684"/>
      <c r="E684" t="s">
        <v>2236</v>
      </c>
      <c r="F684" t="s">
        <v>2210</v>
      </c>
      <c r="G684" t="s">
        <v>2030</v>
      </c>
      <c r="H684">
        <v>0</v>
      </c>
      <c r="I684" s="13" t="str" cm="1">
        <f t="array" aca="1" ref="I6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4" s="13" t="s">
        <v>3077</v>
      </c>
      <c r="K684" s="10" t="str">
        <f>TRIM(SUBSTITUTE( LEFT(DATA_Requirements[[#This Row],[Path]], FIND("/", SUBSTITUTE( DATA_Requirements[[#This Row],[Path]]," ","/"),1)-1), ".",""))</f>
        <v>Reports</v>
      </c>
      <c r="L68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Sessions Active, Activity in last 5, Proportion of Anon to Authenticated</v>
      </c>
    </row>
    <row r="685" spans="1:13">
      <c r="A685" t="s">
        <v>2091</v>
      </c>
      <c r="B685" t="s">
        <v>2366</v>
      </c>
      <c r="C685" t="s">
        <v>3078</v>
      </c>
      <c r="D685"/>
      <c r="E685" t="s">
        <v>2236</v>
      </c>
      <c r="F685" t="s">
        <v>2210</v>
      </c>
      <c r="G685" t="s">
        <v>2030</v>
      </c>
      <c r="H685">
        <v>0</v>
      </c>
      <c r="I685" s="13" t="str" cm="1">
        <f t="array" aca="1" ref="I6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5" s="13" t="s">
        <v>3079</v>
      </c>
      <c r="K685" s="10" t="str">
        <f>TRIM(SUBSTITUTE( LEFT(DATA_Requirements[[#This Row],[Path]], FIND("/", SUBSTITUTE( DATA_Requirements[[#This Row],[Path]]," ","/"),1)-1), ".",""))</f>
        <v>Reports</v>
      </c>
      <c r="L685"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5"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6" spans="1:13">
      <c r="A686" t="s">
        <v>2091</v>
      </c>
      <c r="B686" t="s">
        <v>2366</v>
      </c>
      <c r="C686" s="13" t="s">
        <v>3080</v>
      </c>
      <c r="E686" t="s">
        <v>2236</v>
      </c>
      <c r="F686" t="s">
        <v>2210</v>
      </c>
      <c r="G686" t="s">
        <v>2030</v>
      </c>
      <c r="H686">
        <v>0</v>
      </c>
      <c r="I686" s="13" t="str" cm="1">
        <f t="array" aca="1" ref="I6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6" s="13" t="s">
        <v>3080</v>
      </c>
      <c r="K686" s="10" t="str">
        <f>TRIM(SUBSTITUTE( LEFT(DATA_Requirements[[#This Row],[Path]], FIND("/", SUBSTITUTE( DATA_Requirements[[#This Row],[Path]]," ","/"),1)-1), ".",""))</f>
        <v>Reports</v>
      </c>
      <c r="L68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6"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7" spans="1:13">
      <c r="A687" t="s">
        <v>2091</v>
      </c>
      <c r="B687" t="s">
        <v>2366</v>
      </c>
      <c r="C687" s="13" t="s">
        <v>3081</v>
      </c>
      <c r="E687" t="s">
        <v>2236</v>
      </c>
      <c r="F687" t="s">
        <v>2210</v>
      </c>
      <c r="G687" t="s">
        <v>2030</v>
      </c>
      <c r="H687">
        <v>0</v>
      </c>
      <c r="I687" s="13" t="str" cm="1">
        <f t="array" aca="1" ref="I6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7" s="13" t="s">
        <v>3081</v>
      </c>
      <c r="K687" s="10" t="str">
        <f>TRIM(SUBSTITUTE( LEFT(DATA_Requirements[[#This Row],[Path]], FIND("/", SUBSTITUTE( DATA_Requirements[[#This Row],[Path]]," ","/"),1)-1), ".",""))</f>
        <v>Reports</v>
      </c>
      <c r="L687"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7"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688" spans="1:13">
      <c r="A688" t="s">
        <v>2091</v>
      </c>
      <c r="B688" t="s">
        <v>2366</v>
      </c>
      <c r="C688" s="13" t="s">
        <v>3082</v>
      </c>
      <c r="E688" t="s">
        <v>2236</v>
      </c>
      <c r="F688" t="s">
        <v>2210</v>
      </c>
      <c r="G688" t="s">
        <v>2030</v>
      </c>
      <c r="H688">
        <v>0</v>
      </c>
      <c r="I688" s="13" t="str" cm="1">
        <f t="array" aca="1" ref="I6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8" s="13" t="s">
        <v>3082</v>
      </c>
      <c r="K688" s="10" t="str">
        <f>TRIM(SUBSTITUTE( LEFT(DATA_Requirements[[#This Row],[Path]], FIND("/", SUBSTITUTE( DATA_Requirements[[#This Row],[Path]]," ","/"),1)-1), ".",""))</f>
        <v>Reports</v>
      </c>
      <c r="L68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to Look Version Percentages (to Phase Out old ones)</v>
      </c>
    </row>
    <row r="689" spans="1:13">
      <c r="A689" t="s">
        <v>2091</v>
      </c>
      <c r="B689" t="s">
        <v>2366</v>
      </c>
      <c r="C689" s="13" t="s">
        <v>3083</v>
      </c>
      <c r="E689" t="s">
        <v>2236</v>
      </c>
      <c r="F689" t="s">
        <v>2210</v>
      </c>
      <c r="G689" t="s">
        <v>2030</v>
      </c>
      <c r="H689">
        <v>0</v>
      </c>
      <c r="I689" s="13" t="str" cm="1">
        <f t="array" aca="1" ref="I6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11.482.78.65.0.0</v>
      </c>
      <c r="J689" s="13" t="s">
        <v>3083</v>
      </c>
      <c r="K689" s="10" t="str">
        <f>TRIM(SUBSTITUTE( LEFT(DATA_Requirements[[#This Row],[Path]], FIND("/", SUBSTITUTE( DATA_Requirements[[#This Row],[Path]]," ","/"),1)-1), ".",""))</f>
        <v>Reports</v>
      </c>
      <c r="L68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6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Features to Comments</v>
      </c>
    </row>
    <row r="690" spans="1:13">
      <c r="D690"/>
      <c r="H690">
        <v>0</v>
      </c>
      <c r="I690" t="str" cm="1">
        <f t="array" aca="1" ref="I6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0" t="s">
        <v>3084</v>
      </c>
      <c r="K690" s="10" t="str">
        <f>TRIM(SUBSTITUTE( LEFT(DATA_Requirements[[#This Row],[Path]], FIND("/", SUBSTITUTE( DATA_Requirements[[#This Row],[Path]]," ","/"),1)-1), ".",""))</f>
        <v>QA</v>
      </c>
      <c r="L69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 Maintainability: Analysability: Discrete Tests</v>
      </c>
      <c r="M6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Scripts MUST be defined for each Task within each User Story</v>
      </c>
    </row>
    <row r="691" spans="1:13">
      <c r="D691"/>
      <c r="H691">
        <v>0</v>
      </c>
      <c r="I691" t="str" cm="1">
        <f t="array" aca="1" ref="I6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1" t="s">
        <v>3085</v>
      </c>
      <c r="K691" s="10" t="str">
        <f>TRIM(SUBSTITUTE( LEFT(DATA_Requirements[[#This Row],[Path]], FIND("/", SUBSTITUTE( DATA_Requirements[[#This Row],[Path]]," ","/"),1)-1), ".",""))</f>
        <v>QA</v>
      </c>
      <c r="L69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ISO-25010: Maintainability: Analysability: Use Gherkin</v>
      </c>
      <c r="M6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Acceptance Test Definitions MUST be defined using Gherkin (GWT) Syntax</v>
      </c>
    </row>
    <row r="692" spans="1:13">
      <c r="D692"/>
      <c r="H692">
        <v>0</v>
      </c>
      <c r="I692" t="str" cm="1">
        <f t="array" aca="1" ref="I6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2" t="s">
        <v>3086</v>
      </c>
      <c r="K692" s="10" t="str">
        <f>TRIM(SUBSTITUTE( LEFT(DATA_Requirements[[#This Row],[Path]], FIND("/", SUBSTITUTE( DATA_Requirements[[#This Row],[Path]]," ","/"),1)-1), ".",""))</f>
        <v>QA</v>
      </c>
      <c r="L69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Interoperability</v>
      </c>
      <c r="M6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Tests for Interoperation MUST be developed</v>
      </c>
    </row>
    <row r="693" spans="1:13">
      <c r="D693"/>
      <c r="H693">
        <v>0</v>
      </c>
      <c r="I693" t="str" cm="1">
        <f t="array" aca="1" ref="I6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3" t="s">
        <v>3087</v>
      </c>
      <c r="K693" s="10" t="str">
        <f>TRIM(SUBSTITUTE( LEFT(DATA_Requirements[[#This Row],[Path]], FIND("/", SUBSTITUTE( DATA_Requirements[[#This Row],[Path]]," ","/"),1)-1), ".",""))</f>
        <v>QA</v>
      </c>
      <c r="L69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Whole Service Lifecycle</v>
      </c>
      <c r="M6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Objectives of QA MUST include automating QA checks so that they ensure quality long after project development resources are disbanded</v>
      </c>
    </row>
    <row r="694" spans="1:13">
      <c r="D694"/>
      <c r="H694">
        <v>0</v>
      </c>
      <c r="I694" t="str" cm="1">
        <f t="array" aca="1" ref="I6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4" t="s">
        <v>3088</v>
      </c>
      <c r="K694" s="10" t="str">
        <f>TRIM(SUBSTITUTE( LEFT(DATA_Requirements[[#This Row],[Path]], FIND("/", SUBSTITUTE( DATA_Requirements[[#This Row],[Path]]," ","/"),1)-1), ".",""))</f>
        <v>QA</v>
      </c>
      <c r="L69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Develop Test Definitions</v>
      </c>
      <c r="M6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Objectives of QA MUST include Developing Test Scripts for Encoding into Automation to be run within Automated Delivery Pipelines</v>
      </c>
    </row>
    <row r="695" spans="1:13">
      <c r="D695"/>
      <c r="H695">
        <v>0</v>
      </c>
      <c r="I695" t="str" cm="1">
        <f t="array" aca="1" ref="I6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5" t="s">
        <v>3089</v>
      </c>
      <c r="K695" s="10" t="str">
        <f>TRIM(SUBSTITUTE( LEFT(DATA_Requirements[[#This Row],[Path]], FIND("/", SUBSTITUTE( DATA_Requirements[[#This Row],[Path]]," ","/"),1)-1), ".",""))</f>
        <v>QA</v>
      </c>
      <c r="L69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Dynamic Tests</v>
      </c>
      <c r="M6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Testing SHOULD include running Dynamic Tests in the BT Environment</v>
      </c>
    </row>
    <row r="696" spans="1:13">
      <c r="D696"/>
      <c r="H696">
        <v>0</v>
      </c>
      <c r="I696" t="str" cm="1">
        <f t="array" aca="1" ref="I6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6" t="s">
        <v>3090</v>
      </c>
      <c r="K696" s="10" t="str">
        <f>TRIM(SUBSTITUTE( LEFT(DATA_Requirements[[#This Row],[Path]], FIND("/", SUBSTITUTE( DATA_Requirements[[#This Row],[Path]]," ","/"),1)-1), ".",""))</f>
        <v>QA</v>
      </c>
      <c r="L69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Focus on this System</v>
      </c>
      <c r="M6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Testing of delivery systems MUST exclude responsibility of validating the qualities of dependency systems</v>
      </c>
    </row>
    <row r="697" spans="1:13">
      <c r="D697"/>
      <c r="H697">
        <v>0</v>
      </c>
      <c r="I697" t="str" cm="1">
        <f t="array" aca="1" ref="I6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7" t="s">
        <v>3091</v>
      </c>
      <c r="K697" s="10" t="str">
        <f>TRIM(SUBSTITUTE( LEFT(DATA_Requirements[[#This Row],[Path]], FIND("/", SUBSTITUTE( DATA_Requirements[[#This Row],[Path]]," ","/"),1)-1), ".",""))</f>
        <v>QA</v>
      </c>
      <c r="L69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Principles: Prove Connectivity</v>
      </c>
      <c r="M6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Dependency Connectivitys are Demonstated by Successful Dynamic Tests</v>
      </c>
    </row>
    <row r="698" spans="1:13">
      <c r="D698"/>
      <c r="H698">
        <v>0</v>
      </c>
      <c r="I698" t="str" cm="1">
        <f t="array" aca="1" ref="I6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8" t="s">
        <v>3092</v>
      </c>
      <c r="K698" s="10" t="str">
        <f>TRIM(SUBSTITUTE( LEFT(DATA_Requirements[[#This Row],[Path]], FIND("/", SUBSTITUTE( DATA_Requirements[[#This Row],[Path]]," ","/"),1)-1), ".",""))</f>
        <v>QA</v>
      </c>
      <c r="L69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Repetitive</v>
      </c>
      <c r="M6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Repetitive Testing by Hand</v>
      </c>
    </row>
    <row r="699" spans="1:13">
      <c r="D699"/>
      <c r="H699">
        <v>0</v>
      </c>
      <c r="I699" t="str" cm="1">
        <f t="array" aca="1" ref="I6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699" t="s">
        <v>3093</v>
      </c>
      <c r="K699" s="10" t="str">
        <f>TRIM(SUBSTITUTE( LEFT(DATA_Requirements[[#This Row],[Path]], FIND("/", SUBSTITUTE( DATA_Requirements[[#This Row],[Path]]," ","/"),1)-1), ".",""))</f>
        <v>QA</v>
      </c>
      <c r="L69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Failure: Access to Full or partial Clear</v>
      </c>
      <c r="M6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Obfuscated Data</v>
      </c>
    </row>
    <row r="700" spans="1:13">
      <c r="D700"/>
      <c r="H700">
        <v>0</v>
      </c>
      <c r="I700" t="str" cm="1">
        <f t="array" aca="1" ref="I7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0" t="s">
        <v>3094</v>
      </c>
      <c r="K700" s="10" t="str">
        <f>TRIM(SUBSTITUTE( LEFT(DATA_Requirements[[#This Row],[Path]], FIND("/", SUBSTITUTE( DATA_Requirements[[#This Row],[Path]]," ","/"),1)-1), ".",""))</f>
        <v>QA</v>
      </c>
      <c r="L70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for Current</v>
      </c>
      <c r="M7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Lagard Device Limits versus predicted (Lifecycle) Needs</v>
      </c>
    </row>
    <row r="701" spans="1:13">
      <c r="D701"/>
      <c r="H701">
        <v>0</v>
      </c>
      <c r="I701" t="str" cm="1">
        <f t="array" aca="1" ref="I7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1" t="s">
        <v>3095</v>
      </c>
      <c r="K701" s="10" t="str">
        <f>TRIM(SUBSTITUTE( LEFT(DATA_Requirements[[#This Row],[Path]], FIND("/", SUBSTITUTE( DATA_Requirements[[#This Row],[Path]]," ","/"),1)-1), ".",""))</f>
        <v>QA</v>
      </c>
      <c r="L70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Solving</v>
      </c>
      <c r="M7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Solving for Data Quality, rather than Logic that improves Data Quality</v>
      </c>
    </row>
    <row r="702" spans="1:13">
      <c r="D702"/>
      <c r="H702">
        <v>0</v>
      </c>
      <c r="I702" s="22" t="str" cm="1">
        <f t="array" aca="1" ref="I7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2" s="22" t="s">
        <v>3096</v>
      </c>
      <c r="K702" s="10" t="str">
        <f>TRIM(SUBSTITUTE( LEFT(DATA_Requirements[[#This Row],[Path]], FIND("/", SUBSTITUTE( DATA_Requirements[[#This Row],[Path]]," ","/"),1)-1), ".",""))</f>
        <v>QA</v>
      </c>
      <c r="L70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CONTENT</v>
      </c>
      <c r="M70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3" spans="1:13">
      <c r="D703"/>
      <c r="H703">
        <v>0</v>
      </c>
      <c r="I703" s="22" t="str" cm="1">
        <f t="array" aca="1" ref="I7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3" s="22" t="s">
        <v>3097</v>
      </c>
      <c r="K703" s="10" t="str">
        <f>TRIM(SUBSTITUTE( LEFT(DATA_Requirements[[#This Row],[Path]], FIND("/", SUBSTITUTE( DATA_Requirements[[#This Row],[Path]]," ","/"),1)-1), ".",""))</f>
        <v>QA</v>
      </c>
      <c r="L70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API-CLIENT</v>
      </c>
      <c r="M7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4" spans="1:13">
      <c r="D704"/>
      <c r="H704">
        <v>0</v>
      </c>
      <c r="I704" s="22" t="str" cm="1">
        <f t="array" aca="1" ref="I70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4" s="22" t="s">
        <v>3098</v>
      </c>
      <c r="K704" s="10" t="str">
        <f>TRIM(SUBSTITUTE( LEFT(DATA_Requirements[[#This Row],[Path]], FIND("/", SUBSTITUTE( DATA_Requirements[[#This Row],[Path]]," ","/"),1)-1), ".",""))</f>
        <v>QA</v>
      </c>
      <c r="L704"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UI-CLIENT</v>
      </c>
      <c r="M70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5" spans="1:15">
      <c r="D705"/>
      <c r="H705">
        <v>0</v>
      </c>
      <c r="I705" t="str" cm="1">
        <f t="array" aca="1" ref="I70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5" t="s">
        <v>3099</v>
      </c>
      <c r="K705" s="10" t="str">
        <f>TRIM(SUBSTITUTE( LEFT(DATA_Requirements[[#This Row],[Path]], FIND("/", SUBSTITUTE( DATA_Requirements[[#This Row],[Path]]," ","/"),1)-1), ".",""))</f>
        <v>QA</v>
      </c>
      <c r="L70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UX AntiPatterns: Matching Paper</v>
      </c>
      <c r="M70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Appearance across Devices, Browers and Paper</v>
      </c>
    </row>
    <row r="706" spans="1:15">
      <c r="D706"/>
      <c r="H706">
        <v>0</v>
      </c>
      <c r="I706" t="str" cm="1">
        <f t="array" aca="1" ref="I70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6" t="s">
        <v>3100</v>
      </c>
      <c r="K706" s="10" t="str">
        <f>TRIM(SUBSTITUTE( LEFT(DATA_Requirements[[#This Row],[Path]], FIND("/", SUBSTITUTE( DATA_Requirements[[#This Row],[Path]]," ","/"),1)-1), ".",""))</f>
        <v>QA</v>
      </c>
      <c r="L706"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UX AntiPatterns: Matching Statistics across Platforms</v>
      </c>
      <c r="M70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 for Identical Statistics across Devices, Browers and Paper</v>
      </c>
    </row>
    <row r="707" spans="1:15">
      <c r="D707"/>
      <c r="H707">
        <v>0</v>
      </c>
      <c r="I707" t="str" cm="1">
        <f t="array" aca="1" ref="I70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7" t="s">
        <v>3101</v>
      </c>
      <c r="K707" s="10" t="str">
        <f>TRIM(SUBSTITUTE( LEFT(DATA_Requirements[[#This Row],[Path]], FIND("/", SUBSTITUTE( DATA_Requirements[[#This Row],[Path]]," ","/"),1)-1), ".",""))</f>
        <v>QA</v>
      </c>
      <c r="L70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Tasks</v>
      </c>
      <c r="M70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TODO: Complete each User Story's Tasks with one or more Acceptance Test Definitions</v>
      </c>
    </row>
    <row r="708" spans="1:15">
      <c r="D708"/>
      <c r="H708">
        <v>0</v>
      </c>
      <c r="I708" s="16" t="str" cm="1">
        <f t="array" aca="1" ref="I70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8" s="16" t="s">
        <v>3102</v>
      </c>
      <c r="K708" s="10" t="str">
        <f>TRIM(SUBSTITUTE( LEFT(DATA_Requirements[[#This Row],[Path]], FIND("/", SUBSTITUTE( DATA_Requirements[[#This Row],[Path]]," ","/"),1)-1), ".",""))</f>
        <v>QA</v>
      </c>
      <c r="L708"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09" spans="1:15">
      <c r="D709"/>
      <c r="H709">
        <v>0</v>
      </c>
      <c r="I709" s="16" t="str" cm="1">
        <f t="array" aca="1" ref="I70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709" s="16" t="s">
        <v>3103</v>
      </c>
      <c r="K709" s="10" t="str">
        <f>TRIM(SUBSTITUTE( LEFT(DATA_Requirements[[#This Row],[Path]], FIND("/", SUBSTITUTE( DATA_Requirements[[#This Row],[Path]]," ","/"),1)-1), ".",""))</f>
        <v>DELIVERY</v>
      </c>
      <c r="L709"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0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0" spans="1:15">
      <c r="A710" s="21" t="s">
        <v>2106</v>
      </c>
      <c r="B710" t="s">
        <v>2356</v>
      </c>
      <c r="C710"/>
      <c r="D710"/>
      <c r="E710" t="s">
        <v>2236</v>
      </c>
      <c r="F710" s="21" t="s">
        <v>2158</v>
      </c>
      <c r="G710" t="s">
        <v>2030</v>
      </c>
      <c r="H710">
        <v>0</v>
      </c>
      <c r="I710" s="21" t="str" cm="1">
        <f t="array" aca="1" ref="I71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16.461.78.40.0.0</v>
      </c>
      <c r="J710" s="21" t="s">
        <v>3104</v>
      </c>
      <c r="K710" s="10" t="str">
        <f>TRIM(SUBSTITUTE( LEFT(DATA_Requirements[[#This Row],[Path]], FIND("/", SUBSTITUTE( DATA_Requirements[[#This Row],[Path]]," ","/"),1)-1), ".",""))</f>
        <v>16450300</v>
      </c>
      <c r="L71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GATEWAY</v>
      </c>
      <c r="M71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1" spans="1:15">
      <c r="A711" s="21" t="s">
        <v>2106</v>
      </c>
      <c r="B711" t="s">
        <v>2356</v>
      </c>
      <c r="C711"/>
      <c r="D711"/>
      <c r="E711" t="s">
        <v>2236</v>
      </c>
      <c r="F711" s="21" t="s">
        <v>2158</v>
      </c>
      <c r="G711" t="s">
        <v>2030</v>
      </c>
      <c r="H711">
        <v>0</v>
      </c>
      <c r="I711" s="21" t="str" cm="1">
        <f t="array" aca="1" ref="I71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16.461.78.40.0.0</v>
      </c>
      <c r="J711" s="21" t="s">
        <v>3104</v>
      </c>
      <c r="K711" s="10" t="str">
        <f>TRIM(SUBSTITUTE( LEFT(DATA_Requirements[[#This Row],[Path]], FIND("/", SUBSTITUTE( DATA_Requirements[[#This Row],[Path]]," ","/"),1)-1), ".",""))</f>
        <v>16450300</v>
      </c>
      <c r="L71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API GATEWAY</v>
      </c>
      <c r="M71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12" spans="1:15" s="27" customFormat="1">
      <c r="A712" s="26" t="s">
        <v>2109</v>
      </c>
      <c r="C712" s="28"/>
      <c r="F712" s="29"/>
      <c r="G712" s="28"/>
      <c r="H712" s="27">
        <v>0</v>
      </c>
      <c r="I712" s="27" t="str" cm="1">
        <f t="array" aca="1" ref="I71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2" s="27" t="s">
        <v>3105</v>
      </c>
      <c r="K712" s="30" t="str">
        <f>TRIM(SUBSTITUTE( LEFT(DATA_Requirements[[#This Row],[Path]], FIND("/", SUBSTITUTE( DATA_Requirements[[#This Row],[Path]]," ","/"),1)-1), ".",""))</f>
        <v>Driving</v>
      </c>
      <c r="L71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Backups</v>
      </c>
      <c r="M71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Backups</v>
      </c>
      <c r="N712" s="31"/>
      <c r="O712" s="31"/>
    </row>
    <row r="713" spans="1:15" s="27" customFormat="1">
      <c r="A713" s="26" t="s">
        <v>2109</v>
      </c>
      <c r="C713" s="28"/>
      <c r="F713" s="29"/>
      <c r="G713" s="28"/>
      <c r="H713" s="27">
        <v>0</v>
      </c>
      <c r="I713" s="27" t="str" cm="1">
        <f t="array" aca="1" ref="I71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3" s="27" t="s">
        <v>3106</v>
      </c>
      <c r="K713" s="30" t="str">
        <f>TRIM(SUBSTITUTE( LEFT(DATA_Requirements[[#This Row],[Path]], FIND("/", SUBSTITUTE( DATA_Requirements[[#This Row],[Path]]," ","/"),1)-1), ".",""))</f>
        <v>Driving</v>
      </c>
      <c r="L71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Automated</v>
      </c>
      <c r="M71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Automated</v>
      </c>
      <c r="N713" s="31"/>
      <c r="O713" s="31"/>
    </row>
    <row r="714" spans="1:15" s="27" customFormat="1">
      <c r="A714" s="26" t="s">
        <v>2109</v>
      </c>
      <c r="C714" s="28"/>
      <c r="F714" s="29"/>
      <c r="G714" s="28"/>
      <c r="H714" s="27">
        <v>0</v>
      </c>
      <c r="I714" s="27" t="str" cm="1">
        <f t="array" aca="1" ref="I71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4" s="27" t="s">
        <v>3107</v>
      </c>
      <c r="K714" s="30" t="str">
        <f>TRIM(SUBSTITUTE( LEFT(DATA_Requirements[[#This Row],[Path]], FIND("/", SUBSTITUTE( DATA_Requirements[[#This Row],[Path]]," ","/"),1)-1), ".",""))</f>
        <v>Driving</v>
      </c>
      <c r="L71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Encrypted</v>
      </c>
      <c r="M71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Encrypted At Rest</v>
      </c>
      <c r="N714" s="31"/>
      <c r="O714" s="31"/>
    </row>
    <row r="715" spans="1:15" s="27" customFormat="1">
      <c r="A715" s="26" t="s">
        <v>2109</v>
      </c>
      <c r="C715" s="28"/>
      <c r="F715" s="29"/>
      <c r="G715" s="28"/>
      <c r="H715" s="27">
        <v>0</v>
      </c>
      <c r="I715" s="27" t="str" cm="1">
        <f t="array" aca="1" ref="I71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5" s="27" t="s">
        <v>3108</v>
      </c>
      <c r="K715" s="30" t="str">
        <f>TRIM(SUBSTITUTE( LEFT(DATA_Requirements[[#This Row],[Path]], FIND("/", SUBSTITUTE( DATA_Requirements[[#This Row],[Path]]," ","/"),1)-1), ".",""))</f>
        <v>Driving</v>
      </c>
      <c r="L71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Mix</v>
      </c>
      <c r="M71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Mix of Interval &amp; Full Backups</v>
      </c>
      <c r="N715" s="31"/>
      <c r="O715" s="31"/>
    </row>
    <row r="716" spans="1:15" s="27" customFormat="1">
      <c r="A716" s="26" t="s">
        <v>2109</v>
      </c>
      <c r="C716" s="28"/>
      <c r="F716" s="29"/>
      <c r="G716" s="28"/>
      <c r="H716" s="27">
        <v>0</v>
      </c>
      <c r="I716" s="27" t="str" cm="1">
        <f t="array" aca="1" ref="I71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6" s="27" t="s">
        <v>3109</v>
      </c>
      <c r="K716" s="30" t="str">
        <f>TRIM(SUBSTITUTE( LEFT(DATA_Requirements[[#This Row],[Path]], FIND("/", SUBSTITUTE( DATA_Requirements[[#This Row],[Path]]," ","/"),1)-1), ".",""))</f>
        <v>Driving</v>
      </c>
      <c r="L71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Over</v>
      </c>
      <c r="M71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Over encrypted channels</v>
      </c>
      <c r="N716" s="31"/>
      <c r="O716" s="31"/>
    </row>
    <row r="717" spans="1:15" s="27" customFormat="1">
      <c r="A717" s="26" t="s">
        <v>2109</v>
      </c>
      <c r="C717" s="28"/>
      <c r="F717" s="29"/>
      <c r="G717" s="28"/>
      <c r="H717" s="27">
        <v>0</v>
      </c>
      <c r="I717" s="27" t="str" cm="1">
        <f t="array" aca="1" ref="I71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7" s="27" t="s">
        <v>3110</v>
      </c>
      <c r="K717" s="30" t="str">
        <f>TRIM(SUBSTITUTE( LEFT(DATA_Requirements[[#This Row],[Path]], FIND("/", SUBSTITUTE( DATA_Requirements[[#This Row],[Path]]," ","/"),1)-1), ".",""))</f>
        <v>Driving</v>
      </c>
      <c r="L71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Demonstrated</v>
      </c>
      <c r="M71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Tested (by default Operations)</v>
      </c>
      <c r="N717" s="31"/>
      <c r="O717" s="31"/>
    </row>
    <row r="718" spans="1:15" s="27" customFormat="1">
      <c r="A718" s="26" t="s">
        <v>2109</v>
      </c>
      <c r="C718" s="28"/>
      <c r="F718" s="29"/>
      <c r="G718" s="28"/>
      <c r="H718" s="27">
        <v>0</v>
      </c>
      <c r="I718" s="27" t="str" cm="1">
        <f t="array" aca="1" ref="I71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8" s="27" t="s">
        <v>3111</v>
      </c>
      <c r="K718" s="30" t="str">
        <f>TRIM(SUBSTITUTE( LEFT(DATA_Requirements[[#This Row],[Path]], FIND("/", SUBSTITUTE( DATA_Requirements[[#This Row],[Path]]," ","/"),1)-1), ".",""))</f>
        <v>Driving</v>
      </c>
      <c r="L71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Restoration</v>
      </c>
      <c r="M71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Restoration</v>
      </c>
      <c r="N718" s="31"/>
      <c r="O718" s="31"/>
    </row>
    <row r="719" spans="1:15" s="27" customFormat="1">
      <c r="A719" s="26" t="s">
        <v>2109</v>
      </c>
      <c r="C719" s="28"/>
      <c r="F719" s="29"/>
      <c r="G719" s="28"/>
      <c r="H719" s="27">
        <v>0</v>
      </c>
      <c r="I719" s="27" t="str" cm="1">
        <f t="array" aca="1" ref="I71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19" s="27" t="s">
        <v>3112</v>
      </c>
      <c r="K719" s="30" t="str">
        <f>TRIM(SUBSTITUTE( LEFT(DATA_Requirements[[#This Row],[Path]], FIND("/", SUBSTITUTE( DATA_Requirements[[#This Row],[Path]]," ","/"),1)-1), ".",""))</f>
        <v>Driving</v>
      </c>
      <c r="L71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Automated</v>
      </c>
      <c r="M71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Automated</v>
      </c>
      <c r="N719" s="31"/>
      <c r="O719" s="31"/>
    </row>
    <row r="720" spans="1:15" s="27" customFormat="1">
      <c r="A720" s="26" t="s">
        <v>2109</v>
      </c>
      <c r="C720" s="28"/>
      <c r="F720" s="29"/>
      <c r="G720" s="28"/>
      <c r="H720" s="27">
        <v>0</v>
      </c>
      <c r="I720" s="27" t="str" cm="1">
        <f t="array" aca="1" ref="I72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0" s="27" t="s">
        <v>3113</v>
      </c>
      <c r="K720" s="30" t="str">
        <f>TRIM(SUBSTITUTE( LEFT(DATA_Requirements[[#This Row],[Path]], FIND("/", SUBSTITUTE( DATA_Requirements[[#This Row],[Path]]," ","/"),1)-1), ".",""))</f>
        <v>Driving</v>
      </c>
      <c r="L720"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Regularly</v>
      </c>
      <c r="M720"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Regularly Tested</v>
      </c>
      <c r="N720" s="31"/>
      <c r="O720" s="31"/>
    </row>
    <row r="721" spans="1:15" s="27" customFormat="1">
      <c r="A721" s="26" t="s">
        <v>2109</v>
      </c>
      <c r="C721" s="28"/>
      <c r="F721" s="29"/>
      <c r="G721" s="28"/>
      <c r="H721" s="27">
        <v>0</v>
      </c>
      <c r="I721" s="27" t="str" cm="1">
        <f t="array" aca="1" ref="I72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1" s="27" t="s">
        <v>3114</v>
      </c>
      <c r="K721" s="30" t="str">
        <f>TRIM(SUBSTITUTE( LEFT(DATA_Requirements[[#This Row],[Path]], FIND("/", SUBSTITUTE( DATA_Requirements[[#This Row],[Path]]," ","/"),1)-1), ".",""))</f>
        <v>Driving</v>
      </c>
      <c r="L721"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Stored</v>
      </c>
      <c r="M721"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Stored in a separate location than PROD-DATA Environment</v>
      </c>
      <c r="N721" s="31"/>
      <c r="O721" s="31"/>
    </row>
    <row r="722" spans="1:15" s="27" customFormat="1">
      <c r="A722" s="26" t="s">
        <v>2109</v>
      </c>
      <c r="C722" s="28"/>
      <c r="F722" s="29"/>
      <c r="G722" s="28"/>
      <c r="H722" s="27">
        <v>0</v>
      </c>
      <c r="I722" s="26" t="str" cm="1">
        <f t="array" aca="1" ref="I72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2" s="26" t="s">
        <v>3115</v>
      </c>
      <c r="K722" s="30" t="str">
        <f>TRIM(SUBSTITUTE( LEFT(DATA_Requirements[[#This Row],[Path]], FIND("/", SUBSTITUTE( DATA_Requirements[[#This Row],[Path]]," ","/"),1)-1), ".",""))</f>
        <v>DRIVING</v>
      </c>
      <c r="L72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CUSTOMER</v>
      </c>
      <c r="M72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2" s="31"/>
      <c r="O722" s="31"/>
    </row>
    <row r="723" spans="1:15" s="27" customFormat="1">
      <c r="A723" s="26" t="s">
        <v>2109</v>
      </c>
      <c r="C723" s="28"/>
      <c r="F723" s="29"/>
      <c r="G723" s="28"/>
      <c r="H723" s="27">
        <v>0</v>
      </c>
      <c r="I723" s="26" t="str" cm="1">
        <f t="array" aca="1" ref="I72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3" s="26" t="s">
        <v>3116</v>
      </c>
      <c r="K723" s="30" t="str">
        <f>TRIM(SUBSTITUTE( LEFT(DATA_Requirements[[#This Row],[Path]], FIND("/", SUBSTITUTE( DATA_Requirements[[#This Row],[Path]]," ","/"),1)-1), ".",""))</f>
        <v>DRIVING</v>
      </c>
      <c r="L72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BUSINESS</v>
      </c>
      <c r="M72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3" s="31"/>
      <c r="O723" s="31"/>
    </row>
    <row r="724" spans="1:15" s="27" customFormat="1">
      <c r="A724" s="26" t="s">
        <v>2109</v>
      </c>
      <c r="C724" s="28"/>
      <c r="F724" s="29"/>
      <c r="G724" s="28"/>
      <c r="H724" s="27">
        <v>0</v>
      </c>
      <c r="I724" s="26" t="str" cm="1">
        <f t="array" aca="1" ref="I72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4" s="26" t="s">
        <v>3117</v>
      </c>
      <c r="K724" s="30" t="str">
        <f>TRIM(SUBSTITUTE( LEFT(DATA_Requirements[[#This Row],[Path]], FIND("/", SUBSTITUTE( DATA_Requirements[[#This Row],[Path]]," ","/"),1)-1), ".",""))</f>
        <v>DRIVING</v>
      </c>
      <c r="L72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MAINTENANCE</v>
      </c>
      <c r="M72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4" s="31"/>
      <c r="O724" s="31"/>
    </row>
    <row r="725" spans="1:15" s="27" customFormat="1">
      <c r="A725" s="26" t="s">
        <v>2109</v>
      </c>
      <c r="C725" s="28"/>
      <c r="F725" s="29"/>
      <c r="G725" s="28"/>
      <c r="H725" s="27">
        <v>0</v>
      </c>
      <c r="I725" s="27" t="str" cm="1">
        <f t="array" aca="1" ref="I72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5" s="27" t="s">
        <v>3118</v>
      </c>
      <c r="K725" s="30" t="str">
        <f>TRIM(SUBSTITUTE( LEFT(DATA_Requirements[[#This Row],[Path]], FIND("/", SUBSTITUTE( DATA_Requirements[[#This Row],[Path]]," ","/"),1)-1), ".",""))</f>
        <v>Driving</v>
      </c>
      <c r="L72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Security:</v>
      </c>
      <c r="M72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Security: No Direct Unaudited Access to Storage</v>
      </c>
      <c r="N725" s="31"/>
      <c r="O725" s="31"/>
    </row>
    <row r="726" spans="1:15" s="27" customFormat="1">
      <c r="A726" s="26" t="s">
        <v>2109</v>
      </c>
      <c r="C726" s="28"/>
      <c r="F726" s="29"/>
      <c r="G726" s="28"/>
      <c r="H726" s="27">
        <v>0</v>
      </c>
      <c r="I726" s="27" t="str" cm="1">
        <f t="array" aca="1" ref="I72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6" s="27" t="s">
        <v>3119</v>
      </c>
      <c r="K726" s="30" t="str">
        <f>TRIM(SUBSTITUTE( LEFT(DATA_Requirements[[#This Row],[Path]], FIND("/", SUBSTITUTE( DATA_Requirements[[#This Row],[Path]]," ","/"),1)-1), ".",""))</f>
        <v>Driving</v>
      </c>
      <c r="L72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Component</v>
      </c>
      <c r="M72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Component Version Maintenance</v>
      </c>
      <c r="N726" s="31"/>
      <c r="O726" s="31"/>
    </row>
    <row r="727" spans="1:15" s="27" customFormat="1">
      <c r="A727" s="26" t="s">
        <v>2109</v>
      </c>
      <c r="C727" s="28"/>
      <c r="F727" s="29"/>
      <c r="G727" s="28"/>
      <c r="H727" s="27">
        <v>0</v>
      </c>
      <c r="I727" s="27" t="str" cm="1">
        <f t="array" aca="1" ref="I72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7" s="27" t="s">
        <v>3120</v>
      </c>
      <c r="K727" s="30" t="str">
        <f>TRIM(SUBSTITUTE( LEFT(DATA_Requirements[[#This Row],[Path]], FIND("/", SUBSTITUTE( DATA_Requirements[[#This Row],[Path]]," ","/"),1)-1), ".",""))</f>
        <v>Driving</v>
      </c>
      <c r="L72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Quality</v>
      </c>
      <c r="M72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Quality</v>
      </c>
      <c r="N727" s="31"/>
      <c r="O727" s="31"/>
    </row>
    <row r="728" spans="1:15" s="27" customFormat="1">
      <c r="A728" s="26" t="s">
        <v>2109</v>
      </c>
      <c r="C728" s="28"/>
      <c r="F728" s="29"/>
      <c r="G728" s="28"/>
      <c r="H728" s="27">
        <v>0</v>
      </c>
      <c r="I728" s="26" t="str" cm="1">
        <f t="array" aca="1" ref="I72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8" s="26" t="s">
        <v>3121</v>
      </c>
      <c r="K728" s="30" t="str">
        <f>TRIM(SUBSTITUTE( LEFT(DATA_Requirements[[#This Row],[Path]], FIND("/", SUBSTITUTE( DATA_Requirements[[#This Row],[Path]]," ","/"),1)-1), ".",""))</f>
        <v>DRIVING</v>
      </c>
      <c r="L72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72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c r="N728" s="31"/>
      <c r="O728" s="31"/>
    </row>
    <row r="729" spans="1:15" s="27" customFormat="1">
      <c r="A729" s="26" t="s">
        <v>2109</v>
      </c>
      <c r="C729" s="28"/>
      <c r="F729" s="29"/>
      <c r="G729" s="28"/>
      <c r="H729" s="27">
        <v>0</v>
      </c>
      <c r="I729" s="27" t="str" cm="1">
        <f t="array" aca="1" ref="I72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29" s="27" t="s">
        <v>3122</v>
      </c>
      <c r="K729" s="30" t="str">
        <f>TRIM(SUBSTITUTE( LEFT(DATA_Requirements[[#This Row],[Path]], FIND("/", SUBSTITUTE( DATA_Requirements[[#This Row],[Path]]," ","/"),1)-1), ".",""))</f>
        <v>Driving</v>
      </c>
      <c r="L72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Analysis</v>
      </c>
      <c r="M72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Analysis</v>
      </c>
      <c r="N729" s="31"/>
      <c r="O729" s="31"/>
    </row>
    <row r="730" spans="1:15" s="27" customFormat="1">
      <c r="A730" s="26" t="s">
        <v>2109</v>
      </c>
      <c r="C730" s="28"/>
      <c r="F730" s="29"/>
      <c r="G730" s="28"/>
      <c r="H730" s="27">
        <v>0</v>
      </c>
      <c r="I730" s="27" t="str" cm="1">
        <f t="array" aca="1" ref="I73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0" s="27" t="s">
        <v>3123</v>
      </c>
      <c r="K730" s="30" t="str">
        <f>TRIM(SUBSTITUTE( LEFT(DATA_Requirements[[#This Row],[Path]], FIND("/", SUBSTITUTE( DATA_Requirements[[#This Row],[Path]]," ","/"),1)-1), ".",""))</f>
        <v>Driving</v>
      </c>
      <c r="L730"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Diagnostics</v>
      </c>
      <c r="M730"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Diagnostics</v>
      </c>
      <c r="N730" s="31"/>
      <c r="O730" s="31"/>
    </row>
    <row r="731" spans="1:15" s="27" customFormat="1">
      <c r="A731" s="26" t="s">
        <v>2109</v>
      </c>
      <c r="C731" s="28"/>
      <c r="F731" s="29"/>
      <c r="G731" s="28"/>
      <c r="H731" s="27">
        <v>0</v>
      </c>
      <c r="I731" s="27" t="str" cm="1">
        <f t="array" aca="1" ref="I73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1" s="27" t="s">
        <v>3124</v>
      </c>
      <c r="K731" s="30" t="str">
        <f>TRIM(SUBSTITUTE( LEFT(DATA_Requirements[[#This Row],[Path]], FIND("/", SUBSTITUTE( DATA_Requirements[[#This Row],[Path]]," ","/"),1)-1), ".",""))</f>
        <v>Driving</v>
      </c>
      <c r="L731"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Exporting</v>
      </c>
      <c r="M731"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Exporting</v>
      </c>
      <c r="N731" s="31"/>
      <c r="O731" s="31"/>
    </row>
    <row r="732" spans="1:15" s="27" customFormat="1">
      <c r="A732" s="26" t="s">
        <v>2109</v>
      </c>
      <c r="C732" s="28"/>
      <c r="F732" s="29"/>
      <c r="G732" s="28"/>
      <c r="H732" s="27">
        <v>0</v>
      </c>
      <c r="I732" s="27" t="str" cm="1">
        <f t="array" aca="1" ref="I73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2" s="27" t="s">
        <v>3125</v>
      </c>
      <c r="K732" s="30" t="str">
        <f>TRIM(SUBSTITUTE( LEFT(DATA_Requirements[[#This Row],[Path]], FIND("/", SUBSTITUTE( DATA_Requirements[[#This Row],[Path]]," ","/"),1)-1), ".",""))</f>
        <v>Driving</v>
      </c>
      <c r="L73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73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(Collections, Media, Metadata, Permissions, Members)</v>
      </c>
      <c r="N732" s="31"/>
      <c r="O732" s="31"/>
    </row>
    <row r="733" spans="1:15" s="27" customFormat="1">
      <c r="A733" s="26" t="s">
        <v>2109</v>
      </c>
      <c r="C733" s="28"/>
      <c r="F733" s="29"/>
      <c r="G733" s="28"/>
      <c r="H733" s="27">
        <v>0</v>
      </c>
      <c r="I733" s="27" t="str" cm="1">
        <f t="array" aca="1" ref="I73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3" s="27" t="s">
        <v>3126</v>
      </c>
      <c r="K733" s="30" t="str">
        <f>TRIM(SUBSTITUTE( LEFT(DATA_Requirements[[#This Row],[Path]], FIND("/", SUBSTITUTE( DATA_Requirements[[#This Row],[Path]]," ","/"),1)-1), ".",""))</f>
        <v>Driving</v>
      </c>
      <c r="L73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Users</v>
      </c>
      <c r="M73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Users &amp; AuthZ (Groups, Membership, Group Roles, Permissions)</v>
      </c>
      <c r="N733" s="31"/>
      <c r="O733" s="31"/>
    </row>
    <row r="734" spans="1:15" s="27" customFormat="1">
      <c r="A734" s="26" t="s">
        <v>2109</v>
      </c>
      <c r="C734" s="28"/>
      <c r="F734" s="29"/>
      <c r="G734" s="28"/>
      <c r="H734" s="27">
        <v>0</v>
      </c>
      <c r="I734" s="27" t="str" cm="1">
        <f t="array" aca="1" ref="I73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4" s="27" t="s">
        <v>3127</v>
      </c>
      <c r="K734" s="30" t="str">
        <f>TRIM(SUBSTITUTE( LEFT(DATA_Requirements[[#This Row],[Path]], FIND("/", SUBSTITUTE( DATA_Requirements[[#This Row],[Path]]," ","/"),1)-1), ".",""))</f>
        <v>Driving</v>
      </c>
      <c r="L73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Importing</v>
      </c>
      <c r="M73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Importing</v>
      </c>
      <c r="N734" s="31"/>
      <c r="O734" s="31"/>
    </row>
    <row r="735" spans="1:15" s="27" customFormat="1">
      <c r="A735" s="26" t="s">
        <v>2109</v>
      </c>
      <c r="C735" s="28"/>
      <c r="F735" s="29"/>
      <c r="G735" s="28"/>
      <c r="H735" s="27">
        <v>0</v>
      </c>
      <c r="I735" s="27" t="str" cm="1">
        <f t="array" aca="1" ref="I73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5" s="27" t="s">
        <v>3128</v>
      </c>
      <c r="K735" s="30" t="str">
        <f>TRIM(SUBSTITUTE( LEFT(DATA_Requirements[[#This Row],[Path]], FIND("/", SUBSTITUTE( DATA_Requirements[[#This Row],[Path]]," ","/"),1)-1), ".",""))</f>
        <v>Driving</v>
      </c>
      <c r="L73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Importing</v>
      </c>
      <c r="M73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Importing Users &amp; AuthZ (Groups, Users, Roles, Permissions)</v>
      </c>
      <c r="N735" s="31"/>
      <c r="O735" s="31"/>
    </row>
    <row r="736" spans="1:15" s="27" customFormat="1">
      <c r="A736" s="26" t="s">
        <v>2109</v>
      </c>
      <c r="C736" s="28"/>
      <c r="F736" s="29"/>
      <c r="G736" s="28"/>
      <c r="H736" s="27">
        <v>0</v>
      </c>
      <c r="I736" s="27" t="str" cm="1">
        <f t="array" aca="1" ref="I73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6" s="27" t="s">
        <v>3129</v>
      </c>
      <c r="K736" s="30" t="str">
        <f>TRIM(SUBSTITUTE( LEFT(DATA_Requirements[[#This Row],[Path]], FIND("/", SUBSTITUTE( DATA_Requirements[[#This Row],[Path]]," ","/"),1)-1), ".",""))</f>
        <v>Driving</v>
      </c>
      <c r="L73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Media</v>
      </c>
      <c r="M73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Media (Collections, Media, Metadata, Permissions, Members)</v>
      </c>
      <c r="N736" s="31"/>
      <c r="O736" s="31"/>
    </row>
    <row r="737" spans="1:15" s="27" customFormat="1">
      <c r="A737" s="26" t="s">
        <v>2109</v>
      </c>
      <c r="C737" s="28"/>
      <c r="F737" s="29"/>
      <c r="G737" s="28"/>
      <c r="H737" s="27">
        <v>0</v>
      </c>
      <c r="I737" s="27" t="str" cm="1">
        <f t="array" aca="1" ref="I73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7" s="27" t="s">
        <v>3130</v>
      </c>
      <c r="K737" s="30" t="str">
        <f>TRIM(SUBSTITUTE( LEFT(DATA_Requirements[[#This Row],[Path]], FIND("/", SUBSTITUTE( DATA_Requirements[[#This Row],[Path]]," ","/"),1)-1), ".",""))</f>
        <v>Driving</v>
      </c>
      <c r="L73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Reporting</v>
      </c>
      <c r="M73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Reporting</v>
      </c>
      <c r="N737" s="31"/>
      <c r="O737" s="31"/>
    </row>
    <row r="738" spans="1:15" s="27" customFormat="1">
      <c r="A738" s="26" t="s">
        <v>2109</v>
      </c>
      <c r="C738" s="28"/>
      <c r="F738" s="29"/>
      <c r="G738" s="28"/>
      <c r="H738" s="27">
        <v>0</v>
      </c>
      <c r="I738" s="27" t="str" cm="1">
        <f t="array" aca="1" ref="I73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8" s="27" t="s">
        <v>3131</v>
      </c>
      <c r="K738" s="30" t="str">
        <f>TRIM(SUBSTITUTE( LEFT(DATA_Requirements[[#This Row],[Path]], FIND("/", SUBSTITUTE( DATA_Requirements[[#This Row],[Path]]," ","/"),1)-1), ".",""))</f>
        <v>Driving</v>
      </c>
      <c r="L73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Assets</v>
      </c>
      <c r="M73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Assets (Most Viewed)</v>
      </c>
      <c r="N738" s="31"/>
      <c r="O738" s="31"/>
    </row>
    <row r="739" spans="1:15" s="27" customFormat="1">
      <c r="A739" s="26" t="s">
        <v>2109</v>
      </c>
      <c r="C739" s="28"/>
      <c r="F739" s="29"/>
      <c r="G739" s="28"/>
      <c r="H739" s="27">
        <v>0</v>
      </c>
      <c r="I739" s="27" t="str" cm="1">
        <f t="array" aca="1" ref="I73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39" s="27" t="s">
        <v>3132</v>
      </c>
      <c r="K739" s="30" t="str">
        <f>TRIM(SUBSTITUTE( LEFT(DATA_Requirements[[#This Row],[Path]], FIND("/", SUBSTITUTE( DATA_Requirements[[#This Row],[Path]]," ","/"),1)-1), ".",""))</f>
        <v>Driving</v>
      </c>
      <c r="L73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3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(Group Summary: Description, Metadata, Members, Resources)</v>
      </c>
      <c r="N739" s="31"/>
      <c r="O739" s="31"/>
    </row>
    <row r="740" spans="1:15" s="27" customFormat="1">
      <c r="A740" s="26" t="s">
        <v>2109</v>
      </c>
      <c r="C740" s="28"/>
      <c r="F740" s="29"/>
      <c r="G740" s="28"/>
      <c r="H740" s="27">
        <v>0</v>
      </c>
      <c r="I740" s="27" t="str" cm="1">
        <f t="array" aca="1" ref="I74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0" s="27" t="s">
        <v>3133</v>
      </c>
      <c r="K740" s="30" t="str">
        <f>TRIM(SUBSTITUTE( LEFT(DATA_Requirements[[#This Row],[Path]], FIND("/", SUBSTITUTE( DATA_Requirements[[#This Row],[Path]]," ","/"),1)-1), ".",""))</f>
        <v>Driving</v>
      </c>
      <c r="L740"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0"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(Record History: Viewers, Editors, Creator, Logical Deletor)</v>
      </c>
      <c r="N740" s="31"/>
      <c r="O740" s="31"/>
    </row>
    <row r="741" spans="1:15" s="27" customFormat="1">
      <c r="A741" s="26" t="s">
        <v>2109</v>
      </c>
      <c r="C741" s="28"/>
      <c r="F741" s="29"/>
      <c r="G741" s="28"/>
      <c r="H741" s="27">
        <v>0</v>
      </c>
      <c r="I741" s="27" t="str" cm="1">
        <f t="array" aca="1" ref="I74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1" s="27" t="s">
        <v>3134</v>
      </c>
      <c r="K741" s="30" t="str">
        <f>TRIM(SUBSTITUTE( LEFT(DATA_Requirements[[#This Row],[Path]], FIND("/", SUBSTITUTE( DATA_Requirements[[#This Row],[Path]]," ","/"),1)-1), ".",""))</f>
        <v>Driving</v>
      </c>
      <c r="L741"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1"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(User Activity History: Operations)</v>
      </c>
      <c r="N741" s="31"/>
      <c r="O741" s="31"/>
    </row>
    <row r="742" spans="1:15" s="27" customFormat="1">
      <c r="A742" s="26" t="s">
        <v>2109</v>
      </c>
      <c r="C742" s="28"/>
      <c r="F742" s="29"/>
      <c r="G742" s="28"/>
      <c r="H742" s="27">
        <v>0</v>
      </c>
      <c r="I742" s="27" t="str" cm="1">
        <f t="array" aca="1" ref="I74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2" s="27" t="s">
        <v>3135</v>
      </c>
      <c r="K742" s="30" t="str">
        <f>TRIM(SUBSTITUTE( LEFT(DATA_Requirements[[#This Row],[Path]], FIND("/", SUBSTITUTE( DATA_Requirements[[#This Row],[Path]]," ","/"),1)-1), ".",""))</f>
        <v>Driving</v>
      </c>
      <c r="L742"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Auditing</v>
      </c>
      <c r="M742"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Auditing (User Summary: Context, Permissions, Operations, Records)</v>
      </c>
      <c r="N742" s="31"/>
      <c r="O742" s="31"/>
    </row>
    <row r="743" spans="1:15" s="27" customFormat="1">
      <c r="A743" s="26" t="s">
        <v>2109</v>
      </c>
      <c r="C743" s="28"/>
      <c r="F743" s="29"/>
      <c r="G743" s="28"/>
      <c r="H743" s="27">
        <v>0</v>
      </c>
      <c r="I743" s="27" t="str" cm="1">
        <f t="array" aca="1" ref="I74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3" s="27" t="s">
        <v>3136</v>
      </c>
      <c r="K743" s="30" t="str">
        <f>TRIM(SUBSTITUTE( LEFT(DATA_Requirements[[#This Row],[Path]], FIND("/", SUBSTITUTE( DATA_Requirements[[#This Row],[Path]]," ","/"),1)-1), ".",""))</f>
        <v>Driving</v>
      </c>
      <c r="L743"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Discovery</v>
      </c>
      <c r="M743"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Discovery (Source Paths,Metadata Used)</v>
      </c>
      <c r="N743" s="31"/>
      <c r="O743" s="31"/>
    </row>
    <row r="744" spans="1:15" s="27" customFormat="1">
      <c r="A744" s="26" t="s">
        <v>2109</v>
      </c>
      <c r="C744" s="28"/>
      <c r="F744" s="29"/>
      <c r="G744" s="28"/>
      <c r="H744" s="27">
        <v>0</v>
      </c>
      <c r="I744" s="27" t="str" cm="1">
        <f t="array" aca="1" ref="I74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4" s="27" t="s">
        <v>3137</v>
      </c>
      <c r="K744" s="30" t="str">
        <f>TRIM(SUBSTITUTE( LEFT(DATA_Requirements[[#This Row],[Path]], FIND("/", SUBSTITUTE( DATA_Requirements[[#This Row],[Path]]," ","/"),1)-1), ".",""))</f>
        <v>Driving</v>
      </c>
      <c r="L744"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PDF</v>
      </c>
      <c r="M744"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PDF is preferred for print</v>
      </c>
      <c r="N744" s="31"/>
      <c r="O744" s="31"/>
    </row>
    <row r="745" spans="1:15" s="27" customFormat="1">
      <c r="A745" s="26" t="s">
        <v>2109</v>
      </c>
      <c r="C745" s="28"/>
      <c r="F745" s="29"/>
      <c r="G745" s="28"/>
      <c r="H745" s="27">
        <v>0</v>
      </c>
      <c r="I745" s="27" t="str" cm="1">
        <f t="array" aca="1" ref="I74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5" s="27" t="s">
        <v>3138</v>
      </c>
      <c r="K745" s="30" t="str">
        <f>TRIM(SUBSTITUTE( LEFT(DATA_Requirements[[#This Row],[Path]], FIND("/", SUBSTITUTE( DATA_Requirements[[#This Row],[Path]]," ","/"),1)-1), ".",""))</f>
        <v>Driving</v>
      </c>
      <c r="L745"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Operations</v>
      </c>
      <c r="M745"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Operations (Search, Abandonment, Consumation)</v>
      </c>
      <c r="N745" s="31"/>
      <c r="O745" s="31"/>
    </row>
    <row r="746" spans="1:15" s="27" customFormat="1">
      <c r="A746" s="26" t="s">
        <v>2109</v>
      </c>
      <c r="C746" s="28"/>
      <c r="F746" s="29"/>
      <c r="G746" s="28"/>
      <c r="H746" s="27">
        <v>0</v>
      </c>
      <c r="I746" s="27" t="str" cm="1">
        <f t="array" aca="1" ref="I74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6" s="27" t="s">
        <v>3139</v>
      </c>
      <c r="K746" s="30" t="str">
        <f>TRIM(SUBSTITUTE( LEFT(DATA_Requirements[[#This Row],[Path]], FIND("/", SUBSTITUTE( DATA_Requirements[[#This Row],[Path]]," ","/"),1)-1), ".",""))</f>
        <v>Driving</v>
      </c>
      <c r="L746"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QA</v>
      </c>
      <c r="M746"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QA (Requests to Delay, Duration, Exceptions)</v>
      </c>
      <c r="N746" s="31"/>
      <c r="O746" s="31"/>
    </row>
    <row r="747" spans="1:15" s="27" customFormat="1">
      <c r="A747" s="26" t="s">
        <v>2109</v>
      </c>
      <c r="C747" s="28"/>
      <c r="F747" s="29"/>
      <c r="G747" s="28"/>
      <c r="H747" s="27">
        <v>0</v>
      </c>
      <c r="I747" s="27" t="str" cm="1">
        <f t="array" aca="1" ref="I74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7" s="27" t="s">
        <v>3140</v>
      </c>
      <c r="K747" s="30" t="str">
        <f>TRIM(SUBSTITUTE( LEFT(DATA_Requirements[[#This Row],[Path]], FIND("/", SUBSTITUTE( DATA_Requirements[[#This Row],[Path]]," ","/"),1)-1), ".",""))</f>
        <v>Driving</v>
      </c>
      <c r="L747"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printed</v>
      </c>
      <c r="M747"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printed reports are unalterable</v>
      </c>
      <c r="N747" s="31"/>
      <c r="O747" s="31"/>
    </row>
    <row r="748" spans="1:15" s="27" customFormat="1">
      <c r="A748" s="26" t="s">
        <v>2109</v>
      </c>
      <c r="C748" s="28"/>
      <c r="F748" s="29"/>
      <c r="G748" s="28"/>
      <c r="H748" s="27">
        <v>0</v>
      </c>
      <c r="I748" s="27" t="str" cm="1">
        <f t="array" aca="1" ref="I74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8" s="27" t="s">
        <v>3141</v>
      </c>
      <c r="K748" s="30" t="str">
        <f>TRIM(SUBSTITUTE( LEFT(DATA_Requirements[[#This Row],[Path]], FIND("/", SUBSTITUTE( DATA_Requirements[[#This Row],[Path]]," ","/"),1)-1), ".",""))</f>
        <v>Driving</v>
      </c>
      <c r="L748"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Traffic</v>
      </c>
      <c r="M748"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Traffic (UnAuthenticated, Abandonment, Authentication, Authenticated)</v>
      </c>
      <c r="N748" s="31"/>
      <c r="O748" s="31"/>
    </row>
    <row r="749" spans="1:15" s="27" customFormat="1">
      <c r="A749" s="26" t="s">
        <v>2109</v>
      </c>
      <c r="C749" s="28"/>
      <c r="F749" s="29"/>
      <c r="G749" s="28"/>
      <c r="H749" s="27">
        <v>0</v>
      </c>
      <c r="I749" s="27" t="str" cm="1">
        <f t="array" aca="1" ref="I74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17.....0</v>
      </c>
      <c r="J749" s="27" t="s">
        <v>3142</v>
      </c>
      <c r="K749" s="30" t="str">
        <f>TRIM(SUBSTITUTE( LEFT(DATA_Requirements[[#This Row],[Path]], FIND("/", SUBSTITUTE( DATA_Requirements[[#This Row],[Path]]," ","/"),1)-1), ".",""))</f>
        <v>Driving</v>
      </c>
      <c r="L749" s="2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Usability</v>
      </c>
      <c r="M749" s="28"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Usability (Searches, Followed, Abandoned)</v>
      </c>
      <c r="N749" s="31"/>
      <c r="O749" s="31"/>
    </row>
    <row r="750" spans="1:15">
      <c r="A750" t="s">
        <v>2112</v>
      </c>
      <c r="B750" t="s">
        <v>2356</v>
      </c>
      <c r="C750" t="s">
        <v>3143</v>
      </c>
      <c r="D750"/>
      <c r="F750" t="s">
        <v>2164</v>
      </c>
      <c r="G750"/>
      <c r="H750">
        <v>0</v>
      </c>
      <c r="I750" t="str" cm="1">
        <f t="array" aca="1" ref="I75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18.461..43..0</v>
      </c>
      <c r="J750" t="s">
        <v>3144</v>
      </c>
      <c r="K750" s="10" t="str">
        <f>TRIM(SUBSTITUTE( LEFT(DATA_Requirements[[#This Row],[Path]], FIND("/", SUBSTITUTE( DATA_Requirements[[#This Row],[Path]]," ","/"),1)-1), ".",""))</f>
        <v>Decommissioning</v>
      </c>
      <c r="L75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System</v>
      </c>
      <c r="M75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System Data MUST be digitally prepared for Archives prior to Decomissioning the infoservice.</v>
      </c>
    </row>
    <row r="751" spans="1:15">
      <c r="A751" t="s">
        <v>2112</v>
      </c>
      <c r="B751" t="s">
        <v>2356</v>
      </c>
      <c r="C751"/>
      <c r="D751"/>
      <c r="E751" t="s">
        <v>2242</v>
      </c>
      <c r="F751" t="s">
        <v>2142</v>
      </c>
      <c r="G751" t="s">
        <v>2030</v>
      </c>
      <c r="H751">
        <v>0</v>
      </c>
      <c r="I751" t="str" cm="1">
        <f t="array" aca="1" ref="I75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18.461.81.32.0.0</v>
      </c>
      <c r="J751" t="s">
        <v>3145</v>
      </c>
      <c r="K751" s="10" t="str">
        <f>TRIM(SUBSTITUTE( LEFT(DATA_Requirements[[#This Row],[Path]], FIND("/", SUBSTITUTE( DATA_Requirements[[#This Row],[Path]]," ","/"),1)-1), ".",""))</f>
        <v>Decommissioning</v>
      </c>
      <c r="L751"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v>
      </c>
      <c r="M75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digital method of migrating system data (ETL over APIs, etc.) to a replacement system MUST be made available prior to Decomissioning a legacy system</v>
      </c>
    </row>
    <row r="752" spans="1:15">
      <c r="A752" t="s">
        <v>2112</v>
      </c>
      <c r="B752" t="s">
        <v>2356</v>
      </c>
      <c r="C752" t="s">
        <v>3146</v>
      </c>
      <c r="D752"/>
      <c r="E752" t="s">
        <v>2242</v>
      </c>
      <c r="F752" t="s">
        <v>2206</v>
      </c>
      <c r="G752" t="s">
        <v>2030</v>
      </c>
      <c r="H752">
        <v>0</v>
      </c>
      <c r="I752" t="str" cm="1">
        <f t="array" aca="1" ref="I75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18.461.81.63.0.0</v>
      </c>
      <c r="J752" t="s">
        <v>3147</v>
      </c>
      <c r="K752" s="10" t="str">
        <f>TRIM(SUBSTITUTE( LEFT(DATA_Requirements[[#This Row],[Path]], FIND("/", SUBSTITUTE( DATA_Requirements[[#This Row],[Path]]," ","/"),1)-1), ".",""))</f>
        <v>Decommissioning</v>
      </c>
      <c r="L75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Hosted</v>
      </c>
      <c r="M75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Hosted Storage Devices MUST be deleted securely when decomissioned</v>
      </c>
    </row>
    <row r="753" spans="1:13">
      <c r="A753" t="s">
        <v>2112</v>
      </c>
      <c r="B753" t="s">
        <v>2356</v>
      </c>
      <c r="C753"/>
      <c r="D753"/>
      <c r="E753" t="s">
        <v>2210</v>
      </c>
      <c r="F753" t="s">
        <v>2206</v>
      </c>
      <c r="G753" t="s">
        <v>2030</v>
      </c>
      <c r="H753">
        <v>0</v>
      </c>
      <c r="I753" t="str" cm="1">
        <f t="array" aca="1" ref="I75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18.461.65.63.0.0</v>
      </c>
      <c r="J753" t="s">
        <v>3148</v>
      </c>
      <c r="K753" s="10" t="str">
        <f>TRIM(SUBSTITUTE( LEFT(DATA_Requirements[[#This Row],[Path]], FIND("/", SUBSTITUTE( DATA_Requirements[[#This Row],[Path]]," ","/"),1)-1), ".",""))</f>
        <v>Decommissioning</v>
      </c>
      <c r="L753"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The</v>
      </c>
      <c r="M75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The next appropriate system MUST be Authenticatable and Permitted to export data via API prior to Decommissioning a legacy system</v>
      </c>
    </row>
    <row r="754" spans="1:13">
      <c r="A754" s="16" t="s">
        <v>2112</v>
      </c>
      <c r="B754" s="16"/>
      <c r="C754"/>
      <c r="D754"/>
      <c r="E754" s="16"/>
      <c r="F754" s="16"/>
      <c r="G754" t="s">
        <v>2030</v>
      </c>
      <c r="H754">
        <v>0</v>
      </c>
      <c r="I754" s="16" t="str" cm="1">
        <f t="array" aca="1" ref="I75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18....0.0</v>
      </c>
      <c r="J754" s="16" t="s">
        <v>3149</v>
      </c>
      <c r="K754" s="10" t="str">
        <f>TRIM(SUBSTITUTE( LEFT(DATA_Requirements[[#This Row],[Path]], FIND("/", SUBSTITUTE( DATA_Requirements[[#This Row],[Path]]," ","/"),1)-1), ".",""))</f>
        <v>DECOMMISSIONING</v>
      </c>
      <c r="L754"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5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5" spans="1:13">
      <c r="B755" t="s">
        <v>2356</v>
      </c>
      <c r="C755"/>
      <c r="D755"/>
      <c r="F755" t="s">
        <v>2122</v>
      </c>
      <c r="G755" t="s">
        <v>2030</v>
      </c>
      <c r="H755">
        <v>0</v>
      </c>
      <c r="I755" t="str" cm="1">
        <f t="array" aca="1" ref="I75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.461..22.0.0</v>
      </c>
      <c r="J755" t="s">
        <v>3150</v>
      </c>
      <c r="K755" s="10" t="str">
        <f>TRIM(SUBSTITUTE( LEFT(DATA_Requirements[[#This Row],[Path]], FIND("/", SUBSTITUTE( DATA_Requirements[[#This Row],[Path]]," ","/"),1)-1), ".",""))</f>
        <v>Design</v>
      </c>
      <c r="L755"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Migration</v>
      </c>
      <c r="M75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SHOULD not be ingested directly into system storage - use validated APIs instead when available</v>
      </c>
    </row>
    <row r="756" spans="1:13">
      <c r="A756" s="21"/>
      <c r="B756" s="21"/>
      <c r="C756"/>
      <c r="D756"/>
      <c r="E756" s="21"/>
      <c r="F756" s="21"/>
      <c r="G756" t="s">
        <v>2030</v>
      </c>
      <c r="H756">
        <v>0</v>
      </c>
      <c r="I756" s="21" t="str" cm="1">
        <f t="array" aca="1" ref="I75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6" s="21" t="s">
        <v>3151</v>
      </c>
      <c r="K756" s="10" t="str">
        <f>TRIM(SUBSTITUTE( LEFT(DATA_Requirements[[#This Row],[Path]], FIND("/", SUBSTITUTE( DATA_Requirements[[#This Row],[Path]]," ","/"),1)-1), ".",""))</f>
        <v>DIRECTION</v>
      </c>
      <c r="L756"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75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7" spans="1:13">
      <c r="A757" s="21"/>
      <c r="B757" s="21"/>
      <c r="C757"/>
      <c r="D757"/>
      <c r="E757" s="21"/>
      <c r="F757" t="s">
        <v>2122</v>
      </c>
      <c r="G757" t="s">
        <v>2030</v>
      </c>
      <c r="H757">
        <v>0</v>
      </c>
      <c r="I757" s="21" t="str" cm="1">
        <f t="array" aca="1" ref="I75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...22.0.0</v>
      </c>
      <c r="J757" s="21" t="s">
        <v>3152</v>
      </c>
      <c r="K757" s="10" t="str">
        <f>TRIM(SUBSTITUTE( LEFT(DATA_Requirements[[#This Row],[Path]], FIND("/", SUBSTITUTE( DATA_Requirements[[#This Row],[Path]]," ","/"),1)-1), ".",""))</f>
        <v>DESIGN</v>
      </c>
      <c r="L757"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LEGACYDATAMIGRATION</v>
      </c>
      <c r="M75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58" spans="1:13">
      <c r="A758" s="16"/>
      <c r="B758" s="16"/>
      <c r="C758"/>
      <c r="D758"/>
      <c r="E758" s="16"/>
      <c r="F758" s="16"/>
      <c r="G758" t="s">
        <v>2030</v>
      </c>
      <c r="H758">
        <v>0</v>
      </c>
      <c r="I758" s="16" t="str" cm="1">
        <f t="array" aca="1" ref="I75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8" s="16" t="s">
        <v>3153</v>
      </c>
      <c r="K758" s="10" t="str">
        <f>TRIM(SUBSTITUTE( LEFT(DATA_Requirements[[#This Row],[Path]], FIND("/", SUBSTITUTE( DATA_Requirements[[#This Row],[Path]]," ","/"),1)-1), ".",""))</f>
        <v>1000:0000</v>
      </c>
      <c r="L758"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Design: High LevelComponents, Info &amp; Delivery Design</v>
      </c>
      <c r="M75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 High Level Design Proposition of components, information, development &amp; delivery MUST be provided for review and collaborative critique, correction and completion</v>
      </c>
    </row>
    <row r="759" spans="1:13">
      <c r="C759"/>
      <c r="D759"/>
      <c r="F759"/>
      <c r="G759" t="s">
        <v>2030</v>
      </c>
      <c r="H759">
        <v>0</v>
      </c>
      <c r="I759" t="str" cm="1">
        <f t="array" aca="1" ref="I75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59" t="s">
        <v>3154</v>
      </c>
      <c r="K759" s="10" t="str">
        <f>TRIM(SUBSTITUTE( LEFT(DATA_Requirements[[#This Row],[Path]], FIND("/", SUBSTITUTE( DATA_Requirements[[#This Row],[Path]]," ","/"),1)-1), ".",""))</f>
        <v>Design</v>
      </c>
      <c r="L759"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Migrations</v>
      </c>
      <c r="M75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Migration Data MUST not be bypass validation and ingested directly into system storage - use validated system APIs</v>
      </c>
    </row>
    <row r="760" spans="1:13">
      <c r="A760" s="21"/>
      <c r="B760" s="21"/>
      <c r="C760"/>
      <c r="D760"/>
      <c r="E760" s="21"/>
      <c r="F760" s="21"/>
      <c r="G760" t="s">
        <v>2030</v>
      </c>
      <c r="H760">
        <v>0</v>
      </c>
      <c r="I760" s="21" t="str" cm="1">
        <f t="array" aca="1" ref="I76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0" s="21" t="s">
        <v>3155</v>
      </c>
      <c r="K760" s="10" t="str">
        <f>TRIM(SUBSTITUTE( LEFT(DATA_Requirements[[#This Row],[Path]], FIND("/", SUBSTITUTE( DATA_Requirements[[#This Row],[Path]]," ","/"),1)-1), ".",""))</f>
        <v>DESIGN</v>
      </c>
      <c r="L760"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RESOURCES</v>
      </c>
      <c r="M76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61" spans="1:13">
      <c r="A761" s="22"/>
      <c r="B761" s="22"/>
      <c r="C761"/>
      <c r="D761"/>
      <c r="E761" s="22"/>
      <c r="F761" s="22"/>
      <c r="G761" t="s">
        <v>2030</v>
      </c>
      <c r="H761">
        <v>0</v>
      </c>
      <c r="I761" s="22" t="str" cm="1">
        <f t="array" aca="1" ref="I76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1" s="22" t="s">
        <v>3156</v>
      </c>
      <c r="K761" s="10" t="str">
        <f>TRIM(SUBSTITUTE( LEFT(DATA_Requirements[[#This Row],[Path]], FIND("/", SUBSTITUTE( DATA_Requirements[[#This Row],[Path]]," ","/"),1)-1), ".",""))</f>
        <v>TEAM</v>
      </c>
      <c r="L76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Management</v>
      </c>
      <c r="M76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Management Roles MUST assemble a Team of individuals capable of filling the Roles required to deliver expected deliverables and service.</v>
      </c>
    </row>
    <row r="762" spans="1:13">
      <c r="A762" s="21"/>
      <c r="B762" s="21"/>
      <c r="C762"/>
      <c r="D762"/>
      <c r="E762" s="21"/>
      <c r="F762" s="21"/>
      <c r="G762" t="s">
        <v>2030</v>
      </c>
      <c r="H762">
        <v>0</v>
      </c>
      <c r="I762" s="21" t="str" cm="1">
        <f t="array" aca="1" ref="I76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62" s="21" t="s">
        <v>3157</v>
      </c>
      <c r="K762" s="10" t="str">
        <f>TRIM(SUBSTITUTE( LEFT(DATA_Requirements[[#This Row],[Path]], FIND("/", SUBSTITUTE( DATA_Requirements[[#This Row],[Path]]," ","/"),1)-1), ".",""))</f>
        <v>DESIGN</v>
      </c>
      <c r="L762" s="18"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DEPLOYMENT PIPELINES</v>
      </c>
      <c r="M76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row r="763" spans="1:13">
      <c r="C763"/>
      <c r="D763"/>
      <c r="E763" t="s">
        <v>2170</v>
      </c>
      <c r="F763"/>
      <c r="G763" t="s">
        <v>2030</v>
      </c>
      <c r="H763">
        <v>0</v>
      </c>
      <c r="I763" t="str" cm="1">
        <f t="array" aca="1" ref="I76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3" t="s">
        <v>3158</v>
      </c>
      <c r="K763" s="10" t="str">
        <f>TRIM(SUBSTITUTE( LEFT(DATA_Requirements[[#This Row],[Path]], FIND("/", SUBSTITUTE( DATA_Requirements[[#This Row],[Path]]," ","/"),1)-1), ".",""))</f>
        <v/>
      </c>
      <c r="L76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 Members: Constraints: Team AntiPatterns</v>
      </c>
      <c r="M76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Support Developers MUST have current capabilities, patterns and approaches</v>
      </c>
    </row>
    <row r="764" spans="1:13">
      <c r="C764"/>
      <c r="D764"/>
      <c r="E764" t="s">
        <v>2170</v>
      </c>
      <c r="F764"/>
      <c r="G764" t="s">
        <v>2030</v>
      </c>
      <c r="H764">
        <v>0</v>
      </c>
      <c r="I764" t="str" cm="1">
        <f t="array" aca="1" ref="I76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4" t="s">
        <v>3159</v>
      </c>
      <c r="K764" s="10" t="str">
        <f>TRIM(SUBSTITUTE( LEFT(DATA_Requirements[[#This Row],[Path]], FIND("/", SUBSTITUTE( DATA_Requirements[[#This Row],[Path]]," ","/"),1)-1), ".",""))</f>
        <v>Direction</v>
      </c>
      <c r="L76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AntiPatterns: Devs != Design Lead</v>
      </c>
      <c r="M76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Developer Roles SHOULD NOT perform as the Solution Architect Role</v>
      </c>
    </row>
    <row r="765" spans="1:13">
      <c r="C765"/>
      <c r="D765"/>
      <c r="E765" t="s">
        <v>2170</v>
      </c>
      <c r="F765"/>
      <c r="G765" t="s">
        <v>2030</v>
      </c>
      <c r="H765">
        <v>0</v>
      </c>
      <c r="I765" t="str" cm="1">
        <f t="array" aca="1" ref="I76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5" t="s">
        <v>3160</v>
      </c>
      <c r="K765" s="10" t="str">
        <f>TRIM(SUBSTITUTE( LEFT(DATA_Requirements[[#This Row],[Path]], FIND("/", SUBSTITUTE( DATA_Requirements[[#This Row],[Path]]," ","/"),1)-1), ".",""))</f>
        <v>Direction</v>
      </c>
      <c r="L76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Common Induction</v>
      </c>
      <c r="M76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Members MUST read Induction Material defining Outcomes, Obligations, Processes to get there As a Service Client team</v>
      </c>
    </row>
    <row r="766" spans="1:13">
      <c r="C766"/>
      <c r="D766"/>
      <c r="E766" t="s">
        <v>2170</v>
      </c>
      <c r="F766"/>
      <c r="G766" t="s">
        <v>2030</v>
      </c>
      <c r="H766">
        <v>0</v>
      </c>
      <c r="I766" t="str" cm="1">
        <f t="array" aca="1" ref="I76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6" t="s">
        <v>3161</v>
      </c>
      <c r="K766" s="10" t="str">
        <f>TRIM(SUBSTITUTE( LEFT(DATA_Requirements[[#This Row],[Path]], FIND("/", SUBSTITUTE( DATA_Requirements[[#This Row],[Path]]," ","/"),1)-1), ".",""))</f>
        <v>Direction</v>
      </c>
      <c r="L76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Dev Lead Required</v>
      </c>
      <c r="M76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Development Team Lead Role</v>
      </c>
    </row>
    <row r="767" spans="1:13">
      <c r="C767"/>
      <c r="D767"/>
      <c r="E767" t="s">
        <v>2170</v>
      </c>
      <c r="F767"/>
      <c r="G767" t="s">
        <v>2030</v>
      </c>
      <c r="H767">
        <v>0</v>
      </c>
      <c r="I767" t="str" cm="1">
        <f t="array" aca="1" ref="I76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7" t="s">
        <v>3162</v>
      </c>
      <c r="K767" s="10" t="str">
        <f>TRIM(SUBSTITUTE( LEFT(DATA_Requirements[[#This Row],[Path]], FIND("/", SUBSTITUTE( DATA_Requirements[[#This Row],[Path]]," ","/"),1)-1), ".",""))</f>
        <v>Direction</v>
      </c>
      <c r="L76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Hire on Capability</v>
      </c>
      <c r="M76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members SHOULD be hired for best Capabilities rather than Social Fit to decrease delivery risks</v>
      </c>
    </row>
    <row r="768" spans="1:13">
      <c r="C768"/>
      <c r="D768"/>
      <c r="E768" t="s">
        <v>2170</v>
      </c>
      <c r="F768"/>
      <c r="G768" t="s">
        <v>2030</v>
      </c>
      <c r="H768">
        <v>0</v>
      </c>
      <c r="I768" t="str" cm="1">
        <f t="array" aca="1" ref="I76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8" t="s">
        <v>3163</v>
      </c>
      <c r="K768" s="10" t="str">
        <f>TRIM(SUBSTITUTE( LEFT(DATA_Requirements[[#This Row],[Path]], FIND("/", SUBSTITUTE( DATA_Requirements[[#This Row],[Path]]," ","/"),1)-1), ".",""))</f>
        <v>Direction</v>
      </c>
      <c r="L76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Members may have Multipe Roles</v>
      </c>
      <c r="M76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Small Teams MAY assign multiple Roles to a single qualified Person</v>
      </c>
    </row>
    <row r="769" spans="3:13">
      <c r="C769"/>
      <c r="D769"/>
      <c r="E769" t="s">
        <v>2170</v>
      </c>
      <c r="F769"/>
      <c r="G769" t="s">
        <v>2030</v>
      </c>
      <c r="H769">
        <v>0</v>
      </c>
      <c r="I769" t="str" cm="1">
        <f t="array" aca="1" ref="I76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69" t="s">
        <v>3164</v>
      </c>
      <c r="K769" s="10" t="str">
        <f>TRIM(SUBSTITUTE( LEFT(DATA_Requirements[[#This Row],[Path]], FIND("/", SUBSTITUTE( DATA_Requirements[[#This Row],[Path]]," ","/"),1)-1), ".",""))</f>
        <v>Direction</v>
      </c>
      <c r="L76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QA Lead Required</v>
      </c>
      <c r="M76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QA Team Lead Role</v>
      </c>
    </row>
    <row r="770" spans="3:13">
      <c r="C770"/>
      <c r="D770"/>
      <c r="E770" t="s">
        <v>2170</v>
      </c>
      <c r="F770" t="s">
        <v>2192</v>
      </c>
      <c r="G770" t="s">
        <v>2030</v>
      </c>
      <c r="H770">
        <v>0</v>
      </c>
      <c r="I770" t="str" cm="1">
        <f t="array" aca="1" ref="I77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..46.56.0.0</v>
      </c>
      <c r="J770" t="s">
        <v>3165</v>
      </c>
      <c r="K770" s="10" t="str">
        <f>TRIM(SUBSTITUTE( LEFT(DATA_Requirements[[#This Row],[Path]], FIND("/", SUBSTITUTE( DATA_Requirements[[#This Row],[Path]]," ","/"),1)-1), ".",""))</f>
        <v>Direction</v>
      </c>
      <c r="L77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Constraints: Patterns: Work Orchestrator Required</v>
      </c>
      <c r="M77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MUST include a Role (eg: Scrum Master) to organise workitem prioritsation, allocation and progress</v>
      </c>
    </row>
    <row r="771" spans="3:13">
      <c r="C771"/>
      <c r="D771"/>
      <c r="E771" t="s">
        <v>2170</v>
      </c>
      <c r="F771"/>
      <c r="G771" t="s">
        <v>2030</v>
      </c>
      <c r="H771">
        <v>0</v>
      </c>
      <c r="I771" t="str" cm="1">
        <f t="array" aca="1" ref="I77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1" t="s">
        <v>3166</v>
      </c>
      <c r="K771" s="10" t="str">
        <f>TRIM(SUBSTITUTE( LEFT(DATA_Requirements[[#This Row],[Path]], FIND("/", SUBSTITUTE( DATA_Requirements[[#This Row],[Path]]," ","/"),1)-1), ".",""))</f>
        <v>Direction</v>
      </c>
      <c r="L77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Constriants: AntiPatterns: SMEs are not BAs</v>
      </c>
      <c r="M77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SMEs MUST NOT be employed as Stakeholder Analysts</v>
      </c>
    </row>
    <row r="772" spans="3:13">
      <c r="C772"/>
      <c r="D772"/>
      <c r="E772" t="s">
        <v>2170</v>
      </c>
      <c r="F772"/>
      <c r="G772" t="s">
        <v>2030</v>
      </c>
      <c r="H772">
        <v>0</v>
      </c>
      <c r="I772" t="str" cm="1">
        <f t="array" aca="1" ref="I77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2" t="s">
        <v>3167</v>
      </c>
      <c r="K772" s="10" t="str">
        <f>TRIM(SUBSTITUTE( LEFT(DATA_Requirements[[#This Row],[Path]], FIND("/", SUBSTITUTE( DATA_Requirements[[#This Row],[Path]]," ","/"),1)-1), ".",""))</f>
        <v>Direction</v>
      </c>
      <c r="L77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Cosntraints: AntiPatterns: Hire Devs Last</v>
      </c>
      <c r="M77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Development hiring MUST NOT start with Developers</v>
      </c>
    </row>
    <row r="773" spans="3:13">
      <c r="C773"/>
      <c r="D773"/>
      <c r="E773" t="s">
        <v>2170</v>
      </c>
      <c r="F773"/>
      <c r="G773" t="s">
        <v>2030</v>
      </c>
      <c r="H773">
        <v>0</v>
      </c>
      <c r="I773" t="str" cm="1">
        <f t="array" aca="1" ref="I77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3" t="s">
        <v>3168</v>
      </c>
      <c r="K773" s="10" t="str">
        <f>TRIM(SUBSTITUTE( LEFT(DATA_Requirements[[#This Row],[Path]], FIND("/", SUBSTITUTE( DATA_Requirements[[#This Row],[Path]]," ","/"),1)-1), ".",""))</f>
        <v>Direction</v>
      </c>
      <c r="L77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are Stakeholder Analysts</v>
      </c>
      <c r="M77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Business Analysts SHOULD be referred to as Stakeholder Analyst to not embed bias towards one Stakeholder Group</v>
      </c>
    </row>
    <row r="774" spans="3:13">
      <c r="C774"/>
      <c r="D774"/>
      <c r="E774" t="s">
        <v>2170</v>
      </c>
      <c r="F774"/>
      <c r="G774" t="s">
        <v>2030</v>
      </c>
      <c r="H774">
        <v>0</v>
      </c>
      <c r="I774" t="str" cm="1">
        <f t="array" aca="1" ref="I77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4" t="s">
        <v>3169</v>
      </c>
      <c r="K774" s="10" t="str">
        <f>TRIM(SUBSTITUTE( LEFT(DATA_Requirements[[#This Row],[Path]], FIND("/", SUBSTITUTE( DATA_Requirements[[#This Row],[Path]]," ","/"),1)-1), ".",""))</f>
        <v>Direction</v>
      </c>
      <c r="L77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Capabilities</v>
      </c>
      <c r="M77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Capabilities</v>
      </c>
    </row>
    <row r="775" spans="3:13">
      <c r="C775"/>
      <c r="D775"/>
      <c r="E775" t="s">
        <v>2170</v>
      </c>
      <c r="F775"/>
      <c r="G775" t="s">
        <v>2030</v>
      </c>
      <c r="H775">
        <v>0</v>
      </c>
      <c r="I775" t="str" cm="1">
        <f t="array" aca="1" ref="I77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5" t="s">
        <v>3170</v>
      </c>
      <c r="K775" s="10" t="str">
        <f>TRIM(SUBSTITUTE( LEFT(DATA_Requirements[[#This Row],[Path]], FIND("/", SUBSTITUTE( DATA_Requirements[[#This Row],[Path]]," ","/"),1)-1), ".",""))</f>
        <v>Direction</v>
      </c>
      <c r="L77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a Solution Architect Role to design &amp; describe how the Service will be delivered</v>
      </c>
    </row>
    <row r="776" spans="3:13">
      <c r="C776"/>
      <c r="D776"/>
      <c r="E776" t="s">
        <v>2170</v>
      </c>
      <c r="F776"/>
      <c r="G776" t="s">
        <v>2030</v>
      </c>
      <c r="H776">
        <v>0</v>
      </c>
      <c r="I776" t="str" cm="1">
        <f t="array" aca="1" ref="I77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6" t="s">
        <v>3171</v>
      </c>
      <c r="K776" s="10" t="str">
        <f>TRIM(SUBSTITUTE( LEFT(DATA_Requirements[[#This Row],[Path]], FIND("/", SUBSTITUTE( DATA_Requirements[[#This Row],[Path]]," ","/"),1)-1), ".",""))</f>
        <v>Direction</v>
      </c>
      <c r="L77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an Automated Infrastructure, Pipeline &amp; Delivery Specialist Role</v>
      </c>
    </row>
    <row r="777" spans="3:13">
      <c r="C777"/>
      <c r="D777"/>
      <c r="E777" t="s">
        <v>2170</v>
      </c>
      <c r="F777"/>
      <c r="G777" t="s">
        <v>2030</v>
      </c>
      <c r="H777">
        <v>0</v>
      </c>
      <c r="I777" t="str" cm="1">
        <f t="array" aca="1" ref="I77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7" t="s">
        <v>3172</v>
      </c>
      <c r="K777" s="10" t="str">
        <f>TRIM(SUBSTITUTE( LEFT(DATA_Requirements[[#This Row],[Path]], FIND("/", SUBSTITUTE( DATA_Requirements[[#This Row],[Path]]," ","/"),1)-1), ".",""))</f>
        <v>Direction</v>
      </c>
      <c r="L77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converting Stakeholder anaylst defined User story tasks into Automation</v>
      </c>
    </row>
    <row r="778" spans="3:13">
      <c r="C778"/>
      <c r="D778"/>
      <c r="E778" t="s">
        <v>2170</v>
      </c>
      <c r="F778"/>
      <c r="G778" t="s">
        <v>2030</v>
      </c>
      <c r="H778">
        <v>0</v>
      </c>
      <c r="I778" t="str" cm="1">
        <f t="array" aca="1" ref="I77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8" t="s">
        <v>3173</v>
      </c>
      <c r="K778" s="10" t="str">
        <f>TRIM(SUBSTITUTE( LEFT(DATA_Requirements[[#This Row],[Path]], FIND("/", SUBSTITUTE( DATA_Requirements[[#This Row],[Path]]," ","/"),1)-1), ".",""))</f>
        <v>Direction</v>
      </c>
      <c r="L77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converting Test Scripts into Automation</v>
      </c>
    </row>
    <row r="779" spans="3:13">
      <c r="C779"/>
      <c r="D779"/>
      <c r="E779" t="s">
        <v>2170</v>
      </c>
      <c r="F779"/>
      <c r="G779" t="s">
        <v>2030</v>
      </c>
      <c r="H779">
        <v>0</v>
      </c>
      <c r="I779" t="str" cm="1">
        <f t="array" aca="1" ref="I77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79" t="s">
        <v>3174</v>
      </c>
      <c r="K779" s="10" t="str">
        <f>TRIM(SUBSTITUTE( LEFT(DATA_Requirements[[#This Row],[Path]], FIND("/", SUBSTITUTE( DATA_Requirements[[#This Row],[Path]]," ","/"),1)-1), ".",""))</f>
        <v>Direction</v>
      </c>
      <c r="L77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Team|Members:</v>
      </c>
      <c r="M77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Team|Members: Team MUST include Development Roles for developing Infrastructure as Code for automating the development of Environments</v>
      </c>
    </row>
    <row r="780" spans="3:13">
      <c r="C780"/>
      <c r="D780"/>
      <c r="F780"/>
      <c r="G780" t="s">
        <v>2030</v>
      </c>
      <c r="H780">
        <v>0</v>
      </c>
      <c r="I780" t="str" cm="1">
        <f t="array" aca="1" ref="I78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80" t="s">
        <v>3175</v>
      </c>
      <c r="K780" s="10" t="str">
        <f>TRIM(SUBSTITUTE( LEFT(DATA_Requirements[[#This Row],[Path]], FIND("/", SUBSTITUTE( DATA_Requirements[[#This Row],[Path]]," ","/"),1)-1), ".",""))</f>
        <v>Direction</v>
      </c>
      <c r="L78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ALM Service</v>
      </c>
      <c r="M78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Developed Git Repository</v>
      </c>
    </row>
    <row r="781" spans="3:13">
      <c r="C781"/>
      <c r="D781"/>
      <c r="E781" t="s">
        <v>2170</v>
      </c>
      <c r="F781"/>
      <c r="G781" t="s">
        <v>2030</v>
      </c>
      <c r="H781">
        <v>0</v>
      </c>
      <c r="I781" t="str" cm="1">
        <f t="array" aca="1" ref="I78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1" t="s">
        <v>3176</v>
      </c>
      <c r="K781" s="10" t="str">
        <f>TRIM(SUBSTITUTE( LEFT(DATA_Requirements[[#This Row],[Path]], FIND("/", SUBSTITUTE( DATA_Requirements[[#This Row],[Path]]," ","/"),1)-1), ".",""))</f>
        <v>Direction</v>
      </c>
      <c r="L78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Service|A Delivery Pipelines MUST be developed to deploy Environments, Infrastructure, Components, Configuration, Seed data, Migration Data</v>
      </c>
    </row>
    <row r="782" spans="3:13">
      <c r="C782"/>
      <c r="D782"/>
      <c r="E782" t="s">
        <v>2170</v>
      </c>
      <c r="F782"/>
      <c r="G782" t="s">
        <v>2030</v>
      </c>
      <c r="H782">
        <v>0</v>
      </c>
      <c r="I782" t="str" cm="1">
        <f t="array" aca="1" ref="I78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2" t="s">
        <v>3177</v>
      </c>
      <c r="K782" s="10" t="str">
        <f>TRIM(SUBSTITUTE( LEFT(DATA_Requirements[[#This Row],[Path]], FIND("/", SUBSTITUTE( DATA_Requirements[[#This Row],[Path]]," ","/"),1)-1), ".",""))</f>
        <v>Direction</v>
      </c>
      <c r="L78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Service|Delivery Pipelines MUST include multiple types of QA Testing (Unit Testing, Behavioural)</v>
      </c>
    </row>
    <row r="783" spans="3:13">
      <c r="C783"/>
      <c r="D783"/>
      <c r="E783" t="s">
        <v>2170</v>
      </c>
      <c r="F783"/>
      <c r="G783" t="s">
        <v>2030</v>
      </c>
      <c r="H783">
        <v>0</v>
      </c>
      <c r="I783" t="str" cm="1">
        <f t="array" aca="1" ref="I78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3" t="s">
        <v>3178</v>
      </c>
      <c r="K783" s="10" t="str">
        <f>TRIM(SUBSTITUTE( LEFT(DATA_Requirements[[#This Row],[Path]], FIND("/", SUBSTITUTE( DATA_Requirements[[#This Row],[Path]]," ","/"),1)-1), ".",""))</f>
        <v>Direction</v>
      </c>
      <c r="L78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initialized with an ALM based Documentation cability (for a Technical Wiki)</v>
      </c>
    </row>
    <row r="784" spans="3:13">
      <c r="C784"/>
      <c r="D784"/>
      <c r="E784" t="s">
        <v>2170</v>
      </c>
      <c r="F784"/>
      <c r="G784" t="s">
        <v>2030</v>
      </c>
      <c r="H784">
        <v>0</v>
      </c>
      <c r="I784" t="str" cm="1">
        <f t="array" aca="1" ref="I78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4" t="s">
        <v>3179</v>
      </c>
      <c r="K784" s="10" t="str">
        <f>TRIM(SUBSTITUTE( LEFT(DATA_Requirements[[#This Row],[Path]], FIND("/", SUBSTITUTE( DATA_Requirements[[#This Row],[Path]]," ","/"),1)-1), ".",""))</f>
        <v>Direction</v>
      </c>
      <c r="L78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initialized with an ALM based Project Space A46</v>
      </c>
    </row>
    <row r="785" spans="1:13">
      <c r="C785"/>
      <c r="D785"/>
      <c r="E785" t="s">
        <v>2170</v>
      </c>
      <c r="F785"/>
      <c r="G785" t="s">
        <v>2030</v>
      </c>
      <c r="H785">
        <v>0</v>
      </c>
      <c r="I785" t="str" cm="1">
        <f t="array" aca="1" ref="I78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5" t="s">
        <v>3180</v>
      </c>
      <c r="K785" s="10" t="str">
        <f>TRIM(SUBSTITUTE( LEFT(DATA_Requirements[[#This Row],[Path]], FIND("/", SUBSTITUTE( DATA_Requirements[[#This Row],[Path]]," ","/"),1)-1), ".",""))</f>
        <v>Direction</v>
      </c>
      <c r="L78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 Dynamic Project Dashboard to Management roles as to functionality quality, progress, etc.</v>
      </c>
    </row>
    <row r="786" spans="1:13">
      <c r="C786"/>
      <c r="D786"/>
      <c r="E786" t="s">
        <v>2170</v>
      </c>
      <c r="F786"/>
      <c r="G786" t="s">
        <v>2030</v>
      </c>
      <c r="H786">
        <v>0</v>
      </c>
      <c r="I786" t="str" cm="1">
        <f t="array" aca="1" ref="I78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6" t="s">
        <v>3181</v>
      </c>
      <c r="K786" s="10" t="str">
        <f>TRIM(SUBSTITUTE( LEFT(DATA_Requirements[[#This Row],[Path]], FIND("/", SUBSTITUTE( DATA_Requirements[[#This Row],[Path]]," ","/"),1)-1), ".",""))</f>
        <v>Direction</v>
      </c>
      <c r="L78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ALM based delivery pipelines which deploy System Configuration (eg: via APIs)</v>
      </c>
    </row>
    <row r="787" spans="1:13">
      <c r="C787"/>
      <c r="D787"/>
      <c r="E787" t="s">
        <v>2170</v>
      </c>
      <c r="F787"/>
      <c r="G787" t="s">
        <v>2030</v>
      </c>
      <c r="H787">
        <v>0</v>
      </c>
      <c r="I787" t="str" cm="1">
        <f t="array" aca="1" ref="I78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7" t="s">
        <v>3182</v>
      </c>
      <c r="K787" s="10" t="str">
        <f>TRIM(SUBSTITUTE( LEFT(DATA_Requirements[[#This Row],[Path]], FIND("/", SUBSTITUTE( DATA_Requirements[[#This Row],[Path]]," ","/"),1)-1), ".",""))</f>
        <v>Direction</v>
      </c>
      <c r="L78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an ALM based Project Workitem Backlog</v>
      </c>
    </row>
    <row r="788" spans="1:13">
      <c r="C788"/>
      <c r="D788"/>
      <c r="E788" t="s">
        <v>2170</v>
      </c>
      <c r="F788"/>
      <c r="G788" t="s">
        <v>2030</v>
      </c>
      <c r="H788">
        <v>0</v>
      </c>
      <c r="I788" t="str" cm="1">
        <f t="array" aca="1" ref="I78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8" t="s">
        <v>3183</v>
      </c>
      <c r="K788" s="10" t="str">
        <f>TRIM(SUBSTITUTE( LEFT(DATA_Requirements[[#This Row],[Path]], FIND("/", SUBSTITUTE( DATA_Requirements[[#This Row],[Path]]," ","/"),1)-1), ".",""))</f>
        <v>Direction</v>
      </c>
      <c r="L78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ALM Service|Projects MUST be provisioned with an ALM based Sprint Backlogs to show Defined, Sized, Ready Workitems</v>
      </c>
    </row>
    <row r="789" spans="1:13">
      <c r="A789" s="5"/>
      <c r="B789" s="5"/>
      <c r="C789"/>
      <c r="D789"/>
      <c r="E789" t="s">
        <v>2170</v>
      </c>
      <c r="F789" s="5"/>
      <c r="G789" t="s">
        <v>2030</v>
      </c>
      <c r="H789">
        <v>0</v>
      </c>
      <c r="I789" s="5" t="str" cm="1">
        <f t="array" aca="1" ref="I78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89" s="5" t="s">
        <v>3184</v>
      </c>
      <c r="K789" s="10" t="str">
        <f>TRIM(SUBSTITUTE( LEFT(DATA_Requirements[[#This Row],[Path]], FIND("/", SUBSTITUTE( DATA_Requirements[[#This Row],[Path]]," ","/"),1)-1), ".",""))</f>
        <v>Direction</v>
      </c>
      <c r="L78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Services</v>
      </c>
      <c r="M78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Team Member Comms (Teams, etc.)</v>
      </c>
    </row>
    <row r="790" spans="1:13">
      <c r="C790"/>
      <c r="D790"/>
      <c r="F790"/>
      <c r="G790" t="s">
        <v>2030</v>
      </c>
      <c r="H790">
        <v>0</v>
      </c>
      <c r="I790" t="str" cm="1">
        <f t="array" aca="1" ref="I79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....0.0</v>
      </c>
      <c r="J790" t="s">
        <v>3185</v>
      </c>
      <c r="K790" s="10" t="str">
        <f>TRIM(SUBSTITUTE( LEFT(DATA_Requirements[[#This Row],[Path]], FIND("/", SUBSTITUTE( DATA_Requirements[[#This Row],[Path]]," ","/"),1)-1), ".",""))</f>
        <v>Direction</v>
      </c>
      <c r="L79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Environments</v>
      </c>
      <c r="M79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Subscription</v>
      </c>
    </row>
    <row r="791" spans="1:13">
      <c r="C791"/>
      <c r="D791"/>
      <c r="E791" t="s">
        <v>2170</v>
      </c>
      <c r="F791"/>
      <c r="G791" t="s">
        <v>2030</v>
      </c>
      <c r="H791">
        <v>0</v>
      </c>
      <c r="I791" t="str" cm="1">
        <f t="array" aca="1" ref="I79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1" t="s">
        <v>3186</v>
      </c>
      <c r="K791" s="10" t="str">
        <f>TRIM(SUBSTITUTE( LEFT(DATA_Requirements[[#This Row],[Path]], FIND("/", SUBSTITUTE( DATA_Requirements[[#This Row],[Path]]," ","/"),1)-1), ".",""))</f>
        <v>Direction</v>
      </c>
      <c r="L79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Member Devices</v>
      </c>
      <c r="M79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 *Development* Members MUST be provisioned with appropriately capable physical development Devices to be efficient</v>
      </c>
    </row>
    <row r="792" spans="1:13">
      <c r="C792"/>
      <c r="D792"/>
      <c r="E792" t="s">
        <v>2170</v>
      </c>
      <c r="F792"/>
      <c r="G792" t="s">
        <v>2030</v>
      </c>
      <c r="H792">
        <v>0</v>
      </c>
      <c r="I792" t="str" cm="1">
        <f t="array" aca="1" ref="I79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2" t="s">
        <v>3187</v>
      </c>
      <c r="K792" s="10" t="str">
        <f>TRIM(SUBSTITUTE( LEFT(DATA_Requirements[[#This Row],[Path]], FIND("/", SUBSTITUTE( DATA_Requirements[[#This Row],[Path]]," ","/"),1)-1), ".",""))</f>
        <v>Direction</v>
      </c>
      <c r="L792"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Access</v>
      </c>
      <c r="M792"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Project Member Devices MUST have access to NON-PROD-DATA environments</v>
      </c>
    </row>
    <row r="793" spans="1:13">
      <c r="C793"/>
      <c r="D793"/>
      <c r="E793" t="s">
        <v>2170</v>
      </c>
      <c r="F793"/>
      <c r="G793" t="s">
        <v>2030</v>
      </c>
      <c r="H793">
        <v>0</v>
      </c>
      <c r="I793" t="str" cm="1">
        <f t="array" aca="1" ref="I79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3" t="s">
        <v>3188</v>
      </c>
      <c r="K793" s="10" t="str">
        <f>TRIM(SUBSTITUTE( LEFT(DATA_Requirements[[#This Row],[Path]], FIND("/", SUBSTITUTE( DATA_Requirements[[#This Row],[Path]]," ","/"),1)-1), ".",""))</f>
        <v>Direction</v>
      </c>
      <c r="L793"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Work</v>
      </c>
      <c r="M79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Issued Devices MUST be amply capable of efficient remote work from home</v>
      </c>
    </row>
    <row r="794" spans="1:13">
      <c r="C794"/>
      <c r="D794"/>
      <c r="E794" t="s">
        <v>2170</v>
      </c>
      <c r="F794"/>
      <c r="G794" t="s">
        <v>2030</v>
      </c>
      <c r="H794">
        <v>0</v>
      </c>
      <c r="I794" t="str" cm="1">
        <f t="array" aca="1" ref="I794"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4" t="s">
        <v>3189</v>
      </c>
      <c r="K794" s="10" t="str">
        <f>TRIM(SUBSTITUTE( LEFT(DATA_Requirements[[#This Row],[Path]], FIND("/", SUBSTITUTE( DATA_Requirements[[#This Row],[Path]]," ","/"),1)-1), ".",""))</f>
        <v>Direction</v>
      </c>
      <c r="L794"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Devices</v>
      </c>
      <c r="M794"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Project Members MUST be provisioned with appropriately capable physical development Devices</v>
      </c>
    </row>
    <row r="795" spans="1:13">
      <c r="C795"/>
      <c r="D795"/>
      <c r="E795" t="s">
        <v>2170</v>
      </c>
      <c r="F795"/>
      <c r="G795" t="s">
        <v>2030</v>
      </c>
      <c r="H795">
        <v>0</v>
      </c>
      <c r="I795" t="str" cm="1">
        <f t="array" aca="1" ref="I795"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5" t="s">
        <v>3190</v>
      </c>
      <c r="K795" s="10" t="str">
        <f>TRIM(SUBSTITUTE( LEFT(DATA_Requirements[[#This Row],[Path]], FIND("/", SUBSTITUTE( DATA_Requirements[[#This Row],[Path]]," ","/"),1)-1), ".",""))</f>
        <v>Direction</v>
      </c>
      <c r="L795"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Environmental Access</v>
      </c>
      <c r="M795"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All Project Member Devices MUST NOT have access to PROD-DATA environments (the Deployment Service Agent does it for you in a secure manner)</v>
      </c>
    </row>
    <row r="796" spans="1:13">
      <c r="C796"/>
      <c r="D796"/>
      <c r="E796" t="s">
        <v>2170</v>
      </c>
      <c r="F796"/>
      <c r="G796" t="s">
        <v>2030</v>
      </c>
      <c r="H796">
        <v>0</v>
      </c>
      <c r="I796" t="str" cm="1">
        <f t="array" aca="1" ref="I796"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6" t="s">
        <v>3191</v>
      </c>
      <c r="K796" s="10" t="str">
        <f>TRIM(SUBSTITUTE( LEFT(DATA_Requirements[[#This Row],[Path]], FIND("/", SUBSTITUTE( DATA_Requirements[[#This Row],[Path]]," ","/"),1)-1), ".",""))</f>
        <v>Direction</v>
      </c>
      <c r="L796"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
      </c>
      <c r="M796"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
      </c>
    </row>
    <row r="797" spans="1:13">
      <c r="A797" s="5"/>
      <c r="B797" s="5"/>
      <c r="C797"/>
      <c r="D797"/>
      <c r="E797" t="s">
        <v>2170</v>
      </c>
      <c r="F797" s="5"/>
      <c r="G797" t="s">
        <v>2030</v>
      </c>
      <c r="H797">
        <v>0</v>
      </c>
      <c r="I797" s="5" t="str" cm="1">
        <f t="array" aca="1" ref="I797"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7" s="5" t="s">
        <v>3192</v>
      </c>
      <c r="K797" s="10" t="str">
        <f>TRIM(SUBSTITUTE( LEFT(DATA_Requirements[[#This Row],[Path]], FIND("/", SUBSTITUTE( DATA_Requirements[[#This Row],[Path]]," ","/"),1)-1), ".",""))</f>
        <v>Direction</v>
      </c>
      <c r="L797"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7"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Development Members MUST be provisioned with Licenses permitting access to the Project ALM code repositories and build pipelines</v>
      </c>
    </row>
    <row r="798" spans="1:13">
      <c r="A798" s="5"/>
      <c r="B798" s="5"/>
      <c r="C798"/>
      <c r="D798"/>
      <c r="E798" t="s">
        <v>2170</v>
      </c>
      <c r="F798" s="5"/>
      <c r="G798" t="s">
        <v>2030</v>
      </c>
      <c r="H798">
        <v>0</v>
      </c>
      <c r="I798" s="5" t="str" cm="1">
        <f t="array" aca="1" ref="I798"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8" s="5" t="s">
        <v>3193</v>
      </c>
      <c r="K798" s="10" t="str">
        <f>TRIM(SUBSTITUTE( LEFT(DATA_Requirements[[#This Row],[Path]], FIND("/", SUBSTITUTE( DATA_Requirements[[#This Row],[Path]]," ","/"),1)-1), ".",""))</f>
        <v>Direction</v>
      </c>
      <c r="L798"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8"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Developer Tool (eg: IDEs, Visual Studio) Licenses</v>
      </c>
    </row>
    <row r="799" spans="1:13">
      <c r="A799" s="5"/>
      <c r="B799" s="5"/>
      <c r="C799"/>
      <c r="D799"/>
      <c r="E799" t="s">
        <v>2170</v>
      </c>
      <c r="F799" s="5"/>
      <c r="G799" t="s">
        <v>2030</v>
      </c>
      <c r="H799">
        <v>0</v>
      </c>
      <c r="I799" s="5" t="str" cm="1">
        <f t="array" aca="1" ref="I799"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799" s="5" t="s">
        <v>3194</v>
      </c>
      <c r="K799" s="10" t="str">
        <f>TRIM(SUBSTITUTE( LEFT(DATA_Requirements[[#This Row],[Path]], FIND("/", SUBSTITUTE( DATA_Requirements[[#This Row],[Path]]," ","/"),1)-1), ".",""))</f>
        <v>Direction</v>
      </c>
      <c r="L799"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799"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Licenses permitting access to the Project ALM documentation and workitems</v>
      </c>
    </row>
    <row r="800" spans="1:13">
      <c r="A800" s="5"/>
      <c r="B800" s="5"/>
      <c r="C800"/>
      <c r="D800"/>
      <c r="E800" t="s">
        <v>2170</v>
      </c>
      <c r="F800" s="5"/>
      <c r="G800" t="s">
        <v>2030</v>
      </c>
      <c r="H800">
        <v>0</v>
      </c>
      <c r="I800" s="5" t="str" cm="1">
        <f t="array" aca="1" ref="I800"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800" s="5" t="s">
        <v>3195</v>
      </c>
      <c r="K800" s="10" t="str">
        <f>TRIM(SUBSTITUTE( LEFT(DATA_Requirements[[#This Row],[Path]], FIND("/", SUBSTITUTE( DATA_Requirements[[#This Row],[Path]]," ","/"),1)-1), ".",""))</f>
        <v>Direction</v>
      </c>
      <c r="L800"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Licenses|All</v>
      </c>
      <c r="M800"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Licenses|All Project Members MUST be provisioned with Licenses permitting Cloud Environment access</v>
      </c>
    </row>
    <row r="801" spans="1:13">
      <c r="C801"/>
      <c r="D801"/>
      <c r="E801" t="s">
        <v>2170</v>
      </c>
      <c r="F801"/>
      <c r="G801" t="s">
        <v>2030</v>
      </c>
      <c r="H801">
        <v>0</v>
      </c>
      <c r="I801" t="str" cm="1">
        <f t="array" aca="1" ref="I801"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..46..0.0</v>
      </c>
      <c r="J801" t="s">
        <v>3196</v>
      </c>
      <c r="K801" s="10" t="str">
        <f>TRIM(SUBSTITUTE( LEFT(DATA_Requirements[[#This Row],[Path]], FIND("/", SUBSTITUTE( DATA_Requirements[[#This Row],[Path]]," ","/"),1)-1), ".",""))</f>
        <v>Direction</v>
      </c>
      <c r="L801" s="14" t="str">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Has</v>
      </c>
      <c r="M801"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Has Membership to Interteam Communication Service</v>
      </c>
    </row>
    <row r="802" spans="1:13">
      <c r="C802" t="s">
        <v>3197</v>
      </c>
      <c r="D802"/>
      <c r="F802"/>
      <c r="G802"/>
      <c r="I802" s="13" t="str" cm="1">
        <f t="array" aca="1" ref="I802"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v>
      </c>
      <c r="J802" t="s">
        <v>3198</v>
      </c>
      <c r="K802" s="10" t="str">
        <f>TRIM(SUBSTITUTE( LEFT(DATA_Requirements[[#This Row],[Path]], FIND("/", SUBSTITUTE( DATA_Requirements[[#This Row],[Path]]," ","/"),1)-1), ".",""))</f>
        <v>For</v>
      </c>
      <c r="L802"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02" s="13" t="e">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#VALUE!</v>
      </c>
    </row>
    <row r="803" spans="1:13">
      <c r="A803" s="16"/>
      <c r="B803" s="16"/>
      <c r="C803"/>
      <c r="D803"/>
      <c r="E803" s="16"/>
      <c r="F803" s="16"/>
      <c r="G803" s="16"/>
      <c r="H803">
        <v>0</v>
      </c>
      <c r="I803" s="16" t="str" cm="1">
        <f t="array" aca="1" ref="I803" ca="1">_xlfn.TEXTJOIN("",TRUE,IFERROR((MID(DATA_Requirements[[#This Row],[Phase]],ROW(INDIRECT("1:"&amp;LEN(DATA_Requirements[[#This Row],[Phase]]))),1)*1),""),".",IFERROR((MID(DATA_Requirements[[#This Row],[Deliverables]],ROW(INDIRECT("1:"&amp;LEN(DATA_Requirements[[#This Row],[Deliverables]]))),1)*1),""),".", IFERROR((MID(DATA_Requirements[[#This Row],[Responsible]],ROW(INDIRECT("1:"&amp;LEN(DATA_Requirements[[#This Row],[Responsible]]))),1)*1),""),".", IFERROR((MID(DATA_Requirements[[#This Row],[Sponsor]],ROW(INDIRECT("1:"&amp;LEN(DATA_Requirements[[#This Row],[Sponsor]]))),1)*1),""),".", IFERROR((MID(DATA_Requirements[[#This Row],[Type]],ROW(INDIRECT("1:"&amp;LEN(DATA_Requirements[[#This Row],[Type]]))),1)*1),""),".", IFERROR((MID(DATA_Requirements[[#This Row],[Order]],ROW(INDIRECT("1:"&amp;LEN(DATA_Requirements[[#This Row],[Order]]))),1)*1),""))</f>
        <v>.....0</v>
      </c>
      <c r="J803" s="16" t="s">
        <v>3199</v>
      </c>
      <c r="K803" s="10" t="str">
        <f>TRIM(SUBSTITUTE( LEFT(DATA_Requirements[[#This Row],[Path]], FIND("/", SUBSTITUTE( DATA_Requirements[[#This Row],[Path]]," ","/"),1)-1), ".",""))</f>
        <v>DEVELOP</v>
      </c>
      <c r="L803" s="18" t="e">
        <f>TRIM(MID(SUBSTITUTE(DATA_Requirements[[#This Row],[Path]]," ","/",1),
       FIND("~", SUBSTITUTE( SUBSTITUTE(DATA_Requirements[[#This Row],[Path]]," ","/",1),"/","~", (LEN(SUBSTITUTE(DATA_Requirements[[#This Row],[Path]]," ","/",1)) - LEN( SUBSTITUTE(SUBSTITUTE(DATA_Requirements[[#This Row],[Path]]," ","/",1),"/","") ))-1 ), 1)+1,
       FIND("~", SUBSTITUTE(SUBSTITUTE(DATA_Requirements[[#This Row],[Path]]," ","/",1),"/","~", (LEN(SUBSTITUTE(DATA_Requirements[[#This Row],[Path]]," ","/",1)) - LEN( SUBSTITUTE(SUBSTITUTE(DATA_Requirements[[#This Row],[Path]]," ","/",1),"/","") ))-0 ), 1)
             - FIND("~", SUBSTITUTE(SUBSTITUTE(DATA_Requirements[[#This Row],[Path]]," ","/",1),"/","~", (LEN(SUBSTITUTE(DATA_Requirements[[#This Row],[Path]]," ","/",1)) - LEN( SUBSTITUTE(SUBSTITUTE(DATA_Requirements[[#This Row],[Path]]," ","/",1),"/","") ))-1 ), 1) -1    ))</f>
        <v>#VALUE!</v>
      </c>
      <c r="M803" s="13" t="str">
        <f>TRIM(MID(DATA_Requirements[[#This Row],[Path]],
       FIND("~", SUBSTITUTE(DATA_Requirements[[#This Row],[Path]],"/","~", (LEN(DATA_Requirements[[#This Row],[Path]]) - LEN( SUBSTITUTE(DATA_Requirements[[#This Row],[Path]],"/","") )) ), 1)+1,
       LEN(DATA_Requirements[[#This Row],[Path]]) - FIND("~", SUBSTITUTE(DATA_Requirements[[#This Row],[Path]],"/","~", (LEN(DATA_Requirements[[#This Row],[Path]]) - LEN( SUBSTITUTE(DATA_Requirements[[#This Row],[Path]],"/","") )) ), 1)    ))</f>
        <v>...</v>
      </c>
    </row>
  </sheetData>
  <dataValidations count="6">
    <dataValidation type="whole" allowBlank="1" showInputMessage="1" showErrorMessage="1" sqref="H1:H803" xr:uid="{39E99BD3-EADC-4A45-92C9-429DE64AFE46}">
      <formula1>0</formula1>
      <formula2>9</formula2>
    </dataValidation>
    <dataValidation type="list" allowBlank="1" showInputMessage="1" showErrorMessage="1" sqref="I3:I803 G2:G294 G675:G689 G710:G711 G750:G803" xr:uid="{98BD1A35-5054-4A3F-8B2B-C22257C52F7F}">
      <formula1>TBL_Type</formula1>
    </dataValidation>
    <dataValidation type="list" allowBlank="1" showInputMessage="1" showErrorMessage="1" sqref="E2:F139 F140:F164 E175:F294 F295:F674 E675:F689 E710:F711 E750:F803" xr:uid="{87E0CDBD-9B58-4B70-82BB-98E1F68583D0}">
      <formula1>TBL_Stakeholders</formula1>
    </dataValidation>
    <dataValidation type="list" allowBlank="1" showInputMessage="1" showErrorMessage="1" sqref="B2:D164 C165:D173 B174:D294 D295:D674 B675:D689 D690:D709 B710:D711 B750:D803 B712:B749 D712:D749" xr:uid="{AD176A6E-3E2D-4460-9E5D-CE5D6C479EB1}">
      <formula1>TBL_Deliverables</formula1>
    </dataValidation>
    <dataValidation type="list" allowBlank="1" showInputMessage="1" showErrorMessage="1" sqref="A2:A164 A175:A294 A675:A689 A710:A803" xr:uid="{0E1B707D-7680-45AB-8D16-52DC2CE5789F}">
      <formula1>TBL_Phase</formula1>
    </dataValidation>
    <dataValidation type="list" allowBlank="1" showInputMessage="1" showErrorMessage="1" sqref="C2:D294 D295:D674 C675:D689 D690:D709 C710:D711 C750:D799 D712:D749" xr:uid="{F7C4324E-A3A1-4094-AF0B-4B89603D4A30}">
      <formula1>TBL_Qualities</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14B0-2D39-4EA9-BF50-FCDE23A0F702}">
  <sheetPr codeName="Sheet6">
    <tabColor rgb="FF002060"/>
  </sheetPr>
  <dimension ref="A1:J9"/>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MID(Table1518[[#This Row],[PHASE]],2,3), MID(Table1518[[#This Row],[DELIVERABLE]],2,4), TRIM(SUBSTITUTE(MID(Table1518[[#This Row],[CONCERN.ID]],2,20),"X","") )  )</f>
        <v>07.00.01.01</v>
      </c>
      <c r="F9" t="str">
        <f>TRIM(MID(Table1518[[#This Row],[CONCERN.UNIQUEPATH]], IF( ISNUMBER( SEARCH("/",Table1518[[#This Row],[CONCERN.UNIQUEPATH]])),SEARCH("/",Table1518[[#This Row],[CONCERN.UNIQUEPATH]])+1,1),255))</f>
        <v>Title</v>
      </c>
    </row>
  </sheetData>
  <dataValidations count="4">
    <dataValidation type="list" allowBlank="1" showInputMessage="1" showErrorMessage="1" sqref="A9" xr:uid="{271B261C-392D-42BC-B545-06A7011B8A98}">
      <formula1>TBL_Phase</formula1>
    </dataValidation>
    <dataValidation type="list" allowBlank="1" showInputMessage="1" showErrorMessage="1" sqref="B9" xr:uid="{48313C3F-D44F-48D2-8F17-30D5004DCDAF}">
      <formula1>TBL_Deliverables</formula1>
    </dataValidation>
    <dataValidation type="list" allowBlank="1" showInputMessage="1" showErrorMessage="1" sqref="H9:I9" xr:uid="{33A43A80-46B3-43F8-9F40-B7FE261F810B}">
      <formula1>TBL_Stakeholders</formula1>
    </dataValidation>
    <dataValidation type="list" allowBlank="1" showInputMessage="1" showErrorMessage="1" sqref="J9" xr:uid="{BD6C30F2-8593-4D27-9ABD-6CC2FB40CDA9}">
      <formula1>TBL_Type</formula1>
    </dataValidation>
  </dataValidations>
  <hyperlinks>
    <hyperlink ref="A1" location="TOC!A1" display="TOC!A1" xr:uid="{A65FF601-2BDC-432F-BFDD-67A47713B9E0}"/>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93CF1-193A-4DF8-BA74-9AB56F761FD7}">
  <sheetPr>
    <tabColor rgb="FF002060"/>
  </sheetPr>
  <dimension ref="A1:J21"/>
  <sheetViews>
    <sheetView topLeftCell="A5" workbookViewId="0">
      <selection activeCell="D23" sqref="D23"/>
    </sheetView>
  </sheetViews>
  <sheetFormatPr defaultColWidth="8.7109375" defaultRowHeight="14.45"/>
  <cols>
    <col min="1" max="1" width="8.42578125" customWidth="1"/>
    <col min="2" max="2" width="13.85546875" customWidth="1"/>
    <col min="3" max="3" width="13.85546875" bestFit="1" customWidth="1"/>
    <col min="4" max="4" width="51.140625" bestFit="1" customWidth="1"/>
    <col min="5" max="5" width="13.85546875" customWidth="1"/>
    <col min="6" max="6" width="53.42578125" bestFit="1" customWidth="1"/>
    <col min="7" max="7" width="240.140625" bestFit="1"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3215</v>
      </c>
      <c r="E9" t="str">
        <f xml:space="preserve"> CONCATENATE( MID(Table151863[[#This Row],[PHASE]],2,3), MID(Table151863[[#This Row],[DELIVERABLE]],2,4), TRIM(SUBSTITUTE(MID(Table151863[[#This Row],[CONCERN.ID]],2,20),"X","") )  )</f>
        <v>07.00.01.01</v>
      </c>
      <c r="F9" t="str">
        <f>TRIM(MID(Table151863[[#This Row],[CONCERN.UNIQUEPATH]], IF( ISNUMBER( SEARCH("/",Table151863[[#This Row],[CONCERN.UNIQUEPATH]])),SEARCH("/",Table151863[[#This Row],[CONCERN.UNIQUEPATH]])+1,1),255))</f>
        <v>Procurement: Avoid Enteprise Role Systems</v>
      </c>
      <c r="G9" t="s">
        <v>3216</v>
      </c>
    </row>
    <row r="10" spans="1:10">
      <c r="D10" t="s">
        <v>3217</v>
      </c>
      <c r="E10" t="str">
        <f xml:space="preserve"> CONCATENATE( MID(Table151863[[#This Row],[PHASE]],2,3), MID(Table151863[[#This Row],[DELIVERABLE]],2,4), TRIM(SUBSTITUTE(MID(Table151863[[#This Row],[CONCERN.ID]],2,20),"X","") )  )</f>
        <v/>
      </c>
      <c r="F10" t="str">
        <f>TRIM(MID(Table151863[[#This Row],[CONCERN.UNIQUEPATH]], IF( ISNUMBER( SEARCH("/",Table151863[[#This Row],[CONCERN.UNIQUEPATH]])),SEARCH("/",Table151863[[#This Row],[CONCERN.UNIQUEPATH]])+1,1),255))</f>
        <v>Procurement: Avoid Role Based Authorisation</v>
      </c>
    </row>
    <row r="11" spans="1:10">
      <c r="D11" t="s">
        <v>3218</v>
      </c>
      <c r="E11" t="str">
        <f xml:space="preserve"> CONCATENATE( MID(Table151863[[#This Row],[PHASE]],2,3), MID(Table151863[[#This Row],[DELIVERABLE]],2,4), TRIM(SUBSTITUTE(MID(Table151863[[#This Row],[CONCERN.ID]],2,20),"X","") )  )</f>
        <v/>
      </c>
      <c r="F11" t="str">
        <f>TRIM(MID(Table151863[[#This Row],[CONCERN.UNIQUEPATH]], IF( ISNUMBER( SEARCH("/",Table151863[[#This Row],[CONCERN.UNIQUEPATH]])),SEARCH("/",Table151863[[#This Row],[CONCERN.UNIQUEPATH]])+1,1),255))</f>
        <v>Procurement: API-First</v>
      </c>
    </row>
    <row r="12" spans="1:10">
      <c r="D12" t="s">
        <v>3219</v>
      </c>
      <c r="E12" t="str">
        <f xml:space="preserve"> CONCATENATE( MID(Table151863[[#This Row],[PHASE]],2,3), MID(Table151863[[#This Row],[DELIVERABLE]],2,4), TRIM(SUBSTITUTE(MID(Table151863[[#This Row],[CONCERN.ID]],2,20),"X","") )  )</f>
        <v/>
      </c>
      <c r="F12" t="str">
        <f>TRIM(MID(Table151863[[#This Row],[CONCERN.UNIQUEPATH]], IF( ISNUMBER( SEARCH("/",Table151863[[#This Row],[CONCERN.UNIQUEPATH]])),SEARCH("/",Table151863[[#This Row],[CONCERN.UNIQUEPATH]])+1,1),255))</f>
        <v>Procurement: Iteratively Improved</v>
      </c>
      <c r="G12" t="s">
        <v>3220</v>
      </c>
    </row>
    <row r="13" spans="1:10">
      <c r="D13" t="s">
        <v>3221</v>
      </c>
      <c r="E13" t="str">
        <f xml:space="preserve"> CONCATENATE( MID(Table151863[[#This Row],[PHASE]],2,3), MID(Table151863[[#This Row],[DELIVERABLE]],2,4), TRIM(SUBSTITUTE(MID(Table151863[[#This Row],[CONCERN.ID]],2,20),"X","") )  )</f>
        <v/>
      </c>
      <c r="F13" t="str">
        <f>TRIM(MID(Table151863[[#This Row],[CONCERN.UNIQUEPATH]], IF( ISNUMBER( SEARCH("/",Table151863[[#This Row],[CONCERN.UNIQUEPATH]])),SEARCH("/",Table151863[[#This Row],[CONCERN.UNIQUEPATH]])+1,1),255))</f>
        <v>Procurement: Iteratively Improved every 2 weeks</v>
      </c>
      <c r="G13" t="s">
        <v>3222</v>
      </c>
    </row>
    <row r="14" spans="1:10">
      <c r="D14" t="s">
        <v>3223</v>
      </c>
      <c r="E14" t="str">
        <f xml:space="preserve"> CONCATENATE( MID(Table151863[[#This Row],[PHASE]],2,3), MID(Table151863[[#This Row],[DELIVERABLE]],2,4), TRIM(SUBSTITUTE(MID(Table151863[[#This Row],[CONCERN.ID]],2,20),"X","") )  )</f>
        <v/>
      </c>
      <c r="F14" t="str">
        <f>TRIM(MID(Table151863[[#This Row],[CONCERN.UNIQUEPATH]], IF( ISNUMBER( SEARCH("/",Table151863[[#This Row],[CONCERN.UNIQUEPATH]])),SEARCH("/",Table151863[[#This Row],[CONCERN.UNIQUEPATH]])+1,1),255))</f>
        <v>Procurement: Legal Obligations Met: Security: NZISM</v>
      </c>
      <c r="G14" t="s">
        <v>3224</v>
      </c>
    </row>
    <row r="15" spans="1:10">
      <c r="D15" t="s">
        <v>3225</v>
      </c>
      <c r="E15" t="str">
        <f xml:space="preserve"> CONCATENATE( MID(Table151863[[#This Row],[PHASE]],2,3), MID(Table151863[[#This Row],[DELIVERABLE]],2,4), TRIM(SUBSTITUTE(MID(Table151863[[#This Row],[CONCERN.ID]],2,20),"X","") )  )</f>
        <v/>
      </c>
      <c r="F15" t="str">
        <f>TRIM(MID(Table151863[[#This Row],[CONCERN.UNIQUEPATH]], IF( ISNUMBER( SEARCH("/",Table151863[[#This Row],[CONCERN.UNIQUEPATH]])),SEARCH("/",Table151863[[#This Row],[CONCERN.UNIQUEPATH]])+1,1),255))</f>
        <v>Procurement: Legal Obligations Met: Security: Accessibility</v>
      </c>
    </row>
    <row r="16" spans="1:10">
      <c r="D16" t="s">
        <v>3226</v>
      </c>
      <c r="E16" t="str">
        <f xml:space="preserve"> CONCATENATE( MID(Table151863[[#This Row],[PHASE]],2,3), MID(Table151863[[#This Row],[DELIVERABLE]],2,4), TRIM(SUBSTITUTE(MID(Table151863[[#This Row],[CONCERN.ID]],2,20),"X","") )  )</f>
        <v/>
      </c>
      <c r="F16" t="str">
        <f>TRIM(MID(Table151863[[#This Row],[CONCERN.UNIQUEPATH]], IF( ISNUMBER( SEARCH("/",Table151863[[#This Row],[CONCERN.UNIQUEPATH]])),SEARCH("/",Table151863[[#This Row],[CONCERN.UNIQUEPATH]])+1,1),255))</f>
        <v>Procurement: Legal Obligations Met: Security: Privacy</v>
      </c>
    </row>
    <row r="17" spans="4:6">
      <c r="D17" t="s">
        <v>3227</v>
      </c>
      <c r="E17" t="str">
        <f xml:space="preserve"> CONCATENATE( MID(Table151863[[#This Row],[PHASE]],2,3), MID(Table151863[[#This Row],[DELIVERABLE]],2,4), TRIM(SUBSTITUTE(MID(Table151863[[#This Row],[CONCERN.ID]],2,20),"X","") )  )</f>
        <v/>
      </c>
      <c r="F17" t="str">
        <f>TRIM(MID(Table151863[[#This Row],[CONCERN.UNIQUEPATH]], IF( ISNUMBER( SEARCH("/",Table151863[[#This Row],[CONCERN.UNIQUEPATH]])),SEARCH("/",Table151863[[#This Row],[CONCERN.UNIQUEPATH]])+1,1),255))</f>
        <v>Procurement: Legal Obligations Met: Security: Requirements</v>
      </c>
    </row>
    <row r="18" spans="4:6">
      <c r="D18" t="s">
        <v>3228</v>
      </c>
      <c r="E18" t="str">
        <f xml:space="preserve"> CONCATENATE( MID(Table151863[[#This Row],[PHASE]],2,3), MID(Table151863[[#This Row],[DELIVERABLE]],2,4), TRIM(SUBSTITUTE(MID(Table151863[[#This Row],[CONCERN.ID]],2,20),"X","") )  )</f>
        <v/>
      </c>
      <c r="F18" t="str">
        <f>TRIM(MID(Table151863[[#This Row],[CONCERN.UNIQUEPATH]], IF( ISNUMBER( SEARCH("/",Table151863[[#This Row],[CONCERN.UNIQUEPATH]])),SEARCH("/",Table151863[[#This Row],[CONCERN.UNIQUEPATH]])+1,1),255))</f>
        <v>Procurement: Overruns: Time</v>
      </c>
    </row>
    <row r="19" spans="4:6">
      <c r="D19" t="s">
        <v>3229</v>
      </c>
      <c r="E19" t="str">
        <f xml:space="preserve"> CONCATENATE( MID(Table151863[[#This Row],[PHASE]],2,3), MID(Table151863[[#This Row],[DELIVERABLE]],2,4), TRIM(SUBSTITUTE(MID(Table151863[[#This Row],[CONCERN.ID]],2,20),"X","") )  )</f>
        <v/>
      </c>
      <c r="F19" t="str">
        <f>TRIM(MID(Table151863[[#This Row],[CONCERN.UNIQUEPATH]], IF( ISNUMBER( SEARCH("/",Table151863[[#This Row],[CONCERN.UNIQUEPATH]])),SEARCH("/",Table151863[[#This Row],[CONCERN.UNIQUEPATH]])+1,1),255))</f>
        <v>Procurement: Overruns: Schedule</v>
      </c>
    </row>
    <row r="20" spans="4:6">
      <c r="D20" t="s">
        <v>3230</v>
      </c>
      <c r="E20" t="str">
        <f xml:space="preserve"> CONCATENATE( MID(Table151863[[#This Row],[PHASE]],2,3), MID(Table151863[[#This Row],[DELIVERABLE]],2,4), TRIM(SUBSTITUTE(MID(Table151863[[#This Row],[CONCERN.ID]],2,20),"X","") )  )</f>
        <v/>
      </c>
      <c r="F20" t="str">
        <f>TRIM(MID(Table151863[[#This Row],[CONCERN.UNIQUEPATH]], IF( ISNUMBER( SEARCH("/",Table151863[[#This Row],[CONCERN.UNIQUEPATH]])),SEARCH("/",Table151863[[#This Row],[CONCERN.UNIQUEPATH]])+1,1),255))</f>
        <v>Procurement: Overruns: Cost</v>
      </c>
    </row>
    <row r="21" spans="4:6">
      <c r="D21" t="s">
        <v>3231</v>
      </c>
      <c r="E21" t="str">
        <f xml:space="preserve"> CONCATENATE( MID(Table151863[[#This Row],[PHASE]],2,3), MID(Table151863[[#This Row],[DELIVERABLE]],2,4), TRIM(SUBSTITUTE(MID(Table151863[[#This Row],[CONCERN.ID]],2,20),"X","") )  )</f>
        <v/>
      </c>
      <c r="F21" t="str">
        <f>TRIM(MID(Table151863[[#This Row],[CONCERN.UNIQUEPATH]], IF( ISNUMBER( SEARCH("/",Table151863[[#This Row],[CONCERN.UNIQUEPATH]])),SEARCH("/",Table151863[[#This Row],[CONCERN.UNIQUEPATH]])+1,1),255))</f>
        <v>Procurement: Termination</v>
      </c>
    </row>
  </sheetData>
  <dataValidations count="4">
    <dataValidation type="list" allowBlank="1" showInputMessage="1" showErrorMessage="1" sqref="J9:J21" xr:uid="{1ECD655D-39DB-4524-8588-9FD9F4B8FAF0}">
      <formula1>TBL_Type</formula1>
    </dataValidation>
    <dataValidation type="list" allowBlank="1" showInputMessage="1" showErrorMessage="1" sqref="H9:I21" xr:uid="{6539991D-E7C3-4F93-9B68-73D52F723422}">
      <formula1>TBL_Stakeholders</formula1>
    </dataValidation>
    <dataValidation type="list" allowBlank="1" showInputMessage="1" showErrorMessage="1" sqref="B9:B21" xr:uid="{62EF0E4D-F23A-4C47-B395-040347A7FFC7}">
      <formula1>TBL_Deliverables</formula1>
    </dataValidation>
    <dataValidation type="list" allowBlank="1" showInputMessage="1" showErrorMessage="1" sqref="A9:A21" xr:uid="{DD1F5551-A9EE-4F59-9283-CFA939F1561F}">
      <formula1>TBL_Phase</formula1>
    </dataValidation>
  </dataValidations>
  <hyperlinks>
    <hyperlink ref="A1" location="TOC!A1" display="TOC!A1" xr:uid="{77F579A7-2ED7-4C4D-8A56-9786A782F2D9}"/>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8276-5195-458A-BBB4-3B2F19FEEC04}">
  <sheetPr codeName="Sheet36">
    <tabColor theme="9" tint="0.39997558519241921"/>
  </sheetPr>
  <dimension ref="A1:K64"/>
  <sheetViews>
    <sheetView workbookViewId="0"/>
  </sheetViews>
  <sheetFormatPr defaultRowHeight="14.45"/>
  <cols>
    <col min="1" max="1" width="10.7109375" bestFit="1" customWidth="1"/>
    <col min="2" max="2" width="14.140625" bestFit="1" customWidth="1"/>
    <col min="3" max="3" width="13.85546875" bestFit="1" customWidth="1"/>
    <col min="4" max="4" width="45.85546875" bestFit="1" customWidth="1"/>
    <col min="5" max="5" width="13.85546875" customWidth="1"/>
    <col min="6" max="6" width="34.140625" bestFit="1" customWidth="1"/>
    <col min="7" max="7" width="190.140625" bestFit="1" customWidth="1"/>
    <col min="8" max="8" width="35" bestFit="1" customWidth="1"/>
    <col min="9" max="9" width="13.42578125" bestFit="1" customWidth="1"/>
  </cols>
  <sheetData>
    <row r="1" spans="1:11">
      <c r="A1" s="44" t="s">
        <v>3200</v>
      </c>
    </row>
    <row r="2" spans="1:11">
      <c r="A2" s="51" t="s">
        <v>3201</v>
      </c>
      <c r="B2" s="51"/>
      <c r="C2" s="51"/>
      <c r="D2" s="51"/>
      <c r="E2" s="51"/>
      <c r="F2" s="51"/>
      <c r="G2" s="51"/>
      <c r="H2" s="51"/>
      <c r="I2" s="51"/>
      <c r="J2" s="51"/>
      <c r="K2" s="51"/>
    </row>
    <row r="3" spans="1:11">
      <c r="A3" s="51" t="s">
        <v>3232</v>
      </c>
      <c r="B3" s="51"/>
      <c r="C3" s="51"/>
      <c r="D3" s="51"/>
      <c r="E3" s="51"/>
      <c r="F3" s="51"/>
      <c r="G3" s="51"/>
      <c r="H3" s="51"/>
      <c r="I3" s="51"/>
      <c r="J3" s="51"/>
      <c r="K3" s="51"/>
    </row>
    <row r="5" spans="1:11">
      <c r="A5" s="51" t="s">
        <v>3233</v>
      </c>
      <c r="B5" s="51"/>
      <c r="C5" s="51"/>
      <c r="D5" s="51"/>
      <c r="E5" s="51"/>
      <c r="F5" s="51"/>
      <c r="G5" s="51"/>
      <c r="H5" s="51"/>
      <c r="I5" s="51"/>
      <c r="J5" s="51"/>
      <c r="K5" s="51"/>
    </row>
    <row r="6" spans="1:11">
      <c r="A6" s="51" t="s">
        <v>3234</v>
      </c>
      <c r="B6" s="51"/>
      <c r="C6" s="51"/>
      <c r="D6" s="51"/>
      <c r="E6" s="51"/>
      <c r="F6" s="51"/>
      <c r="G6" s="51"/>
      <c r="H6" s="51"/>
      <c r="I6" s="51"/>
      <c r="J6" s="51"/>
      <c r="K6" s="51"/>
    </row>
    <row r="8" spans="1:11">
      <c r="A8" t="s">
        <v>3205</v>
      </c>
      <c r="B8" t="s">
        <v>3206</v>
      </c>
      <c r="C8" t="s">
        <v>3207</v>
      </c>
      <c r="D8" t="s">
        <v>3208</v>
      </c>
      <c r="E8" t="s">
        <v>3209</v>
      </c>
      <c r="F8" t="s">
        <v>3210</v>
      </c>
      <c r="G8" t="s">
        <v>2396</v>
      </c>
      <c r="H8" t="s">
        <v>3235</v>
      </c>
      <c r="I8" t="s">
        <v>3211</v>
      </c>
      <c r="J8" t="s">
        <v>3212</v>
      </c>
      <c r="K8" t="s">
        <v>2025</v>
      </c>
    </row>
    <row r="9" spans="1:11">
      <c r="A9" t="s">
        <v>2074</v>
      </c>
      <c r="C9" t="s">
        <v>3236</v>
      </c>
      <c r="D9" t="s">
        <v>3237</v>
      </c>
      <c r="E9" t="str">
        <f xml:space="preserve"> CONCATENATE( MID(Table151847[[#This Row],[PHASE]],2,3), MID(Table151847[[#This Row],[DELIVERABLE]],2,4), TRIM(SUBSTITUTE(MID(Table151847[[#This Row],[CONCERN.ID]],2,20),"X","") )  )</f>
        <v>07.03.11.01</v>
      </c>
      <c r="F9" t="str">
        <f>TRIM(MID(Table151847[[#This Row],[CONCERN.UNIQUEPATH]], IF( ISNUMBER( SEARCH("/",Table151847[[#This Row],[CONCERN.UNIQUEPATH]])),SEARCH("/",Table151847[[#This Row],[CONCERN.UNIQUEPATH]])+1,1),255))</f>
        <v>PM: Setup: Access</v>
      </c>
      <c r="G9" t="s">
        <v>3238</v>
      </c>
    </row>
    <row r="10" spans="1:11">
      <c r="A10" t="s">
        <v>2074</v>
      </c>
      <c r="C10" t="s">
        <v>3239</v>
      </c>
      <c r="D10" t="s">
        <v>3240</v>
      </c>
      <c r="E10" t="str">
        <f xml:space="preserve"> CONCATENATE( MID(Table151847[[#This Row],[PHASE]],2,3), MID(Table151847[[#This Row],[DELIVERABLE]],2,4), TRIM(SUBSTITUTE(MID(Table151847[[#This Row],[CONCERN.ID]],2,20),"X","") )  )</f>
        <v>07.03.11.02</v>
      </c>
      <c r="F10" t="str">
        <f>TRIM(MID(Table151847[[#This Row],[CONCERN.UNIQUEPATH]], IF( ISNUMBER( SEARCH("/",Table151847[[#This Row],[CONCERN.UNIQUEPATH]])),SEARCH("/",Table151847[[#This Row],[CONCERN.UNIQUEPATH]])+1,1),255))</f>
        <v>PM: Setup: FinCode</v>
      </c>
      <c r="G10" t="s">
        <v>3241</v>
      </c>
    </row>
    <row r="11" spans="1:11">
      <c r="A11" t="s">
        <v>2074</v>
      </c>
      <c r="C11" t="s">
        <v>3242</v>
      </c>
      <c r="D11" t="s">
        <v>3243</v>
      </c>
      <c r="E11" t="str">
        <f xml:space="preserve"> CONCATENATE( MID(Table151847[[#This Row],[PHASE]],2,3), MID(Table151847[[#This Row],[DELIVERABLE]],2,4), TRIM(SUBSTITUTE(MID(Table151847[[#This Row],[CONCERN.ID]],2,20),"X","") )  )</f>
        <v>07.03.13.01</v>
      </c>
      <c r="F11" t="str">
        <f>TRIM(MID(Table151847[[#This Row],[CONCERN.UNIQUEPATH]], IF( ISNUMBER( SEARCH("/",Table151847[[#This Row],[CONCERN.UNIQUEPATH]])),SEARCH("/",Table151847[[#This Row],[CONCERN.UNIQUEPATH]])+1,1),255))</f>
        <v>PM: Setup: Templates</v>
      </c>
      <c r="G11" t="s">
        <v>3244</v>
      </c>
    </row>
    <row r="12" spans="1:11">
      <c r="A12" t="s">
        <v>2074</v>
      </c>
      <c r="C12" t="s">
        <v>3245</v>
      </c>
      <c r="D12" t="s">
        <v>3246</v>
      </c>
      <c r="E12" t="str">
        <f xml:space="preserve"> CONCATENATE( MID(Table151847[[#This Row],[PHASE]],2,3), MID(Table151847[[#This Row],[DELIVERABLE]],2,4), TRIM(SUBSTITUTE(MID(Table151847[[#This Row],[CONCERN.ID]],2,20),"X","") )  )</f>
        <v>07.03.21.02</v>
      </c>
      <c r="F12" t="str">
        <f>TRIM(MID(Table151847[[#This Row],[CONCERN.UNIQUEPATH]], IF( ISNUMBER( SEARCH("/",Table151847[[#This Row],[CONCERN.UNIQUEPATH]])),SEARCH("/",Table151847[[#This Row],[CONCERN.UNIQUEPATH]])+1,1),255))</f>
        <v>PM: Setup: Docs: PM</v>
      </c>
      <c r="G12" t="s">
        <v>3247</v>
      </c>
    </row>
    <row r="13" spans="1:11">
      <c r="A13" t="s">
        <v>2074</v>
      </c>
      <c r="C13" t="s">
        <v>3248</v>
      </c>
      <c r="D13" t="s">
        <v>3249</v>
      </c>
      <c r="E13" t="str">
        <f xml:space="preserve"> CONCATENATE( MID(Table151847[[#This Row],[PHASE]],2,3), MID(Table151847[[#This Row],[DELIVERABLE]],2,4), TRIM(SUBSTITUTE(MID(Table151847[[#This Row],[CONCERN.ID]],2,20),"X","") )  )</f>
        <v>07.03.22.03</v>
      </c>
      <c r="F13" t="str">
        <f>TRIM(MID(Table151847[[#This Row],[CONCERN.UNIQUEPATH]], IF( ISNUMBER( SEARCH("/",Table151847[[#This Row],[CONCERN.UNIQUEPATH]])),SEARCH("/",Table151847[[#This Row],[CONCERN.UNIQUEPATH]])+1,1),255))</f>
        <v>PM: Setup: Docs: C&amp;A</v>
      </c>
      <c r="G13" t="s">
        <v>3250</v>
      </c>
    </row>
    <row r="14" spans="1:11">
      <c r="A14" t="s">
        <v>2074</v>
      </c>
      <c r="C14" t="s">
        <v>3251</v>
      </c>
      <c r="D14" t="s">
        <v>3252</v>
      </c>
      <c r="E14" t="str">
        <f xml:space="preserve"> CONCATENATE( MID(Table151847[[#This Row],[PHASE]],2,3), MID(Table151847[[#This Row],[DELIVERABLE]],2,4), TRIM(SUBSTITUTE(MID(Table151847[[#This Row],[CONCERN.ID]],2,20),"X","") )  )</f>
        <v>07.03.23.04</v>
      </c>
      <c r="F14" t="str">
        <f>TRIM(MID(Table151847[[#This Row],[CONCERN.UNIQUEPATH]], IF( ISNUMBER( SEARCH("/",Table151847[[#This Row],[CONCERN.UNIQUEPATH]])),SEARCH("/",Table151847[[#This Row],[CONCERN.UNIQUEPATH]])+1,1),255))</f>
        <v>PM: Setup: Docs: Releases</v>
      </c>
      <c r="G14" t="s">
        <v>3253</v>
      </c>
    </row>
    <row r="15" spans="1:11">
      <c r="A15" t="s">
        <v>2074</v>
      </c>
      <c r="C15" t="s">
        <v>3254</v>
      </c>
      <c r="D15" t="s">
        <v>3255</v>
      </c>
      <c r="E15" t="str">
        <f xml:space="preserve"> CONCATENATE( MID(Table151847[[#This Row],[PHASE]],2,3), MID(Table151847[[#This Row],[DELIVERABLE]],2,4), TRIM(SUBSTITUTE(MID(Table151847[[#This Row],[CONCERN.ID]],2,20),"X","") )  )</f>
        <v>07.03.24.05</v>
      </c>
      <c r="F15" t="str">
        <f>TRIM(MID(Table151847[[#This Row],[CONCERN.UNIQUEPATH]], IF( ISNUMBER( SEARCH("/",Table151847[[#This Row],[CONCERN.UNIQUEPATH]])),SEARCH("/",Table151847[[#This Row],[CONCERN.UNIQUEPATH]])+1,1),255))</f>
        <v>PM: Setup: Docs: Procurement</v>
      </c>
      <c r="G15" t="s">
        <v>3256</v>
      </c>
    </row>
    <row r="16" spans="1:11">
      <c r="A16" t="s">
        <v>2074</v>
      </c>
      <c r="C16" t="s">
        <v>3257</v>
      </c>
      <c r="D16" t="s">
        <v>3258</v>
      </c>
      <c r="E16" t="str">
        <f xml:space="preserve"> CONCATENATE( MID(Table151847[[#This Row],[PHASE]],2,3), MID(Table151847[[#This Row],[DELIVERABLE]],2,4), TRIM(SUBSTITUTE(MID(Table151847[[#This Row],[CONCERN.ID]],2,20),"X","") )  )</f>
        <v>07.03.25.06</v>
      </c>
      <c r="F16" t="str">
        <f>TRIM(MID(Table151847[[#This Row],[CONCERN.UNIQUEPATH]], IF( ISNUMBER( SEARCH("/",Table151847[[#This Row],[CONCERN.UNIQUEPATH]])),SEARCH("/",Table151847[[#This Row],[CONCERN.UNIQUEPATH]])+1,1),255))</f>
        <v>PM: Setup: Docs: Provisioning</v>
      </c>
      <c r="G16" t="s">
        <v>3259</v>
      </c>
    </row>
    <row r="17" spans="1:8">
      <c r="A17" t="s">
        <v>2074</v>
      </c>
      <c r="C17" t="s">
        <v>3260</v>
      </c>
      <c r="D17" t="s">
        <v>3261</v>
      </c>
      <c r="E17" t="str">
        <f xml:space="preserve"> CONCATENATE( MID(Table151847[[#This Row],[PHASE]],2,3), MID(Table151847[[#This Row],[DELIVERABLE]],2,4), TRIM(SUBSTITUTE(MID(Table151847[[#This Row],[CONCERN.ID]],2,20),"X","") )  )</f>
        <v>07.03.26.07</v>
      </c>
      <c r="F17" t="str">
        <f>TRIM(MID(Table151847[[#This Row],[CONCERN.UNIQUEPATH]], IF( ISNUMBER( SEARCH("/",Table151847[[#This Row],[CONCERN.UNIQUEPATH]])),SEARCH("/",Table151847[[#This Row],[CONCERN.UNIQUEPATH]])+1,1),255))</f>
        <v>PM: Setup: Docs: Scheduling</v>
      </c>
      <c r="G17" t="s">
        <v>3262</v>
      </c>
    </row>
    <row r="18" spans="1:8">
      <c r="A18" t="s">
        <v>2074</v>
      </c>
      <c r="C18" t="s">
        <v>3263</v>
      </c>
      <c r="D18" t="s">
        <v>3264</v>
      </c>
      <c r="E18" t="str">
        <f xml:space="preserve"> CONCATENATE( MID(Table151847[[#This Row],[PHASE]],2,3), MID(Table151847[[#This Row],[DELIVERABLE]],2,4), TRIM(SUBSTITUTE(MID(Table151847[[#This Row],[CONCERN.ID]],2,20),"X","") )  )</f>
        <v>07.03.27.09</v>
      </c>
      <c r="F18" t="str">
        <f>TRIM(MID(Table151847[[#This Row],[CONCERN.UNIQUEPATH]], IF( ISNUMBER( SEARCH("/",Table151847[[#This Row],[CONCERN.UNIQUEPATH]])),SEARCH("/",Table151847[[#This Row],[CONCERN.UNIQUEPATH]])+1,1),255))</f>
        <v>PM: Setup: Docs: Project</v>
      </c>
      <c r="G18" t="s">
        <v>3265</v>
      </c>
    </row>
    <row r="19" spans="1:8">
      <c r="A19" t="s">
        <v>2074</v>
      </c>
      <c r="C19" t="s">
        <v>3266</v>
      </c>
      <c r="D19" t="s">
        <v>3267</v>
      </c>
      <c r="E19" t="str">
        <f xml:space="preserve"> CONCATENATE( MID(Table151847[[#This Row],[PHASE]],2,3), MID(Table151847[[#This Row],[DELIVERABLE]],2,4), TRIM(SUBSTITUTE(MID(Table151847[[#This Row],[CONCERN.ID]],2,20),"X","") )  )</f>
        <v>07.03.41.01</v>
      </c>
      <c r="F19" t="str">
        <f>TRIM(MID(Table151847[[#This Row],[CONCERN.UNIQUEPATH]], IF( ISNUMBER( SEARCH("/",Table151847[[#This Row],[CONCERN.UNIQUEPATH]])),SEARCH("/",Table151847[[#This Row],[CONCERN.UNIQUEPATH]])+1,1),255))</f>
        <v>PM: Deliverables: Reporting: Dashboard</v>
      </c>
      <c r="G19" t="s">
        <v>3268</v>
      </c>
    </row>
    <row r="20" spans="1:8">
      <c r="A20" t="s">
        <v>2074</v>
      </c>
      <c r="C20" t="s">
        <v>3269</v>
      </c>
      <c r="D20" t="s">
        <v>3270</v>
      </c>
      <c r="E20" t="str">
        <f xml:space="preserve"> CONCATENATE( MID(Table151847[[#This Row],[PHASE]],2,3), MID(Table151847[[#This Row],[DELIVERABLE]],2,4), TRIM(SUBSTITUTE(MID(Table151847[[#This Row],[CONCERN.ID]],2,20),"X","") )  )</f>
        <v>07.03.41.02</v>
      </c>
      <c r="F20" t="str">
        <f>TRIM(MID(Table151847[[#This Row],[CONCERN.UNIQUEPATH]], IF( ISNUMBER( SEARCH("/",Table151847[[#This Row],[CONCERN.UNIQUEPATH]])),SEARCH("/",Table151847[[#This Row],[CONCERN.UNIQUEPATH]])+1,1),255))</f>
        <v>PM: Deliverables: Reporting: Current Status</v>
      </c>
      <c r="G20" t="s">
        <v>3271</v>
      </c>
    </row>
    <row r="21" spans="1:8">
      <c r="A21" t="s">
        <v>2074</v>
      </c>
      <c r="C21" t="s">
        <v>3272</v>
      </c>
      <c r="D21" t="s">
        <v>3273</v>
      </c>
      <c r="E21" t="str">
        <f xml:space="preserve"> CONCATENATE( MID(Table151847[[#This Row],[PHASE]],2,3), MID(Table151847[[#This Row],[DELIVERABLE]],2,4), TRIM(SUBSTITUTE(MID(Table151847[[#This Row],[CONCERN.ID]],2,20),"X","") )  )</f>
        <v>07.03.42.01</v>
      </c>
      <c r="F21" t="str">
        <f>TRIM(MID(Table151847[[#This Row],[CONCERN.UNIQUEPATH]], IF( ISNUMBER( SEARCH("/",Table151847[[#This Row],[CONCERN.UNIQUEPATH]])),SEARCH("/",Table151847[[#This Row],[CONCERN.UNIQUEPATH]])+1,1),255))</f>
        <v>PM: Deliverables: Info Classification</v>
      </c>
      <c r="G21" t="s">
        <v>3274</v>
      </c>
    </row>
    <row r="22" spans="1:8">
      <c r="A22" t="s">
        <v>2074</v>
      </c>
      <c r="C22" t="s">
        <v>3275</v>
      </c>
      <c r="D22" t="s">
        <v>3276</v>
      </c>
      <c r="E22" t="str">
        <f xml:space="preserve"> CONCATENATE( MID(Table151847[[#This Row],[PHASE]],2,3), MID(Table151847[[#This Row],[DELIVERABLE]],2,4), TRIM(SUBSTITUTE(MID(Table151847[[#This Row],[CONCERN.ID]],2,20),"X","") )  )</f>
        <v>07.03.42.02</v>
      </c>
      <c r="F22" t="str">
        <f>TRIM(MID(Table151847[[#This Row],[CONCERN.UNIQUEPATH]], IF( ISNUMBER( SEARCH("/",Table151847[[#This Row],[CONCERN.UNIQUEPATH]])),SEARCH("/",Table151847[[#This Row],[CONCERN.UNIQUEPATH]])+1,1),255))</f>
        <v>PM: Deliverables: PTA</v>
      </c>
      <c r="G22" t="s">
        <v>3277</v>
      </c>
    </row>
    <row r="23" spans="1:8">
      <c r="A23" t="s">
        <v>2074</v>
      </c>
      <c r="C23" t="s">
        <v>3278</v>
      </c>
      <c r="D23" t="s">
        <v>3279</v>
      </c>
      <c r="E23" t="str">
        <f xml:space="preserve"> CONCATENATE( MID(Table151847[[#This Row],[PHASE]],2,3), MID(Table151847[[#This Row],[DELIVERABLE]],2,4), TRIM(SUBSTITUTE(MID(Table151847[[#This Row],[CONCERN.ID]],2,20),"X","") )  )</f>
        <v>07.03.42.03</v>
      </c>
      <c r="F23" t="str">
        <f>TRIM(MID(Table151847[[#This Row],[CONCERN.UNIQUEPATH]], IF( ISNUMBER( SEARCH("/",Table151847[[#This Row],[CONCERN.UNIQUEPATH]])),SEARCH("/",Table151847[[#This Row],[CONCERN.UNIQUEPATH]])+1,1),255))</f>
        <v>PM: Deliverables: PIA</v>
      </c>
      <c r="G23" t="s">
        <v>3280</v>
      </c>
    </row>
    <row r="24" spans="1:8">
      <c r="A24" t="s">
        <v>2074</v>
      </c>
      <c r="C24" t="s">
        <v>3281</v>
      </c>
      <c r="D24" t="s">
        <v>3282</v>
      </c>
      <c r="E24" t="str">
        <f xml:space="preserve"> CONCATENATE( MID(Table151847[[#This Row],[PHASE]],2,3), MID(Table151847[[#This Row],[DELIVERABLE]],2,4), TRIM(SUBSTITUTE(MID(Table151847[[#This Row],[CONCERN.ID]],2,20),"X","") )  )</f>
        <v>07.03.51.01</v>
      </c>
      <c r="F24" t="str">
        <f>TRIM(MID(Table151847[[#This Row],[CONCERN.UNIQUEPATH]], IF( ISNUMBER( SEARCH("/",Table151847[[#This Row],[CONCERN.UNIQUEPATH]])),SEARCH("/",Table151847[[#This Row],[CONCERN.UNIQUEPATH]])+1,1),255))</f>
        <v>PM: Setup: Systems: CMS</v>
      </c>
      <c r="G24" t="s">
        <v>3283</v>
      </c>
    </row>
    <row r="25" spans="1:8">
      <c r="A25" t="s">
        <v>2074</v>
      </c>
      <c r="C25" t="s">
        <v>3284</v>
      </c>
      <c r="D25" t="s">
        <v>3285</v>
      </c>
      <c r="E25" t="str">
        <f xml:space="preserve"> CONCATENATE( MID(Table151847[[#This Row],[PHASE]],2,3), MID(Table151847[[#This Row],[DELIVERABLE]],2,4), TRIM(SUBSTITUTE(MID(Table151847[[#This Row],[CONCERN.ID]],2,20),"X","") )  )</f>
        <v>07.03.51.02</v>
      </c>
      <c r="F25" t="str">
        <f>TRIM(MID(Table151847[[#This Row],[CONCERN.UNIQUEPATH]], IF( ISNUMBER( SEARCH("/",Table151847[[#This Row],[CONCERN.UNIQUEPATH]])),SEARCH("/",Table151847[[#This Row],[CONCERN.UNIQUEPATH]])+1,1),255))</f>
        <v>PM: Setup: Systems: EMDS</v>
      </c>
      <c r="G25" t="s">
        <v>3286</v>
      </c>
    </row>
    <row r="26" spans="1:8">
      <c r="A26" t="s">
        <v>2074</v>
      </c>
      <c r="C26" t="s">
        <v>3287</v>
      </c>
      <c r="D26" t="s">
        <v>3288</v>
      </c>
      <c r="E26" t="str">
        <f xml:space="preserve"> CONCATENATE( MID(Table151847[[#This Row],[PHASE]],2,3), MID(Table151847[[#This Row],[DELIVERABLE]],2,4), TRIM(SUBSTITUTE(MID(Table151847[[#This Row],[CONCERN.ID]],2,20),"X","") )  )</f>
        <v>07.03.51.03</v>
      </c>
      <c r="F26" t="str">
        <f>TRIM(MID(Table151847[[#This Row],[CONCERN.UNIQUEPATH]], IF( ISNUMBER( SEARCH("/",Table151847[[#This Row],[CONCERN.UNIQUEPATH]])),SEARCH("/",Table151847[[#This Row],[CONCERN.UNIQUEPATH]])+1,1),255))</f>
        <v>PM: Setup: Systems: ALM</v>
      </c>
      <c r="G26" t="s">
        <v>3289</v>
      </c>
    </row>
    <row r="27" spans="1:8">
      <c r="A27" t="s">
        <v>2074</v>
      </c>
      <c r="C27" t="s">
        <v>3290</v>
      </c>
      <c r="D27" t="s">
        <v>3291</v>
      </c>
      <c r="E27" t="str">
        <f xml:space="preserve"> CONCATENATE( MID(Table151847[[#This Row],[PHASE]],2,3), MID(Table151847[[#This Row],[DELIVERABLE]],2,4), TRIM(SUBSTITUTE(MID(Table151847[[#This Row],[CONCERN.ID]],2,20),"X","") )  )</f>
        <v>07.03.51.04</v>
      </c>
      <c r="F27" t="str">
        <f>TRIM(MID(Table151847[[#This Row],[CONCERN.UNIQUEPATH]], IF( ISNUMBER( SEARCH("/",Table151847[[#This Row],[CONCERN.UNIQUEPATH]])),SEARCH("/",Table151847[[#This Row],[CONCERN.UNIQUEPATH]])+1,1),255))</f>
        <v>PM: Setup: Systems: Chat</v>
      </c>
      <c r="G27" t="s">
        <v>3292</v>
      </c>
    </row>
    <row r="28" spans="1:8">
      <c r="A28" t="s">
        <v>2074</v>
      </c>
      <c r="C28" t="s">
        <v>3293</v>
      </c>
      <c r="D28" t="s">
        <v>3294</v>
      </c>
      <c r="E28" t="str">
        <f xml:space="preserve"> CONCATENATE( MID(Table151847[[#This Row],[PHASE]],2,3), MID(Table151847[[#This Row],[DELIVERABLE]],2,4), TRIM(SUBSTITUTE(MID(Table151847[[#This Row],[CONCERN.ID]],2,20),"X","") )  )</f>
        <v>07.03.52.01</v>
      </c>
      <c r="F28" t="str">
        <f>TRIM(MID(Table151847[[#This Row],[CONCERN.UNIQUEPATH]], IF( ISNUMBER( SEARCH("/",Table151847[[#This Row],[CONCERN.UNIQUEPATH]])),SEARCH("/",Table151847[[#This Row],[CONCERN.UNIQUEPATH]])+1,1),255))</f>
        <v>PM: Setup: Hiring: SOWs</v>
      </c>
      <c r="G28" t="s">
        <v>3295</v>
      </c>
    </row>
    <row r="29" spans="1:8">
      <c r="A29" t="s">
        <v>2074</v>
      </c>
      <c r="C29" t="s">
        <v>3293</v>
      </c>
      <c r="D29" t="s">
        <v>3296</v>
      </c>
      <c r="E29" t="str">
        <f xml:space="preserve"> CONCATENATE( MID(Table151847[[#This Row],[PHASE]],2,3), MID(Table151847[[#This Row],[DELIVERABLE]],2,4), TRIM(SUBSTITUTE(MID(Table151847[[#This Row],[CONCERN.ID]],2,20),"X","") )  )</f>
        <v>07.03.52.01</v>
      </c>
      <c r="F29" t="str">
        <f>TRIM(MID(Table151847[[#This Row],[CONCERN.UNIQUEPATH]], IF( ISNUMBER( SEARCH("/",Table151847[[#This Row],[CONCERN.UNIQUEPATH]])),SEARCH("/",Table151847[[#This Row],[CONCERN.UNIQUEPATH]])+1,1),255))</f>
        <v>PM: Setup: Hiring: Provisioning</v>
      </c>
      <c r="G29" t="s">
        <v>3297</v>
      </c>
    </row>
    <row r="30" spans="1:8">
      <c r="A30" t="s">
        <v>2074</v>
      </c>
      <c r="C30" t="s">
        <v>3298</v>
      </c>
      <c r="D30" t="s">
        <v>3299</v>
      </c>
      <c r="E30" t="str">
        <f xml:space="preserve"> CONCATENATE( MID(Table151847[[#This Row],[PHASE]],2,3), MID(Table151847[[#This Row],[DELIVERABLE]],2,4), TRIM(SUBSTITUTE(MID(Table151847[[#This Row],[CONCERN.ID]],2,20),"X","") )  )</f>
        <v>07.03.52.02</v>
      </c>
      <c r="F30" t="str">
        <f>TRIM(MID(Table151847[[#This Row],[CONCERN.UNIQUEPATH]], IF( ISNUMBER( SEARCH("/",Table151847[[#This Row],[CONCERN.UNIQUEPATH]])),SEARCH("/",Table151847[[#This Row],[CONCERN.UNIQUEPATH]])+1,1),255))</f>
        <v>PM: Setup: Hiring: Purposeful</v>
      </c>
      <c r="G30" t="s">
        <v>3300</v>
      </c>
    </row>
    <row r="31" spans="1:8">
      <c r="A31" t="s">
        <v>2074</v>
      </c>
      <c r="C31" t="s">
        <v>3301</v>
      </c>
      <c r="D31" t="s">
        <v>3302</v>
      </c>
      <c r="E31" t="str">
        <f xml:space="preserve"> CONCATENATE( MID(Table151847[[#This Row],[PHASE]],2,3), MID(Table151847[[#This Row],[DELIVERABLE]],2,4), TRIM(SUBSTITUTE(MID(Table151847[[#This Row],[CONCERN.ID]],2,20),"X","") )  )</f>
        <v>07.03.52.03</v>
      </c>
      <c r="F31" t="str">
        <f>TRIM(MID(Table151847[[#This Row],[CONCERN.UNIQUEPATH]], IF( ISNUMBER( SEARCH("/",Table151847[[#This Row],[CONCERN.UNIQUEPATH]])),SEARCH("/",Table151847[[#This Row],[CONCERN.UNIQUEPATH]])+1,1),255))</f>
        <v>PM: Setup: Hiring: BAs</v>
      </c>
      <c r="G31" t="s">
        <v>3303</v>
      </c>
    </row>
    <row r="32" spans="1:8">
      <c r="A32" t="s">
        <v>2074</v>
      </c>
      <c r="C32" t="s">
        <v>3304</v>
      </c>
      <c r="D32" t="s">
        <v>3305</v>
      </c>
      <c r="E32" t="str">
        <f xml:space="preserve"> CONCATENATE( MID(Table151847[[#This Row],[PHASE]],2,3), MID(Table151847[[#This Row],[DELIVERABLE]],2,4), TRIM(SUBSTITUTE(MID(Table151847[[#This Row],[CONCERN.ID]],2,20),"X","") )  )</f>
        <v>07.03.52.04</v>
      </c>
      <c r="F32" t="str">
        <f>TRIM(MID(Table151847[[#This Row],[CONCERN.UNIQUEPATH]], IF( ISNUMBER( SEARCH("/",Table151847[[#This Row],[CONCERN.UNIQUEPATH]])),SEARCH("/",Table151847[[#This Row],[CONCERN.UNIQUEPATH]])+1,1),255))</f>
        <v>PM: Setup: Hiring: Order</v>
      </c>
      <c r="G32" t="s">
        <v>3306</v>
      </c>
      <c r="H32" t="s">
        <v>3307</v>
      </c>
    </row>
    <row r="33" spans="1:8">
      <c r="A33" t="s">
        <v>2074</v>
      </c>
      <c r="C33" t="s">
        <v>3308</v>
      </c>
      <c r="D33" t="s">
        <v>3309</v>
      </c>
      <c r="E33" t="str">
        <f xml:space="preserve"> CONCATENATE( MID(Table151847[[#This Row],[PHASE]],2,3), MID(Table151847[[#This Row],[DELIVERABLE]],2,4), TRIM(SUBSTITUTE(MID(Table151847[[#This Row],[CONCERN.ID]],2,20),"X","") )  )</f>
        <v>07.03.52.05</v>
      </c>
      <c r="F33" t="str">
        <f>TRIM(MID(Table151847[[#This Row],[CONCERN.UNIQUEPATH]], IF( ISNUMBER( SEARCH("/",Table151847[[#This Row],[CONCERN.UNIQUEPATH]])),SEARCH("/",Table151847[[#This Row],[CONCERN.UNIQUEPATH]])+1,1),255))</f>
        <v>PM: Setup: Hiring: Heros</v>
      </c>
      <c r="G33" t="s">
        <v>3310</v>
      </c>
      <c r="H33" t="s">
        <v>3311</v>
      </c>
    </row>
    <row r="34" spans="1:8">
      <c r="A34" t="s">
        <v>2074</v>
      </c>
      <c r="C34" t="s">
        <v>3312</v>
      </c>
      <c r="D34" t="s">
        <v>3313</v>
      </c>
      <c r="E34" t="str">
        <f xml:space="preserve"> CONCATENATE( MID(Table151847[[#This Row],[PHASE]],2,3), MID(Table151847[[#This Row],[DELIVERABLE]],2,4), TRIM(SUBSTITUTE(MID(Table151847[[#This Row],[CONCERN.ID]],2,20),"X","") )  )</f>
        <v>07.03.52.06</v>
      </c>
      <c r="F34" t="str">
        <f>TRIM(MID(Table151847[[#This Row],[CONCERN.UNIQUEPATH]], IF( ISNUMBER( SEARCH("/",Table151847[[#This Row],[CONCERN.UNIQUEPATH]])),SEARCH("/",Table151847[[#This Row],[CONCERN.UNIQUEPATH]])+1,1),255))</f>
        <v>PM: Setup: Hiring: SMEs</v>
      </c>
      <c r="G34" t="s">
        <v>3314</v>
      </c>
      <c r="H34" t="s">
        <v>3315</v>
      </c>
    </row>
    <row r="35" spans="1:8">
      <c r="A35" t="s">
        <v>2074</v>
      </c>
      <c r="C35" t="s">
        <v>3316</v>
      </c>
      <c r="D35" t="s">
        <v>3317</v>
      </c>
      <c r="E35" t="str">
        <f xml:space="preserve"> CONCATENATE( MID(Table151847[[#This Row],[PHASE]],2,3), MID(Table151847[[#This Row],[DELIVERABLE]],2,4), TRIM(SUBSTITUTE(MID(Table151847[[#This Row],[CONCERN.ID]],2,20),"X","") )  )</f>
        <v>07.03.52.07</v>
      </c>
      <c r="F35" t="str">
        <f>TRIM(MID(Table151847[[#This Row],[CONCERN.UNIQUEPATH]], IF( ISNUMBER( SEARCH("/",Table151847[[#This Row],[CONCERN.UNIQUEPATH]])),SEARCH("/",Table151847[[#This Row],[CONCERN.UNIQUEPATH]])+1,1),255))</f>
        <v>PM: Setup: Hiring: Testers</v>
      </c>
      <c r="G35" t="s">
        <v>3318</v>
      </c>
    </row>
    <row r="36" spans="1:8">
      <c r="A36" t="s">
        <v>2074</v>
      </c>
      <c r="C36" t="s">
        <v>3319</v>
      </c>
      <c r="D36" t="s">
        <v>3320</v>
      </c>
      <c r="E36" t="str">
        <f xml:space="preserve"> CONCATENATE( MID(Table151847[[#This Row],[PHASE]],2,3), MID(Table151847[[#This Row],[DELIVERABLE]],2,4), TRIM(SUBSTITUTE(MID(Table151847[[#This Row],[CONCERN.ID]],2,20),"X","") )  )</f>
        <v>07.03.53.02</v>
      </c>
      <c r="F36" t="str">
        <f>TRIM(MID(Table151847[[#This Row],[CONCERN.UNIQUEPATH]], IF( ISNUMBER( SEARCH("/",Table151847[[#This Row],[CONCERN.UNIQUEPATH]])),SEARCH("/",Table151847[[#This Row],[CONCERN.UNIQUEPATH]])+1,1),255))</f>
        <v>PM: Setup: Training: Org</v>
      </c>
      <c r="G36" t="s">
        <v>3321</v>
      </c>
    </row>
    <row r="37" spans="1:8">
      <c r="A37" t="s">
        <v>2074</v>
      </c>
      <c r="C37" t="s">
        <v>3322</v>
      </c>
      <c r="D37" t="s">
        <v>3323</v>
      </c>
      <c r="E37" t="str">
        <f xml:space="preserve"> CONCATENATE( MID(Table151847[[#This Row],[PHASE]],2,3), MID(Table151847[[#This Row],[DELIVERABLE]],2,4), TRIM(SUBSTITUTE(MID(Table151847[[#This Row],[CONCERN.ID]],2,20),"X","") )  )</f>
        <v>07.03.53.03</v>
      </c>
      <c r="F37" t="str">
        <f>TRIM(MID(Table151847[[#This Row],[CONCERN.UNIQUEPATH]], IF( ISNUMBER( SEARCH("/",Table151847[[#This Row],[CONCERN.UNIQUEPATH]])),SEARCH("/",Table151847[[#This Row],[CONCERN.UNIQUEPATH]])+1,1),255))</f>
        <v>PM: Setup: Training: Security</v>
      </c>
      <c r="G37" t="s">
        <v>3324</v>
      </c>
    </row>
    <row r="38" spans="1:8">
      <c r="A38" t="s">
        <v>2074</v>
      </c>
      <c r="C38" t="s">
        <v>3325</v>
      </c>
      <c r="D38" t="s">
        <v>3326</v>
      </c>
      <c r="E38" t="str">
        <f xml:space="preserve"> CONCATENATE( MID(Table151847[[#This Row],[PHASE]],2,3), MID(Table151847[[#This Row],[DELIVERABLE]],2,4), TRIM(SUBSTITUTE(MID(Table151847[[#This Row],[CONCERN.ID]],2,20),"X","") )  )</f>
        <v>07.03.53.04</v>
      </c>
      <c r="F38" t="str">
        <f>TRIM(MID(Table151847[[#This Row],[CONCERN.UNIQUEPATH]], IF( ISNUMBER( SEARCH("/",Table151847[[#This Row],[CONCERN.UNIQUEPATH]])),SEARCH("/",Table151847[[#This Row],[CONCERN.UNIQUEPATH]])+1,1),255))</f>
        <v>PM: Setup: Training: Role</v>
      </c>
      <c r="G38" t="s">
        <v>3327</v>
      </c>
    </row>
    <row r="39" spans="1:8">
      <c r="A39" t="s">
        <v>2074</v>
      </c>
      <c r="C39" t="s">
        <v>3328</v>
      </c>
      <c r="D39" t="s">
        <v>3329</v>
      </c>
      <c r="E39" t="str">
        <f xml:space="preserve"> CONCATENATE( MID(Table151847[[#This Row],[PHASE]],2,3), MID(Table151847[[#This Row],[DELIVERABLE]],2,4), TRIM(SUBSTITUTE(MID(Table151847[[#This Row],[CONCERN.ID]],2,20),"X","") )  )</f>
        <v>07.03.54.01</v>
      </c>
      <c r="F39" t="str">
        <f>TRIM(MID(Table151847[[#This Row],[CONCERN.UNIQUEPATH]], IF( ISNUMBER( SEARCH("/",Table151847[[#This Row],[CONCERN.UNIQUEPATH]])),SEARCH("/",Table151847[[#This Row],[CONCERN.UNIQUEPATH]])+1,1),255))</f>
        <v>PM: Setup: Expectations: Primary</v>
      </c>
      <c r="G39" t="s">
        <v>3330</v>
      </c>
    </row>
    <row r="40" spans="1:8">
      <c r="A40" t="s">
        <v>2074</v>
      </c>
      <c r="C40" t="s">
        <v>3331</v>
      </c>
      <c r="D40" t="s">
        <v>3332</v>
      </c>
      <c r="E40" t="str">
        <f xml:space="preserve"> CONCATENATE( MID(Table151847[[#This Row],[PHASE]],2,3), MID(Table151847[[#This Row],[DELIVERABLE]],2,4), TRIM(SUBSTITUTE(MID(Table151847[[#This Row],[CONCERN.ID]],2,20),"X","") )  )</f>
        <v>07.03.54.02</v>
      </c>
      <c r="F40" t="str">
        <f>TRIM(MID(Table151847[[#This Row],[CONCERN.UNIQUEPATH]], IF( ISNUMBER( SEARCH("/",Table151847[[#This Row],[CONCERN.UNIQUEPATH]])),SEARCH("/",Table151847[[#This Row],[CONCERN.UNIQUEPATH]])+1,1),255))</f>
        <v>PM: Setup: Expectations: Order</v>
      </c>
      <c r="G40" t="s">
        <v>3333</v>
      </c>
    </row>
    <row r="41" spans="1:8">
      <c r="A41" t="s">
        <v>2074</v>
      </c>
      <c r="C41" t="s">
        <v>3334</v>
      </c>
      <c r="D41" t="s">
        <v>3335</v>
      </c>
      <c r="E41" t="str">
        <f xml:space="preserve"> CONCATENATE( MID(Table151847[[#This Row],[PHASE]],2,3), MID(Table151847[[#This Row],[DELIVERABLE]],2,4), TRIM(SUBSTITUTE(MID(Table151847[[#This Row],[CONCERN.ID]],2,20),"X","") )  )</f>
        <v>07.03.58.01</v>
      </c>
      <c r="F41" t="str">
        <f>TRIM(MID(Table151847[[#This Row],[CONCERN.UNIQUEPATH]], IF( ISNUMBER( SEARCH("/",Table151847[[#This Row],[CONCERN.UNIQUEPATH]])),SEARCH("/",Table151847[[#This Row],[CONCERN.UNIQUEPATH]])+1,1),255))</f>
        <v>PM: Setup: Provisioning: TRA: Access</v>
      </c>
      <c r="G41" t="s">
        <v>3336</v>
      </c>
    </row>
    <row r="42" spans="1:8">
      <c r="A42" t="s">
        <v>2074</v>
      </c>
      <c r="C42" t="s">
        <v>3337</v>
      </c>
      <c r="D42" t="s">
        <v>3338</v>
      </c>
      <c r="E42" t="str">
        <f xml:space="preserve"> CONCATENATE( MID(Table151847[[#This Row],[PHASE]],2,3), MID(Table151847[[#This Row],[DELIVERABLE]],2,4), TRIM(SUBSTITUTE(MID(Table151847[[#This Row],[CONCERN.ID]],2,20),"X","") )  )</f>
        <v>07.03.58.02</v>
      </c>
      <c r="F42" t="str">
        <f>TRIM(MID(Table151847[[#This Row],[CONCERN.UNIQUEPATH]], IF( ISNUMBER( SEARCH("/",Table151847[[#This Row],[CONCERN.UNIQUEPATH]])),SEARCH("/",Table151847[[#This Row],[CONCERN.UNIQUEPATH]])+1,1),255))</f>
        <v>PM: Setup: Provisioning: TRA: Docs: Usage</v>
      </c>
      <c r="G42" t="s">
        <v>3339</v>
      </c>
    </row>
    <row r="43" spans="1:8">
      <c r="A43" t="s">
        <v>2074</v>
      </c>
      <c r="C43" t="s">
        <v>3340</v>
      </c>
      <c r="D43" t="s">
        <v>3341</v>
      </c>
      <c r="E43" t="str">
        <f xml:space="preserve"> CONCATENATE( MID(Table151847[[#This Row],[PHASE]],2,3), MID(Table151847[[#This Row],[DELIVERABLE]],2,4), TRIM(SUBSTITUTE(MID(Table151847[[#This Row],[CONCERN.ID]],2,20),"X","") )  )</f>
        <v>07.03.58.03</v>
      </c>
      <c r="F43" t="str">
        <f>TRIM(MID(Table151847[[#This Row],[CONCERN.UNIQUEPATH]], IF( ISNUMBER( SEARCH("/",Table151847[[#This Row],[CONCERN.UNIQUEPATH]])),SEARCH("/",Table151847[[#This Row],[CONCERN.UNIQUEPATH]])+1,1),255))</f>
        <v>PM: Setup: Provisioning: TRA: Docs: Dev</v>
      </c>
      <c r="G43" t="s">
        <v>3342</v>
      </c>
    </row>
    <row r="44" spans="1:8">
      <c r="A44" t="s">
        <v>2074</v>
      </c>
      <c r="C44" t="s">
        <v>3343</v>
      </c>
      <c r="D44" t="s">
        <v>3344</v>
      </c>
      <c r="E44" t="str">
        <f xml:space="preserve"> CONCATENATE( MID(Table151847[[#This Row],[PHASE]],2,3), MID(Table151847[[#This Row],[DELIVERABLE]],2,4), TRIM(SUBSTITUTE(MID(Table151847[[#This Row],[CONCERN.ID]],2,20),"X","") )  )</f>
        <v>07.03.58.04</v>
      </c>
      <c r="F44" t="str">
        <f>TRIM(MID(Table151847[[#This Row],[CONCERN.UNIQUEPATH]], IF( ISNUMBER( SEARCH("/",Table151847[[#This Row],[CONCERN.UNIQUEPATH]])),SEARCH("/",Table151847[[#This Row],[CONCERN.UNIQUEPATH]])+1,1),255))</f>
        <v>PM: Setup: Provisioning: TRA: Docs: AuthN</v>
      </c>
      <c r="G44" t="s">
        <v>3345</v>
      </c>
    </row>
    <row r="45" spans="1:8">
      <c r="A45" t="s">
        <v>2074</v>
      </c>
      <c r="C45" t="s">
        <v>3346</v>
      </c>
      <c r="D45" t="s">
        <v>3347</v>
      </c>
      <c r="E45" t="str">
        <f xml:space="preserve"> CONCATENATE( MID(Table151847[[#This Row],[PHASE]],2,3), MID(Table151847[[#This Row],[DELIVERABLE]],2,4), TRIM(SUBSTITUTE(MID(Table151847[[#This Row],[CONCERN.ID]],2,20),"X","") )  )</f>
        <v>07.03.58.05</v>
      </c>
      <c r="F45" t="str">
        <f>TRIM(MID(Table151847[[#This Row],[CONCERN.UNIQUEPATH]], IF( ISNUMBER( SEARCH("/",Table151847[[#This Row],[CONCERN.UNIQUEPATH]])),SEARCH("/",Table151847[[#This Row],[CONCERN.UNIQUEPATH]])+1,1),255))</f>
        <v>PM: Setup: Provisioning: TRA: Multiple Ids</v>
      </c>
      <c r="G45" t="s">
        <v>3348</v>
      </c>
    </row>
    <row r="46" spans="1:8">
      <c r="A46" t="s">
        <v>2074</v>
      </c>
      <c r="C46" t="s">
        <v>3349</v>
      </c>
      <c r="D46" t="s">
        <v>3350</v>
      </c>
      <c r="E46" t="str">
        <f xml:space="preserve"> CONCATENATE( MID(Table151847[[#This Row],[PHASE]],2,3), MID(Table151847[[#This Row],[DELIVERABLE]],2,4), TRIM(SUBSTITUTE(MID(Table151847[[#This Row],[CONCERN.ID]],2,20),"X","") )  )</f>
        <v>07.03.71.01</v>
      </c>
      <c r="F46" t="str">
        <f>TRIM(MID(Table151847[[#This Row],[CONCERN.UNIQUEPATH]], IF( ISNUMBER( SEARCH("/",Table151847[[#This Row],[CONCERN.UNIQUEPATH]])),SEARCH("/",Table151847[[#This Row],[CONCERN.UNIQUEPATH]])+1,1),255))</f>
        <v>PM: Advisement: Capex Ratio</v>
      </c>
      <c r="G46" t="s">
        <v>3351</v>
      </c>
    </row>
    <row r="47" spans="1:8">
      <c r="A47" t="s">
        <v>2074</v>
      </c>
      <c r="C47" t="s">
        <v>3352</v>
      </c>
      <c r="D47" t="s">
        <v>3353</v>
      </c>
      <c r="E47" t="str">
        <f xml:space="preserve"> CONCATENATE( MID(Table151847[[#This Row],[PHASE]],2,3), MID(Table151847[[#This Row],[DELIVERABLE]],2,4), TRIM(SUBSTITUTE(MID(Table151847[[#This Row],[CONCERN.ID]],2,20),"X","") )  )</f>
        <v>07.03.71.02</v>
      </c>
      <c r="F47" t="str">
        <f>TRIM(MID(Table151847[[#This Row],[CONCERN.UNIQUEPATH]], IF( ISNUMBER( SEARCH("/",Table151847[[#This Row],[CONCERN.UNIQUEPATH]])),SEARCH("/",Table151847[[#This Row],[CONCERN.UNIQUEPATH]])+1,1),255))</f>
        <v>PM: Advisement: Hiring</v>
      </c>
      <c r="G47" t="s">
        <v>3354</v>
      </c>
    </row>
    <row r="48" spans="1:8">
      <c r="A48" t="s">
        <v>2074</v>
      </c>
      <c r="C48" t="s">
        <v>3355</v>
      </c>
      <c r="D48" t="s">
        <v>3356</v>
      </c>
      <c r="E48" t="str">
        <f xml:space="preserve"> CONCATENATE( MID(Table151847[[#This Row],[PHASE]],2,3), MID(Table151847[[#This Row],[DELIVERABLE]],2,4), TRIM(SUBSTITUTE(MID(Table151847[[#This Row],[CONCERN.ID]],2,20),"X","") )  )</f>
        <v>07.03.71.03</v>
      </c>
      <c r="F48" t="str">
        <f>TRIM(MID(Table151847[[#This Row],[CONCERN.UNIQUEPATH]], IF( ISNUMBER( SEARCH("/",Table151847[[#This Row],[CONCERN.UNIQUEPATH]])),SEARCH("/",Table151847[[#This Row],[CONCERN.UNIQUEPATH]])+1,1),255))</f>
        <v>PM: Advisement: Hiring Qas</v>
      </c>
      <c r="G48" t="s">
        <v>3357</v>
      </c>
    </row>
    <row r="49" spans="1:7">
      <c r="A49" t="s">
        <v>2074</v>
      </c>
      <c r="C49" t="s">
        <v>3358</v>
      </c>
      <c r="D49" t="s">
        <v>3359</v>
      </c>
      <c r="E49" t="str">
        <f xml:space="preserve"> CONCATENATE( MID(Table151847[[#This Row],[PHASE]],2,3), MID(Table151847[[#This Row],[DELIVERABLE]],2,4), TRIM(SUBSTITUTE(MID(Table151847[[#This Row],[CONCERN.ID]],2,20),"X","") )  )</f>
        <v>07.03.71.04</v>
      </c>
      <c r="F49" t="str">
        <f>TRIM(MID(Table151847[[#This Row],[CONCERN.UNIQUEPATH]], IF( ISNUMBER( SEARCH("/",Table151847[[#This Row],[CONCERN.UNIQUEPATH]])),SEARCH("/",Table151847[[#This Row],[CONCERN.UNIQUEPATH]])+1,1),255))</f>
        <v>PM: Advisement: Delivering: Equitably</v>
      </c>
      <c r="G49" t="s">
        <v>3360</v>
      </c>
    </row>
    <row r="50" spans="1:7">
      <c r="A50" t="s">
        <v>2074</v>
      </c>
      <c r="C50" t="s">
        <v>3361</v>
      </c>
      <c r="D50" t="s">
        <v>3362</v>
      </c>
      <c r="E50" t="str">
        <f xml:space="preserve"> CONCATENATE( MID(Table151847[[#This Row],[PHASE]],2,3), MID(Table151847[[#This Row],[DELIVERABLE]],2,4), TRIM(SUBSTITUTE(MID(Table151847[[#This Row],[CONCERN.ID]],2,20),"X","") )  )</f>
        <v>07.03.71.05</v>
      </c>
      <c r="F50" t="str">
        <f>TRIM(MID(Table151847[[#This Row],[CONCERN.UNIQUEPATH]], IF( ISNUMBER( SEARCH("/",Table151847[[#This Row],[CONCERN.UNIQUEPATH]])),SEARCH("/",Table151847[[#This Row],[CONCERN.UNIQUEPATH]])+1,1),255))</f>
        <v>PM: Advisement: Hiring: Capabilities</v>
      </c>
      <c r="G50" t="s">
        <v>3363</v>
      </c>
    </row>
    <row r="51" spans="1:7">
      <c r="A51" t="s">
        <v>2074</v>
      </c>
      <c r="C51" t="s">
        <v>3364</v>
      </c>
      <c r="D51" t="s">
        <v>3365</v>
      </c>
      <c r="E51" t="str">
        <f xml:space="preserve"> CONCATENATE( MID(Table151847[[#This Row],[PHASE]],2,3), MID(Table151847[[#This Row],[DELIVERABLE]],2,4), TRIM(SUBSTITUTE(MID(Table151847[[#This Row],[CONCERN.ID]],2,20),"X","") )  )</f>
        <v>07.03.71.06</v>
      </c>
      <c r="F51" t="str">
        <f>TRIM(MID(Table151847[[#This Row],[CONCERN.UNIQUEPATH]], IF( ISNUMBER( SEARCH("/",Table151847[[#This Row],[CONCERN.UNIQUEPATH]])),SEARCH("/",Table151847[[#This Row],[CONCERN.UNIQUEPATH]])+1,1),255))</f>
        <v>PM: Advisement: Hiring: Demonstrated</v>
      </c>
      <c r="G51" t="s">
        <v>3366</v>
      </c>
    </row>
    <row r="52" spans="1:7">
      <c r="A52" t="s">
        <v>2074</v>
      </c>
      <c r="C52" t="s">
        <v>3367</v>
      </c>
      <c r="D52" t="s">
        <v>3368</v>
      </c>
      <c r="E52" t="str">
        <f xml:space="preserve"> CONCATENATE( MID(Table151847[[#This Row],[PHASE]],2,3), MID(Table151847[[#This Row],[DELIVERABLE]],2,4), TRIM(SUBSTITUTE(MID(Table151847[[#This Row],[CONCERN.ID]],2,20),"X","") )  )</f>
        <v>07.03.71.07</v>
      </c>
      <c r="F52" t="str">
        <f>TRIM(MID(Table151847[[#This Row],[CONCERN.UNIQUEPATH]], IF( ISNUMBER( SEARCH("/",Table151847[[#This Row],[CONCERN.UNIQUEPATH]])),SEARCH("/",Table151847[[#This Row],[CONCERN.UNIQUEPATH]])+1,1),255))</f>
        <v>PM: Advisement: Focusing on Business</v>
      </c>
      <c r="G52" t="s">
        <v>3369</v>
      </c>
    </row>
    <row r="53" spans="1:7">
      <c r="A53" t="s">
        <v>2074</v>
      </c>
      <c r="C53" t="s">
        <v>3370</v>
      </c>
      <c r="D53" t="s">
        <v>3371</v>
      </c>
      <c r="E53" t="str">
        <f xml:space="preserve"> CONCATENATE( MID(Table151847[[#This Row],[PHASE]],2,3), MID(Table151847[[#This Row],[DELIVERABLE]],2,4), TRIM(SUBSTITUTE(MID(Table151847[[#This Row],[CONCERN.ID]],2,20),"X","") )  )</f>
        <v>07.03.71.08</v>
      </c>
      <c r="F53" t="str">
        <f>TRIM(MID(Table151847[[#This Row],[CONCERN.UNIQUEPATH]], IF( ISNUMBER( SEARCH("/",Table151847[[#This Row],[CONCERN.UNIQUEPATH]])),SEARCH("/",Table151847[[#This Row],[CONCERN.UNIQUEPATH]])+1,1),255))</f>
        <v>PM: Advisement: Delaying PROD releasing</v>
      </c>
      <c r="G53" t="s">
        <v>3372</v>
      </c>
    </row>
    <row r="54" spans="1:7">
      <c r="A54" t="s">
        <v>2074</v>
      </c>
      <c r="C54" t="s">
        <v>3373</v>
      </c>
      <c r="D54" t="s">
        <v>3374</v>
      </c>
      <c r="E54" t="str">
        <f xml:space="preserve"> CONCATENATE( MID(Table151847[[#This Row],[PHASE]],2,3), MID(Table151847[[#This Row],[DELIVERABLE]],2,4), TRIM(SUBSTITUTE(MID(Table151847[[#This Row],[CONCERN.ID]],2,20),"X","") )  )</f>
        <v>07.03.71.09</v>
      </c>
      <c r="F54" t="str">
        <f>TRIM(MID(Table151847[[#This Row],[CONCERN.UNIQUEPATH]], IF( ISNUMBER( SEARCH("/",Table151847[[#This Row],[CONCERN.UNIQUEPATH]])),SEARCH("/",Table151847[[#This Row],[CONCERN.UNIQUEPATH]])+1,1),255))</f>
        <v>PM: Advisement: Dev Led Designed</v>
      </c>
      <c r="G54" t="s">
        <v>3375</v>
      </c>
    </row>
    <row r="55" spans="1:7">
      <c r="A55" t="s">
        <v>2074</v>
      </c>
      <c r="C55" t="s">
        <v>3376</v>
      </c>
      <c r="D55" t="s">
        <v>3377</v>
      </c>
      <c r="E55" t="str">
        <f xml:space="preserve"> CONCATENATE( MID(Table151847[[#This Row],[PHASE]],2,3), MID(Table151847[[#This Row],[DELIVERABLE]],2,4), TRIM(SUBSTITUTE(MID(Table151847[[#This Row],[CONCERN.ID]],2,20),"X","") )  )</f>
        <v>07.03.71.10</v>
      </c>
      <c r="F55" t="str">
        <f>TRIM(MID(Table151847[[#This Row],[CONCERN.UNIQUEPATH]], IF( ISNUMBER( SEARCH("/",Table151847[[#This Row],[CONCERN.UNIQUEPATH]])),SEARCH("/",Table151847[[#This Row],[CONCERN.UNIQUEPATH]])+1,1),255))</f>
        <v>PM: Advisement: UX Led Design</v>
      </c>
      <c r="G55" t="s">
        <v>3378</v>
      </c>
    </row>
    <row r="56" spans="1:7">
      <c r="A56" t="s">
        <v>2074</v>
      </c>
      <c r="C56" t="s">
        <v>3379</v>
      </c>
      <c r="D56" t="s">
        <v>3380</v>
      </c>
      <c r="E56" t="str">
        <f xml:space="preserve"> CONCATENATE( MID(Table151847[[#This Row],[PHASE]],2,3), MID(Table151847[[#This Row],[DELIVERABLE]],2,4), TRIM(SUBSTITUTE(MID(Table151847[[#This Row],[CONCERN.ID]],2,20),"X","") )  )</f>
        <v>07.03.71.11</v>
      </c>
      <c r="F56" t="str">
        <f>TRIM(MID(Table151847[[#This Row],[CONCERN.UNIQUEPATH]], IF( ISNUMBER( SEARCH("/",Table151847[[#This Row],[CONCERN.UNIQUEPATH]])),SEARCH("/",Table151847[[#This Row],[CONCERN.UNIQUEPATH]])+1,1),255))</f>
        <v>PM: Advisement: Reporting</v>
      </c>
      <c r="G56" t="s">
        <v>3381</v>
      </c>
    </row>
    <row r="57" spans="1:7">
      <c r="A57" t="s">
        <v>2074</v>
      </c>
      <c r="C57" t="s">
        <v>3382</v>
      </c>
      <c r="D57" t="s">
        <v>3383</v>
      </c>
      <c r="E57" t="str">
        <f xml:space="preserve"> CONCATENATE( MID(Table151847[[#This Row],[PHASE]],2,3), MID(Table151847[[#This Row],[DELIVERABLE]],2,4), TRIM(SUBSTITUTE(MID(Table151847[[#This Row],[CONCERN.ID]],2,20),"X","") )  )</f>
        <v>07.03.71.12</v>
      </c>
      <c r="F57" t="str">
        <f>TRIM(MID(Table151847[[#This Row],[CONCERN.UNIQUEPATH]], IF( ISNUMBER( SEARCH("/",Table151847[[#This Row],[CONCERN.UNIQUEPATH]])),SEARCH("/",Table151847[[#This Row],[CONCERN.UNIQUEPATH]])+1,1),255))</f>
        <v>PM: Advisement: Principled Decisions</v>
      </c>
      <c r="G57" t="s">
        <v>3384</v>
      </c>
    </row>
    <row r="58" spans="1:7">
      <c r="A58" t="s">
        <v>2074</v>
      </c>
      <c r="C58" t="s">
        <v>3385</v>
      </c>
      <c r="D58" t="s">
        <v>3386</v>
      </c>
      <c r="E58" t="str">
        <f xml:space="preserve"> CONCATENATE( MID(Table151847[[#This Row],[PHASE]],2,3), MID(Table151847[[#This Row],[DELIVERABLE]],2,4), TRIM(SUBSTITUTE(MID(Table151847[[#This Row],[CONCERN.ID]],2,20),"X","") )  )</f>
        <v>07.03.71.13</v>
      </c>
      <c r="F58" t="str">
        <f>TRIM(MID(Table151847[[#This Row],[CONCERN.UNIQUEPATH]], IF( ISNUMBER( SEARCH("/",Table151847[[#This Row],[CONCERN.UNIQUEPATH]])),SEARCH("/",Table151847[[#This Row],[CONCERN.UNIQUEPATH]])+1,1),255))</f>
        <v>PM: Advisement: Delaying C&amp;A</v>
      </c>
      <c r="G58" t="s">
        <v>3387</v>
      </c>
    </row>
    <row r="59" spans="1:7">
      <c r="A59" t="s">
        <v>2074</v>
      </c>
      <c r="C59" t="s">
        <v>3388</v>
      </c>
      <c r="D59" t="s">
        <v>3389</v>
      </c>
      <c r="E59" t="str">
        <f xml:space="preserve"> CONCATENATE( MID(Table151847[[#This Row],[PHASE]],2,3), MID(Table151847[[#This Row],[DELIVERABLE]],2,4), TRIM(SUBSTITUTE(MID(Table151847[[#This Row],[CONCERN.ID]],2,20),"X","") )  )</f>
        <v>07.03.71.14</v>
      </c>
      <c r="F59" t="str">
        <f>TRIM(MID(Table151847[[#This Row],[CONCERN.UNIQUEPATH]], IF( ISNUMBER( SEARCH("/",Table151847[[#This Row],[CONCERN.UNIQUEPATH]])),SEARCH("/",Table151847[[#This Row],[CONCERN.UNIQUEPATH]])+1,1),255))</f>
        <v>PM: Advisement: Using PROD Data</v>
      </c>
      <c r="G59" t="s">
        <v>3390</v>
      </c>
    </row>
    <row r="60" spans="1:7">
      <c r="A60" t="s">
        <v>2074</v>
      </c>
      <c r="C60" t="s">
        <v>3391</v>
      </c>
      <c r="D60" t="s">
        <v>3392</v>
      </c>
      <c r="E60" t="str">
        <f xml:space="preserve"> CONCATENATE( MID(Table151847[[#This Row],[PHASE]],2,3), MID(Table151847[[#This Row],[DELIVERABLE]],2,4), TRIM(SUBSTITUTE(MID(Table151847[[#This Row],[CONCERN.ID]],2,20),"X","") )  )</f>
        <v>07.03.71.15</v>
      </c>
      <c r="F60" t="str">
        <f>TRIM(MID(Table151847[[#This Row],[CONCERN.UNIQUEPATH]], IF( ISNUMBER( SEARCH("/",Table151847[[#This Row],[CONCERN.UNIQUEPATH]])),SEARCH("/",Table151847[[#This Row],[CONCERN.UNIQUEPATH]])+1,1),255))</f>
        <v>PM: Advisement: Delaying QA</v>
      </c>
      <c r="G60" t="s">
        <v>3393</v>
      </c>
    </row>
    <row r="61" spans="1:7">
      <c r="A61" t="s">
        <v>2074</v>
      </c>
      <c r="C61" t="s">
        <v>3394</v>
      </c>
      <c r="D61" t="s">
        <v>3395</v>
      </c>
      <c r="E61" t="str">
        <f xml:space="preserve"> CONCATENATE( MID(Table151847[[#This Row],[PHASE]],2,3), MID(Table151847[[#This Row],[DELIVERABLE]],2,4), TRIM(SUBSTITUTE(MID(Table151847[[#This Row],[CONCERN.ID]],2,20),"X","") )  )</f>
        <v>07.03.71.16</v>
      </c>
      <c r="F61" t="str">
        <f>TRIM(MID(Table151847[[#This Row],[CONCERN.UNIQUEPATH]], IF( ISNUMBER( SEARCH("/",Table151847[[#This Row],[CONCERN.UNIQUEPATH]])),SEARCH("/",Table151847[[#This Row],[CONCERN.UNIQUEPATH]])+1,1),255))</f>
        <v>PM: Advisement: Delaying Security</v>
      </c>
      <c r="G61" t="s">
        <v>3396</v>
      </c>
    </row>
    <row r="62" spans="1:7">
      <c r="A62" t="s">
        <v>2074</v>
      </c>
      <c r="C62" t="s">
        <v>3397</v>
      </c>
      <c r="D62" t="s">
        <v>3398</v>
      </c>
      <c r="E62" t="str">
        <f xml:space="preserve"> CONCATENATE( MID(Table151847[[#This Row],[PHASE]],2,3), MID(Table151847[[#This Row],[DELIVERABLE]],2,4), TRIM(SUBSTITUTE(MID(Table151847[[#This Row],[CONCERN.ID]],2,20),"X","") )  )</f>
        <v>07.03.71.17</v>
      </c>
      <c r="F62" t="str">
        <f>TRIM(MID(Table151847[[#This Row],[CONCERN.UNIQUEPATH]], IF( ISNUMBER( SEARCH("/",Table151847[[#This Row],[CONCERN.UNIQUEPATH]])),SEARCH("/",Table151847[[#This Row],[CONCERN.UNIQUEPATH]])+1,1),255))</f>
        <v>PM: Advisement: Enteprise Systems</v>
      </c>
      <c r="G62" t="s">
        <v>3399</v>
      </c>
    </row>
    <row r="63" spans="1:7">
      <c r="A63" t="s">
        <v>2074</v>
      </c>
      <c r="C63" t="s">
        <v>3400</v>
      </c>
      <c r="D63" t="s">
        <v>3401</v>
      </c>
      <c r="E63" t="str">
        <f xml:space="preserve"> CONCATENATE( MID(Table151847[[#This Row],[PHASE]],2,3), MID(Table151847[[#This Row],[DELIVERABLE]],2,4), TRIM(SUBSTITUTE(MID(Table151847[[#This Row],[CONCERN.ID]],2,20),"X","") )  )</f>
        <v>07.03.71.18</v>
      </c>
      <c r="F63" t="str">
        <f>TRIM(MID(Table151847[[#This Row],[CONCERN.UNIQUEPATH]], IF( ISNUMBER( SEARCH("/",Table151847[[#This Row],[CONCERN.UNIQUEPATH]])),SEARCH("/",Table151847[[#This Row],[CONCERN.UNIQUEPATH]])+1,1),255))</f>
        <v>PM: Advisement: Technology Led</v>
      </c>
      <c r="G63" t="s">
        <v>3402</v>
      </c>
    </row>
    <row r="64" spans="1:7">
      <c r="A64" t="s">
        <v>2074</v>
      </c>
      <c r="C64" t="s">
        <v>3403</v>
      </c>
      <c r="D64" t="s">
        <v>3404</v>
      </c>
      <c r="E64" t="str">
        <f xml:space="preserve"> CONCATENATE( MID(Table151847[[#This Row],[PHASE]],2,3), MID(Table151847[[#This Row],[DELIVERABLE]],2,4), TRIM(SUBSTITUTE(MID(Table151847[[#This Row],[CONCERN.ID]],2,20),"X","") )  )</f>
        <v>07.03.71.19</v>
      </c>
      <c r="F64" t="str">
        <f>TRIM(MID(Table151847[[#This Row],[CONCERN.UNIQUEPATH]], IF( ISNUMBER( SEARCH("/",Table151847[[#This Row],[CONCERN.UNIQUEPATH]])),SEARCH("/",Table151847[[#This Row],[CONCERN.UNIQUEPATH]])+1,1),255))</f>
        <v>PM: Advisement: Hiring Too Early</v>
      </c>
      <c r="G64" t="s">
        <v>3405</v>
      </c>
    </row>
  </sheetData>
  <mergeCells count="4">
    <mergeCell ref="A5:K5"/>
    <mergeCell ref="A6:K6"/>
    <mergeCell ref="A2:K2"/>
    <mergeCell ref="A3:K3"/>
  </mergeCells>
  <dataValidations disablePrompts="1" count="4">
    <dataValidation type="list" allowBlank="1" showInputMessage="1" showErrorMessage="1" sqref="K9:K64" xr:uid="{5750CD2F-D2D6-4D4D-8580-DD209D12C1A1}">
      <formula1>TBL_Type</formula1>
    </dataValidation>
    <dataValidation type="list" allowBlank="1" showInputMessage="1" showErrorMessage="1" sqref="I9:J64" xr:uid="{80090A9A-F3B1-4F13-BA05-1DF41D3ABE46}">
      <formula1>TBL_Stakeholders</formula1>
    </dataValidation>
    <dataValidation type="list" allowBlank="1" showInputMessage="1" showErrorMessage="1" sqref="B9:B64" xr:uid="{67EC6F81-4ABE-4D05-BFF9-9073D85D0C2E}">
      <formula1>TBL_Deliverables</formula1>
    </dataValidation>
    <dataValidation type="list" allowBlank="1" showInputMessage="1" showErrorMessage="1" sqref="A9:A64" xr:uid="{834CD3E1-C644-49C5-81C8-376DB415FFB1}">
      <formula1>TBL_Phase</formula1>
    </dataValidation>
  </dataValidations>
  <hyperlinks>
    <hyperlink ref="A1" location="TOC!A1" display="TOC!A1" xr:uid="{263F3E6D-C85E-481C-A2F4-9C99A95FC666}"/>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C215-B402-4377-A28B-EFAAA6D77B3F}">
  <sheetPr codeName="Sheet35">
    <tabColor theme="9" tint="0.39997558519241921"/>
  </sheetPr>
  <dimension ref="A1:J35"/>
  <sheetViews>
    <sheetView workbookViewId="0"/>
  </sheetViews>
  <sheetFormatPr defaultRowHeight="14.45"/>
  <cols>
    <col min="1" max="1" width="8.42578125" customWidth="1"/>
    <col min="2" max="2" width="33.42578125" bestFit="1" customWidth="1"/>
    <col min="3" max="3" width="13.85546875" bestFit="1" customWidth="1"/>
    <col min="4" max="4" width="52.85546875" bestFit="1" customWidth="1"/>
    <col min="5" max="5" width="13.85546875" customWidth="1"/>
    <col min="6" max="6" width="31.85546875" bestFit="1" customWidth="1"/>
    <col min="7" max="7" width="123" bestFit="1" customWidth="1"/>
    <col min="8" max="8" width="14.140625" customWidth="1"/>
    <col min="9" max="9" width="13.42578125" bestFit="1" customWidth="1"/>
  </cols>
  <sheetData>
    <row r="1" spans="1:10">
      <c r="A1" s="44" t="s">
        <v>3200</v>
      </c>
    </row>
    <row r="2" spans="1:10" s="24" customFormat="1">
      <c r="A2" s="24" t="s">
        <v>3201</v>
      </c>
    </row>
    <row r="3" spans="1:10">
      <c r="A3" s="24" t="s">
        <v>3232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B9" t="s">
        <v>2264</v>
      </c>
      <c r="C9" t="s">
        <v>3406</v>
      </c>
      <c r="D9" t="s">
        <v>3407</v>
      </c>
      <c r="E9" t="str">
        <f xml:space="preserve"> CONCATENATE( MID(Table151846[[#This Row],[PHASE]],2,3), MID(Table151846[[#This Row],[DELIVERABLE]],2,4), TRIM(SUBSTITUTE(MID(Table151846[[#This Row],[CONCERN.ID]],2,20),"X","") )  )</f>
        <v>07.361.05.11.01</v>
      </c>
      <c r="F9" t="str">
        <f>TRIM(MID(Table151846[[#This Row],[CONCERN.UNIQUEPATH]], IF( ISNUMBER( SEARCH("/",Table151846[[#This Row],[CONCERN.UNIQUEPATH]])),SEARCH("/",Table151846[[#This Row],[CONCERN.UNIQUEPATH]])+1,1),255))</f>
        <v>ScrumMaster: ALM</v>
      </c>
      <c r="G9" t="s">
        <v>3408</v>
      </c>
    </row>
    <row r="10" spans="1:10">
      <c r="A10" t="s">
        <v>2074</v>
      </c>
      <c r="B10" t="s">
        <v>2264</v>
      </c>
      <c r="C10" t="s">
        <v>3409</v>
      </c>
      <c r="D10" t="s">
        <v>3410</v>
      </c>
      <c r="E10" t="str">
        <f xml:space="preserve"> CONCATENATE( MID(Table151846[[#This Row],[PHASE]],2,3), MID(Table151846[[#This Row],[DELIVERABLE]],2,4), TRIM(SUBSTITUTE(MID(Table151846[[#This Row],[CONCERN.ID]],2,20),"X","") )  )</f>
        <v>07.361.05.11.02</v>
      </c>
      <c r="F10" t="str">
        <f>TRIM(MID(Table151846[[#This Row],[CONCERN.UNIQUEPATH]], IF( ISNUMBER( SEARCH("/",Table151846[[#This Row],[CONCERN.UNIQUEPATH]])),SEARCH("/",Table151846[[#This Row],[CONCERN.UNIQUEPATH]])+1,1),255))</f>
        <v>ScrumMaster: ALM: Admin</v>
      </c>
      <c r="G10" t="s">
        <v>3411</v>
      </c>
    </row>
    <row r="11" spans="1:10">
      <c r="A11" t="s">
        <v>2074</v>
      </c>
      <c r="B11" t="s">
        <v>2264</v>
      </c>
      <c r="C11" t="s">
        <v>3412</v>
      </c>
      <c r="D11" t="s">
        <v>3413</v>
      </c>
      <c r="E11" t="str">
        <f xml:space="preserve"> CONCATENATE( MID(Table151846[[#This Row],[PHASE]],2,3), MID(Table151846[[#This Row],[DELIVERABLE]],2,4), TRIM(SUBSTITUTE(MID(Table151846[[#This Row],[CONCERN.ID]],2,20),"X","") )  )</f>
        <v>07.361.05.41.01</v>
      </c>
      <c r="F11" t="str">
        <f>TRIM(MID(Table151846[[#This Row],[CONCERN.UNIQUEPATH]], IF( ISNUMBER( SEARCH("/",Table151846[[#This Row],[CONCERN.UNIQUEPATH]])),SEARCH("/",Table151846[[#This Row],[CONCERN.UNIQUEPATH]])+1,1),255))</f>
        <v>ScrumMaster: ALM: Dashboard</v>
      </c>
      <c r="G11" t="s">
        <v>3414</v>
      </c>
    </row>
    <row r="12" spans="1:10">
      <c r="A12" t="s">
        <v>2074</v>
      </c>
      <c r="B12" t="s">
        <v>2264</v>
      </c>
      <c r="C12" t="s">
        <v>3412</v>
      </c>
      <c r="D12" t="s">
        <v>3415</v>
      </c>
      <c r="E12" t="str">
        <f xml:space="preserve"> CONCATENATE( MID(Table151846[[#This Row],[PHASE]],2,3), MID(Table151846[[#This Row],[DELIVERABLE]],2,4), TRIM(SUBSTITUTE(MID(Table151846[[#This Row],[CONCERN.ID]],2,20),"X","") )  )</f>
        <v>07.361.05.41.01</v>
      </c>
      <c r="F12" t="str">
        <f>TRIM(MID(Table151846[[#This Row],[CONCERN.UNIQUEPATH]], IF( ISNUMBER( SEARCH("/",Table151846[[#This Row],[CONCERN.UNIQUEPATH]])),SEARCH("/",Table151846[[#This Row],[CONCERN.UNIQUEPATH]])+1,1),255))</f>
        <v>ScrumMaster: KanBan</v>
      </c>
      <c r="G12" t="s">
        <v>3416</v>
      </c>
    </row>
    <row r="13" spans="1:10">
      <c r="A13" t="s">
        <v>2074</v>
      </c>
      <c r="B13" t="s">
        <v>2264</v>
      </c>
      <c r="C13" t="s">
        <v>3417</v>
      </c>
      <c r="D13" t="s">
        <v>3418</v>
      </c>
      <c r="E13" t="str">
        <f xml:space="preserve"> CONCATENATE( MID(Table151846[[#This Row],[PHASE]],2,3), MID(Table151846[[#This Row],[DELIVERABLE]],2,4), TRIM(SUBSTITUTE(MID(Table151846[[#This Row],[CONCERN.ID]],2,20),"X","") )  )</f>
        <v>07.361.05.41.02</v>
      </c>
      <c r="F13" t="str">
        <f>TRIM(MID(Table151846[[#This Row],[CONCERN.UNIQUEPATH]], IF( ISNUMBER( SEARCH("/",Table151846[[#This Row],[CONCERN.UNIQUEPATH]])),SEARCH("/",Table151846[[#This Row],[CONCERN.UNIQUEPATH]])+1,1),255))</f>
        <v>ScrumMaster: Kanban v. Customer Board</v>
      </c>
      <c r="G13" t="s">
        <v>3419</v>
      </c>
    </row>
    <row r="14" spans="1:10">
      <c r="A14" t="s">
        <v>2074</v>
      </c>
      <c r="B14" t="s">
        <v>2264</v>
      </c>
      <c r="C14" t="s">
        <v>3420</v>
      </c>
      <c r="D14" t="s">
        <v>3421</v>
      </c>
      <c r="E14" t="str">
        <f xml:space="preserve"> CONCATENATE( MID(Table151846[[#This Row],[PHASE]],2,3), MID(Table151846[[#This Row],[DELIVERABLE]],2,4), TRIM(SUBSTITUTE(MID(Table151846[[#This Row],[CONCERN.ID]],2,20),"X","") )  )</f>
        <v>07.361.05.51.03</v>
      </c>
      <c r="F14" t="str">
        <f>TRIM(MID(Table151846[[#This Row],[CONCERN.UNIQUEPATH]], IF( ISNUMBER( SEARCH("/",Table151846[[#This Row],[CONCERN.UNIQUEPATH]])),SEARCH("/",Table151846[[#This Row],[CONCERN.UNIQUEPATH]])+1,1),255))</f>
        <v>ScrumMaster: Synced Customer &amp; Production Board</v>
      </c>
      <c r="G14" t="s">
        <v>3422</v>
      </c>
    </row>
    <row r="15" spans="1:10">
      <c r="A15" t="s">
        <v>2074</v>
      </c>
      <c r="B15" t="s">
        <v>2264</v>
      </c>
      <c r="C15" t="s">
        <v>3423</v>
      </c>
      <c r="D15" t="s">
        <v>3424</v>
      </c>
      <c r="E15" t="str">
        <f xml:space="preserve"> CONCATENATE( MID(Table151846[[#This Row],[PHASE]],2,3), MID(Table151846[[#This Row],[DELIVERABLE]],2,4), TRIM(SUBSTITUTE(MID(Table151846[[#This Row],[CONCERN.ID]],2,20),"X","") )  )</f>
        <v>07.361.05.52.04</v>
      </c>
      <c r="F15" t="str">
        <f>TRIM(MID(Table151846[[#This Row],[CONCERN.UNIQUEPATH]], IF( ISNUMBER( SEARCH("/",Table151846[[#This Row],[CONCERN.UNIQUEPATH]])),SEARCH("/",Table151846[[#This Row],[CONCERN.UNIQUEPATH]])+1,1),255))</f>
        <v>ScrumMaster: KanBan: Split Columns</v>
      </c>
      <c r="G15" t="s">
        <v>3425</v>
      </c>
    </row>
    <row r="16" spans="1:10">
      <c r="A16" t="s">
        <v>2074</v>
      </c>
      <c r="B16" t="s">
        <v>2264</v>
      </c>
      <c r="C16" t="s">
        <v>3426</v>
      </c>
      <c r="D16" t="s">
        <v>3427</v>
      </c>
      <c r="E16" t="str">
        <f xml:space="preserve"> CONCATENATE( MID(Table151846[[#This Row],[PHASE]],2,3), MID(Table151846[[#This Row],[DELIVERABLE]],2,4), TRIM(SUBSTITUTE(MID(Table151846[[#This Row],[CONCERN.ID]],2,20),"X","") )  )</f>
        <v>07.361.05.52.05</v>
      </c>
      <c r="F16" t="str">
        <f>TRIM(MID(Table151846[[#This Row],[CONCERN.UNIQUEPATH]], IF( ISNUMBER( SEARCH("/",Table151846[[#This Row],[CONCERN.UNIQUEPATH]])),SEARCH("/",Table151846[[#This Row],[CONCERN.UNIQUEPATH]])+1,1),255))</f>
        <v>ScrumMaster: KanBan: Work Limits</v>
      </c>
      <c r="G16" t="s">
        <v>3428</v>
      </c>
    </row>
    <row r="17" spans="1:7">
      <c r="A17" t="s">
        <v>2074</v>
      </c>
      <c r="B17" t="s">
        <v>2264</v>
      </c>
      <c r="C17" t="s">
        <v>3429</v>
      </c>
      <c r="D17" t="s">
        <v>3430</v>
      </c>
      <c r="E17" t="str">
        <f xml:space="preserve"> CONCATENATE( MID(Table151846[[#This Row],[PHASE]],2,3), MID(Table151846[[#This Row],[DELIVERABLE]],2,4), TRIM(SUBSTITUTE(MID(Table151846[[#This Row],[CONCERN.ID]],2,20),"X","") )  )</f>
        <v>07.361.05.52.06</v>
      </c>
      <c r="F17" t="str">
        <f>TRIM(MID(Table151846[[#This Row],[CONCERN.UNIQUEPATH]], IF( ISNUMBER( SEARCH("/",Table151846[[#This Row],[CONCERN.UNIQUEPATH]])),SEARCH("/",Table151846[[#This Row],[CONCERN.UNIQUEPATH]])+1,1),255))</f>
        <v>ScrumMaster: Kanban: Backlog</v>
      </c>
      <c r="G17" t="s">
        <v>3431</v>
      </c>
    </row>
    <row r="18" spans="1:7">
      <c r="A18" t="s">
        <v>2074</v>
      </c>
      <c r="B18" t="s">
        <v>2264</v>
      </c>
      <c r="C18" t="s">
        <v>3432</v>
      </c>
      <c r="D18" t="s">
        <v>3433</v>
      </c>
      <c r="E18" t="str">
        <f xml:space="preserve"> CONCATENATE( MID(Table151846[[#This Row],[PHASE]],2,3), MID(Table151846[[#This Row],[DELIVERABLE]],2,4), TRIM(SUBSTITUTE(MID(Table151846[[#This Row],[CONCERN.ID]],2,20),"X","") )  )</f>
        <v>07.361.05.52.07</v>
      </c>
      <c r="F18" t="str">
        <f>TRIM(MID(Table151846[[#This Row],[CONCERN.UNIQUEPATH]], IF( ISNUMBER( SEARCH("/",Table151846[[#This Row],[CONCERN.UNIQUEPATH]])),SEARCH("/",Table151846[[#This Row],[CONCERN.UNIQUEPATH]])+1,1),255))</f>
        <v>ScrumMaster: Kanban: Sprints</v>
      </c>
      <c r="G18" t="s">
        <v>3434</v>
      </c>
    </row>
    <row r="19" spans="1:7">
      <c r="A19" t="s">
        <v>2074</v>
      </c>
      <c r="B19" t="s">
        <v>2264</v>
      </c>
      <c r="C19" t="s">
        <v>3435</v>
      </c>
      <c r="D19" t="s">
        <v>3436</v>
      </c>
      <c r="E19" t="str">
        <f xml:space="preserve"> CONCATENATE( MID(Table151846[[#This Row],[PHASE]],2,3), MID(Table151846[[#This Row],[DELIVERABLE]],2,4), TRIM(SUBSTITUTE(MID(Table151846[[#This Row],[CONCERN.ID]],2,20),"X","") )  )</f>
        <v>07.361.05.52.08</v>
      </c>
      <c r="F19" t="str">
        <f>TRIM(MID(Table151846[[#This Row],[CONCERN.UNIQUEPATH]], IF( ISNUMBER( SEARCH("/",Table151846[[#This Row],[CONCERN.UNIQUEPATH]])),SEARCH("/",Table151846[[#This Row],[CONCERN.UNIQUEPATH]])+1,1),255))</f>
        <v>ScrumMaster: KanBan: Work Delays</v>
      </c>
      <c r="G19" t="s">
        <v>3437</v>
      </c>
    </row>
    <row r="20" spans="1:7">
      <c r="A20" t="s">
        <v>2074</v>
      </c>
      <c r="B20" t="s">
        <v>2264</v>
      </c>
      <c r="C20" t="s">
        <v>3438</v>
      </c>
      <c r="D20" t="s">
        <v>3439</v>
      </c>
      <c r="E20" t="str">
        <f xml:space="preserve"> CONCATENATE( MID(Table151846[[#This Row],[PHASE]],2,3), MID(Table151846[[#This Row],[DELIVERABLE]],2,4), TRIM(SUBSTITUTE(MID(Table151846[[#This Row],[CONCERN.ID]],2,20),"X","") )  )</f>
        <v>07.361.05.61.01</v>
      </c>
      <c r="F20" t="str">
        <f>TRIM(MID(Table151846[[#This Row],[CONCERN.UNIQUEPATH]], IF( ISNUMBER( SEARCH("/",Table151846[[#This Row],[CONCERN.UNIQUEPATH]])),SEARCH("/",Table151846[[#This Row],[CONCERN.UNIQUEPATH]])+1,1),255))</f>
        <v>ScrumMaster: Agile: Terms</v>
      </c>
      <c r="G20" t="s">
        <v>3440</v>
      </c>
    </row>
    <row r="21" spans="1:7">
      <c r="A21" t="s">
        <v>2074</v>
      </c>
      <c r="B21" t="s">
        <v>2264</v>
      </c>
      <c r="C21" t="s">
        <v>3438</v>
      </c>
      <c r="D21" t="s">
        <v>3441</v>
      </c>
      <c r="E21" t="str">
        <f xml:space="preserve"> CONCATENATE( MID(Table151846[[#This Row],[PHASE]],2,3), MID(Table151846[[#This Row],[DELIVERABLE]],2,4), TRIM(SUBSTITUTE(MID(Table151846[[#This Row],[CONCERN.ID]],2,20),"X","") )  )</f>
        <v>07.361.05.61.01</v>
      </c>
      <c r="F21" t="str">
        <f>TRIM(MID(Table151846[[#This Row],[CONCERN.UNIQUEPATH]], IF( ISNUMBER( SEARCH("/",Table151846[[#This Row],[CONCERN.UNIQUEPATH]])),SEARCH("/",Table151846[[#This Row],[CONCERN.UNIQUEPATH]])+1,1),255))</f>
        <v>ScrumMaster: Agile: User Stories</v>
      </c>
      <c r="G21" t="s">
        <v>3442</v>
      </c>
    </row>
    <row r="22" spans="1:7">
      <c r="A22" t="s">
        <v>2074</v>
      </c>
      <c r="B22" t="s">
        <v>2264</v>
      </c>
      <c r="C22" t="s">
        <v>3443</v>
      </c>
      <c r="D22" t="s">
        <v>3444</v>
      </c>
      <c r="E22" t="str">
        <f xml:space="preserve"> CONCATENATE( MID(Table151846[[#This Row],[PHASE]],2,3), MID(Table151846[[#This Row],[DELIVERABLE]],2,4), TRIM(SUBSTITUTE(MID(Table151846[[#This Row],[CONCERN.ID]],2,20),"X","") )  )</f>
        <v>07.361.05.61.02</v>
      </c>
      <c r="F22" t="str">
        <f>TRIM(MID(Table151846[[#This Row],[CONCERN.UNIQUEPATH]], IF( ISNUMBER( SEARCH("/",Table151846[[#This Row],[CONCERN.UNIQUEPATH]])),SEARCH("/",Table151846[[#This Row],[CONCERN.UNIQUEPATH]])+1,1),255))</f>
        <v>ScrumMaster: Agile: Features</v>
      </c>
      <c r="G22" t="s">
        <v>3445</v>
      </c>
    </row>
    <row r="23" spans="1:7">
      <c r="A23" t="s">
        <v>2074</v>
      </c>
      <c r="B23" t="s">
        <v>2264</v>
      </c>
      <c r="C23" t="s">
        <v>3446</v>
      </c>
      <c r="D23" t="s">
        <v>3447</v>
      </c>
      <c r="E23" t="str">
        <f xml:space="preserve"> CONCATENATE( MID(Table151846[[#This Row],[PHASE]],2,3), MID(Table151846[[#This Row],[DELIVERABLE]],2,4), TRIM(SUBSTITUTE(MID(Table151846[[#This Row],[CONCERN.ID]],2,20),"X","") )  )</f>
        <v>07.361.05.61.03</v>
      </c>
      <c r="F23" t="str">
        <f>TRIM(MID(Table151846[[#This Row],[CONCERN.UNIQUEPATH]], IF( ISNUMBER( SEARCH("/",Table151846[[#This Row],[CONCERN.UNIQUEPATH]])),SEARCH("/",Table151846[[#This Row],[CONCERN.UNIQUEPATH]])+1,1),255))</f>
        <v>ScrumMaster: Agile: Epics</v>
      </c>
      <c r="G23" t="s">
        <v>3448</v>
      </c>
    </row>
    <row r="24" spans="1:7">
      <c r="A24" t="s">
        <v>2074</v>
      </c>
      <c r="B24" t="s">
        <v>2264</v>
      </c>
      <c r="C24" t="s">
        <v>3449</v>
      </c>
      <c r="D24" t="s">
        <v>3450</v>
      </c>
      <c r="E24" t="str">
        <f xml:space="preserve"> CONCATENATE( MID(Table151846[[#This Row],[PHASE]],2,3), MID(Table151846[[#This Row],[DELIVERABLE]],2,4), TRIM(SUBSTITUTE(MID(Table151846[[#This Row],[CONCERN.ID]],2,20),"X","") )  )</f>
        <v>07.361.05.61.04</v>
      </c>
      <c r="F24" t="str">
        <f>TRIM(MID(Table151846[[#This Row],[CONCERN.UNIQUEPATH]], IF( ISNUMBER( SEARCH("/",Table151846[[#This Row],[CONCERN.UNIQUEPATH]])),SEARCH("/",Table151846[[#This Row],[CONCERN.UNIQUEPATH]])+1,1),255))</f>
        <v>ScrumMaster: Agile: Themes</v>
      </c>
      <c r="G24" t="s">
        <v>3451</v>
      </c>
    </row>
    <row r="25" spans="1:7">
      <c r="A25" t="s">
        <v>2074</v>
      </c>
      <c r="B25" t="s">
        <v>2264</v>
      </c>
      <c r="C25" t="s">
        <v>3452</v>
      </c>
      <c r="D25" t="s">
        <v>3453</v>
      </c>
      <c r="E25" t="str">
        <f xml:space="preserve"> CONCATENATE( MID(Table151846[[#This Row],[PHASE]],2,3), MID(Table151846[[#This Row],[DELIVERABLE]],2,4), TRIM(SUBSTITUTE(MID(Table151846[[#This Row],[CONCERN.ID]],2,20),"X","") )  )</f>
        <v>07.361.05.61.05</v>
      </c>
      <c r="F25" t="str">
        <f>TRIM(MID(Table151846[[#This Row],[CONCERN.UNIQUEPATH]], IF( ISNUMBER( SEARCH("/",Table151846[[#This Row],[CONCERN.UNIQUEPATH]])),SEARCH("/",Table151846[[#This Row],[CONCERN.UNIQUEPATH]])+1,1),255))</f>
        <v>ScrumMaster: Agile: Tasks</v>
      </c>
      <c r="G25" t="s">
        <v>3454</v>
      </c>
    </row>
    <row r="26" spans="1:7">
      <c r="A26" t="s">
        <v>2074</v>
      </c>
      <c r="B26" t="s">
        <v>2264</v>
      </c>
      <c r="C26" t="s">
        <v>3455</v>
      </c>
      <c r="D26" t="s">
        <v>3456</v>
      </c>
      <c r="E26" t="str">
        <f xml:space="preserve"> CONCATENATE( MID(Table151846[[#This Row],[PHASE]],2,3), MID(Table151846[[#This Row],[DELIVERABLE]],2,4), TRIM(SUBSTITUTE(MID(Table151846[[#This Row],[CONCERN.ID]],2,20),"X","") )  )</f>
        <v>07.361.05.62.01</v>
      </c>
      <c r="F26" t="str">
        <f>TRIM(MID(Table151846[[#This Row],[CONCERN.UNIQUEPATH]], IF( ISNUMBER( SEARCH("/",Table151846[[#This Row],[CONCERN.UNIQUEPATH]])),SEARCH("/",Table151846[[#This Row],[CONCERN.UNIQUEPATH]])+1,1),255))</f>
        <v>ScrumMaster: Estimation: Use Hours</v>
      </c>
      <c r="G26" t="s">
        <v>3457</v>
      </c>
    </row>
    <row r="27" spans="1:7">
      <c r="A27" t="s">
        <v>2074</v>
      </c>
      <c r="B27" t="s">
        <v>2264</v>
      </c>
      <c r="C27" t="s">
        <v>3458</v>
      </c>
      <c r="D27" t="s">
        <v>3459</v>
      </c>
      <c r="E27" t="str">
        <f xml:space="preserve"> CONCATENATE( MID(Table151846[[#This Row],[PHASE]],2,3), MID(Table151846[[#This Row],[DELIVERABLE]],2,4), TRIM(SUBSTITUTE(MID(Table151846[[#This Row],[CONCERN.ID]],2,20),"X","") )  )</f>
        <v>07.361.05.62.02</v>
      </c>
      <c r="F27" t="str">
        <f>TRIM(MID(Table151846[[#This Row],[CONCERN.UNIQUEPATH]], IF( ISNUMBER( SEARCH("/",Table151846[[#This Row],[CONCERN.UNIQUEPATH]])),SEARCH("/",Table151846[[#This Row],[CONCERN.UNIQUEPATH]])+1,1),255))</f>
        <v>ScrumMaster: Estimation: By</v>
      </c>
      <c r="G27" t="s">
        <v>3460</v>
      </c>
    </row>
    <row r="28" spans="1:7">
      <c r="A28" t="s">
        <v>2074</v>
      </c>
      <c r="B28" t="s">
        <v>2264</v>
      </c>
      <c r="C28" t="s">
        <v>3461</v>
      </c>
      <c r="D28" t="s">
        <v>3462</v>
      </c>
      <c r="E28" t="str">
        <f xml:space="preserve"> CONCATENATE( MID(Table151846[[#This Row],[PHASE]],2,3), MID(Table151846[[#This Row],[DELIVERABLE]],2,4), TRIM(SUBSTITUTE(MID(Table151846[[#This Row],[CONCERN.ID]],2,20),"X","") )  )</f>
        <v>07.361.05.62.03</v>
      </c>
      <c r="F28" t="str">
        <f>TRIM(MID(Table151846[[#This Row],[CONCERN.UNIQUEPATH]], IF( ISNUMBER( SEARCH("/",Table151846[[#This Row],[CONCERN.UNIQUEPATH]])),SEARCH("/",Table151846[[#This Row],[CONCERN.UNIQUEPATH]])+1,1),255))</f>
        <v>ScrumMaster: Estimation: BreakDown</v>
      </c>
      <c r="G28" t="s">
        <v>3463</v>
      </c>
    </row>
    <row r="29" spans="1:7">
      <c r="A29" t="s">
        <v>2074</v>
      </c>
      <c r="B29" t="s">
        <v>2264</v>
      </c>
      <c r="C29" t="s">
        <v>3464</v>
      </c>
      <c r="D29" t="s">
        <v>3465</v>
      </c>
      <c r="E29" t="str">
        <f xml:space="preserve"> CONCATENATE( MID(Table151846[[#This Row],[PHASE]],2,3), MID(Table151846[[#This Row],[DELIVERABLE]],2,4), TRIM(SUBSTITUTE(MID(Table151846[[#This Row],[CONCERN.ID]],2,20),"X","") )  )</f>
        <v>07.361.05.62.04</v>
      </c>
      <c r="F29" t="str">
        <f>TRIM(MID(Table151846[[#This Row],[CONCERN.UNIQUEPATH]], IF( ISNUMBER( SEARCH("/",Table151846[[#This Row],[CONCERN.UNIQUEPATH]])),SEARCH("/",Table151846[[#This Row],[CONCERN.UNIQUEPATH]])+1,1),255))</f>
        <v>ScrumMaster: Estimation: ROPE</v>
      </c>
      <c r="G29" t="s">
        <v>3466</v>
      </c>
    </row>
    <row r="30" spans="1:7">
      <c r="A30" t="s">
        <v>2074</v>
      </c>
      <c r="B30" t="s">
        <v>2264</v>
      </c>
      <c r="C30" t="s">
        <v>3467</v>
      </c>
      <c r="D30" t="s">
        <v>3468</v>
      </c>
      <c r="E30" t="str">
        <f xml:space="preserve"> CONCATENATE( MID(Table151846[[#This Row],[PHASE]],2,3), MID(Table151846[[#This Row],[DELIVERABLE]],2,4), TRIM(SUBSTITUTE(MID(Table151846[[#This Row],[CONCERN.ID]],2,20),"X","") )  )</f>
        <v>07.361.05.62.05</v>
      </c>
      <c r="F30" t="str">
        <f>TRIM(MID(Table151846[[#This Row],[CONCERN.UNIQUEPATH]], IF( ISNUMBER( SEARCH("/",Table151846[[#This Row],[CONCERN.UNIQUEPATH]])),SEARCH("/",Table151846[[#This Row],[CONCERN.UNIQUEPATH]])+1,1),255))</f>
        <v>ScrumMaster: Estimation:T-Shirt Sizing</v>
      </c>
      <c r="G30" t="s">
        <v>3469</v>
      </c>
    </row>
    <row r="31" spans="1:7">
      <c r="A31" t="s">
        <v>2074</v>
      </c>
      <c r="B31" t="s">
        <v>2264</v>
      </c>
      <c r="C31" t="s">
        <v>3470</v>
      </c>
      <c r="D31" t="s">
        <v>3471</v>
      </c>
      <c r="E31" t="str">
        <f xml:space="preserve"> CONCATENATE( MID(Table151846[[#This Row],[PHASE]],2,3), MID(Table151846[[#This Row],[DELIVERABLE]],2,4), TRIM(SUBSTITUTE(MID(Table151846[[#This Row],[CONCERN.ID]],2,20),"X","") )  )</f>
        <v>07.361.05.62.06</v>
      </c>
      <c r="F31" t="str">
        <f>TRIM(MID(Table151846[[#This Row],[CONCERN.UNIQUEPATH]], IF( ISNUMBER( SEARCH("/",Table151846[[#This Row],[CONCERN.UNIQUEPATH]])),SEARCH("/",Table151846[[#This Row],[CONCERN.UNIQUEPATH]])+1,1),255))</f>
        <v>ScrumMaster: Estimation:Poker</v>
      </c>
      <c r="G31" t="s">
        <v>3472</v>
      </c>
    </row>
    <row r="32" spans="1:7">
      <c r="A32" t="s">
        <v>2074</v>
      </c>
      <c r="B32" t="s">
        <v>2264</v>
      </c>
      <c r="C32" t="s">
        <v>3473</v>
      </c>
      <c r="D32" t="s">
        <v>3474</v>
      </c>
      <c r="E32" t="str">
        <f xml:space="preserve"> CONCATENATE( MID(Table151846[[#This Row],[PHASE]],2,3), MID(Table151846[[#This Row],[DELIVERABLE]],2,4), TRIM(SUBSTITUTE(MID(Table151846[[#This Row],[CONCERN.ID]],2,20),"X","") )  )</f>
        <v>07.361.05.62.07</v>
      </c>
      <c r="F32" t="str">
        <f>TRIM(MID(Table151846[[#This Row],[CONCERN.UNIQUEPATH]], IF( ISNUMBER( SEARCH("/",Table151846[[#This Row],[CONCERN.UNIQUEPATH]])),SEARCH("/",Table151846[[#This Row],[CONCERN.UNIQUEPATH]])+1,1),255))</f>
        <v>ScrumMaster: Estimatation: Sized Work</v>
      </c>
      <c r="G32" t="s">
        <v>3475</v>
      </c>
    </row>
    <row r="33" spans="1:7">
      <c r="A33" t="s">
        <v>2074</v>
      </c>
      <c r="B33" t="s">
        <v>2264</v>
      </c>
      <c r="C33" t="s">
        <v>3476</v>
      </c>
      <c r="D33" t="s">
        <v>3477</v>
      </c>
      <c r="E33" t="str">
        <f xml:space="preserve"> CONCATENATE( MID(Table151846[[#This Row],[PHASE]],2,3), MID(Table151846[[#This Row],[DELIVERABLE]],2,4), TRIM(SUBSTITUTE(MID(Table151846[[#This Row],[CONCERN.ID]],2,20),"X","") )  )</f>
        <v>07.361.05.63.01</v>
      </c>
      <c r="F33" t="str">
        <f>TRIM(MID(Table151846[[#This Row],[CONCERN.UNIQUEPATH]], IF( ISNUMBER( SEARCH("/",Table151846[[#This Row],[CONCERN.UNIQUEPATH]])),SEARCH("/",Table151846[[#This Row],[CONCERN.UNIQUEPATH]])+1,1),255))</f>
        <v>ScrumMaster: Effort: Priority</v>
      </c>
      <c r="G33" t="s">
        <v>3478</v>
      </c>
    </row>
    <row r="34" spans="1:7">
      <c r="A34" t="s">
        <v>2074</v>
      </c>
      <c r="B34" t="s">
        <v>2264</v>
      </c>
      <c r="C34" t="s">
        <v>3479</v>
      </c>
      <c r="D34" t="s">
        <v>3480</v>
      </c>
      <c r="E34" t="str">
        <f xml:space="preserve"> CONCATENATE( MID(Table151846[[#This Row],[PHASE]],2,3), MID(Table151846[[#This Row],[DELIVERABLE]],2,4), TRIM(SUBSTITUTE(MID(Table151846[[#This Row],[CONCERN.ID]],2,20),"X","") )  )</f>
        <v>07.361.05.01.01</v>
      </c>
      <c r="F34" t="str">
        <f>TRIM(MID(Table151846[[#This Row],[CONCERN.UNIQUEPATH]], IF( ISNUMBER( SEARCH("/",Table151846[[#This Row],[CONCERN.UNIQUEPATH]])),SEARCH("/",Table151846[[#This Row],[CONCERN.UNIQUEPATH]])+1,1),255))</f>
        <v>ScrumMaster: Role: Summary</v>
      </c>
      <c r="G34" t="s">
        <v>3481</v>
      </c>
    </row>
    <row r="35" spans="1:7">
      <c r="A35" t="s">
        <v>2074</v>
      </c>
      <c r="B35" t="s">
        <v>2264</v>
      </c>
      <c r="C35" t="s">
        <v>3482</v>
      </c>
      <c r="D35" t="s">
        <v>3483</v>
      </c>
      <c r="E35" t="str">
        <f xml:space="preserve"> CONCATENATE( MID(Table151846[[#This Row],[PHASE]],2,3), MID(Table151846[[#This Row],[DELIVERABLE]],2,4), TRIM(SUBSTITUTE(MID(Table151846[[#This Row],[CONCERN.ID]],2,20),"X","") )  )</f>
        <v>07.361.05.01.02</v>
      </c>
      <c r="F35" t="str">
        <f>TRIM(MID(Table151846[[#This Row],[CONCERN.UNIQUEPATH]], IF( ISNUMBER( SEARCH("/",Table151846[[#This Row],[CONCERN.UNIQUEPATH]])),SEARCH("/",Table151846[[#This Row],[CONCERN.UNIQUEPATH]])+1,1),255))</f>
        <v>ScrumMaster: Role: Tasks</v>
      </c>
      <c r="G35" t="s">
        <v>3484</v>
      </c>
    </row>
  </sheetData>
  <dataValidations count="4">
    <dataValidation type="list" allowBlank="1" showInputMessage="1" showErrorMessage="1" sqref="J9:J35" xr:uid="{D3D9BE8F-BA79-4F9B-B8A2-00D19DE8F125}">
      <formula1>TBL_Type</formula1>
    </dataValidation>
    <dataValidation type="list" allowBlank="1" showInputMessage="1" showErrorMessage="1" sqref="H9:I35" xr:uid="{BD47FF8B-56D4-4AC7-906C-67EB05F71C8E}">
      <formula1>TBL_Stakeholders</formula1>
    </dataValidation>
    <dataValidation type="list" allowBlank="1" showInputMessage="1" showErrorMessage="1" sqref="B9:B35" xr:uid="{8CAF47D1-B687-43ED-AA49-94C24853320D}">
      <formula1>TBL_Deliverables</formula1>
    </dataValidation>
    <dataValidation type="list" allowBlank="1" showInputMessage="1" showErrorMessage="1" sqref="A9:A35" xr:uid="{C4A049B1-5E05-4871-931E-AE706AB9B4F3}">
      <formula1>TBL_Phase</formula1>
    </dataValidation>
  </dataValidations>
  <hyperlinks>
    <hyperlink ref="A1" location="TOC!A1" display="TOC!A1" xr:uid="{80C0D084-8A82-465C-8FB0-A176055AC00C}"/>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53D6C-4CB9-4F07-A754-CDA694321C0D}">
  <sheetPr codeName="Sheet40">
    <tabColor theme="9" tint="0.39997558519241921"/>
  </sheetPr>
  <dimension ref="A1:J36"/>
  <sheetViews>
    <sheetView workbookViewId="0">
      <selection activeCell="A5" sqref="A5:J5"/>
    </sheetView>
  </sheetViews>
  <sheetFormatPr defaultRowHeight="14.45"/>
  <cols>
    <col min="1" max="1" width="8.42578125" customWidth="1"/>
    <col min="2" max="2" width="13.85546875" customWidth="1"/>
    <col min="3" max="3" width="13.85546875" bestFit="1" customWidth="1"/>
    <col min="4" max="4" width="42.28515625" bestFit="1" customWidth="1"/>
    <col min="5" max="5" width="10.42578125" bestFit="1" customWidth="1"/>
    <col min="6" max="6" width="25.85546875" bestFit="1" customWidth="1"/>
    <col min="7" max="7" width="137.1406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3485</v>
      </c>
      <c r="B5" s="51"/>
      <c r="C5" s="51"/>
      <c r="D5" s="51"/>
      <c r="E5" s="51"/>
      <c r="F5" s="51"/>
      <c r="G5" s="51"/>
      <c r="H5" s="51"/>
      <c r="I5" s="51"/>
      <c r="J5" s="51"/>
    </row>
    <row r="6" spans="1:10">
      <c r="A6" s="51" t="s">
        <v>3486</v>
      </c>
      <c r="B6" s="51"/>
      <c r="C6" s="51"/>
      <c r="D6" s="51"/>
      <c r="E6" s="51"/>
      <c r="F6" s="51"/>
      <c r="G6" s="51"/>
      <c r="H6" s="51"/>
      <c r="I6" s="51"/>
      <c r="J6" s="51"/>
    </row>
    <row r="7" spans="1:10">
      <c r="A7" s="55"/>
      <c r="B7" s="55"/>
      <c r="C7" s="55"/>
      <c r="D7" s="55"/>
      <c r="E7" s="55"/>
      <c r="F7" s="55"/>
      <c r="G7" s="55"/>
      <c r="H7" s="55"/>
      <c r="I7" s="55"/>
      <c r="J7" s="55"/>
    </row>
    <row r="8" spans="1:10">
      <c r="A8" t="s">
        <v>3205</v>
      </c>
      <c r="B8" t="s">
        <v>3206</v>
      </c>
      <c r="C8" t="s">
        <v>3207</v>
      </c>
      <c r="D8" t="s">
        <v>3208</v>
      </c>
      <c r="E8" t="s">
        <v>3209</v>
      </c>
      <c r="F8" t="s">
        <v>3210</v>
      </c>
      <c r="G8" t="s">
        <v>2396</v>
      </c>
      <c r="H8" t="s">
        <v>3211</v>
      </c>
      <c r="I8" t="s">
        <v>3212</v>
      </c>
      <c r="J8" t="s">
        <v>2025</v>
      </c>
    </row>
    <row r="9" spans="1:10">
      <c r="A9" t="s">
        <v>2074</v>
      </c>
      <c r="C9" t="s">
        <v>3487</v>
      </c>
      <c r="D9" t="s">
        <v>3488</v>
      </c>
      <c r="E9" t="str">
        <f xml:space="preserve"> CONCATENATE( MID(Table151851[[#This Row],[PHASE]],2,3), MID(Table151851[[#This Row],[DELIVERABLE]],2,4), TRIM(SUBSTITUTE(MID(Table151851[[#This Row],[CONCERN.ID]],2,20),"X","") )  )</f>
        <v>07.07.81.01</v>
      </c>
      <c r="F9" t="str">
        <f>TRIM(MID(Table151851[[#This Row],[CONCERN.UNIQUEPATH]], IF( ISNUMBER( SEARCH("/",Table151851[[#This Row],[CONCERN.UNIQUEPATH]])),SEARCH("/",Table151851[[#This Row],[CONCERN.UNIQUEPATH]])+1,1),255))</f>
        <v>Legal: Security</v>
      </c>
      <c r="G9" t="s">
        <v>3489</v>
      </c>
    </row>
    <row r="10" spans="1:10">
      <c r="A10" t="s">
        <v>2074</v>
      </c>
      <c r="C10" t="s">
        <v>3490</v>
      </c>
      <c r="D10" t="s">
        <v>3491</v>
      </c>
      <c r="E10" t="str">
        <f xml:space="preserve"> CONCATENATE( MID(Table151851[[#This Row],[PHASE]],2,3), MID(Table151851[[#This Row],[DELIVERABLE]],2,4), TRIM(SUBSTITUTE(MID(Table151851[[#This Row],[CONCERN.ID]],2,20),"X","") )  )</f>
        <v>07.07.81.02</v>
      </c>
      <c r="F10" t="str">
        <f>TRIM(MID(Table151851[[#This Row],[CONCERN.UNIQUEPATH]], IF( ISNUMBER( SEARCH("/",Table151851[[#This Row],[CONCERN.UNIQUEPATH]])),SEARCH("/",Table151851[[#This Row],[CONCERN.UNIQUEPATH]])+1,1),255))</f>
        <v>Legal: Security: NZ Info Security Classification</v>
      </c>
      <c r="G10" t="s">
        <v>3492</v>
      </c>
    </row>
    <row r="11" spans="1:10">
      <c r="A11" t="s">
        <v>2074</v>
      </c>
      <c r="C11" t="s">
        <v>3493</v>
      </c>
      <c r="D11" t="s">
        <v>3494</v>
      </c>
      <c r="E11" t="str">
        <f xml:space="preserve"> CONCATENATE( MID(Table151851[[#This Row],[PHASE]],2,3), MID(Table151851[[#This Row],[DELIVERABLE]],2,4), TRIM(SUBSTITUTE(MID(Table151851[[#This Row],[CONCERN.ID]],2,20),"X","") )  )</f>
        <v>07.07.81.03</v>
      </c>
      <c r="F11" t="str">
        <f>TRIM(MID(Table151851[[#This Row],[CONCERN.UNIQUEPATH]], IF( ISNUMBER( SEARCH("/",Table151851[[#This Row],[CONCERN.UNIQUEPATH]])),SEARCH("/",Table151851[[#This Row],[CONCERN.UNIQUEPATH]])+1,1),255))</f>
        <v>Legal: Security: NZISM</v>
      </c>
      <c r="G11" t="s">
        <v>3495</v>
      </c>
    </row>
    <row r="12" spans="1:10">
      <c r="A12" t="s">
        <v>2074</v>
      </c>
      <c r="C12" t="s">
        <v>3496</v>
      </c>
      <c r="D12" t="s">
        <v>3497</v>
      </c>
      <c r="E12" t="str">
        <f xml:space="preserve"> CONCATENATE( MID(Table151851[[#This Row],[PHASE]],2,3), MID(Table151851[[#This Row],[DELIVERABLE]],2,4), TRIM(SUBSTITUTE(MID(Table151851[[#This Row],[CONCERN.ID]],2,20),"X","") )  )</f>
        <v>07.07.82.01</v>
      </c>
      <c r="F12" t="str">
        <f>TRIM(MID(Table151851[[#This Row],[CONCERN.UNIQUEPATH]], IF( ISNUMBER( SEARCH("/",Table151851[[#This Row],[CONCERN.UNIQUEPATH]])),SEARCH("/",Table151851[[#This Row],[CONCERN.UNIQUEPATH]])+1,1),255))</f>
        <v>Legal: Privacy</v>
      </c>
      <c r="G12" t="s">
        <v>3498</v>
      </c>
    </row>
    <row r="13" spans="1:10">
      <c r="A13" t="s">
        <v>2074</v>
      </c>
      <c r="C13" t="s">
        <v>3499</v>
      </c>
      <c r="D13" t="s">
        <v>3500</v>
      </c>
      <c r="E13" t="str">
        <f xml:space="preserve"> CONCATENATE( MID(Table151851[[#This Row],[PHASE]],2,3), MID(Table151851[[#This Row],[DELIVERABLE]],2,4), TRIM(SUBSTITUTE(MID(Table151851[[#This Row],[CONCERN.ID]],2,20),"X","") )  )</f>
        <v>07.07.82.02</v>
      </c>
      <c r="F13" t="str">
        <f>TRIM(MID(Table151851[[#This Row],[CONCERN.UNIQUEPATH]], IF( ISNUMBER( SEARCH("/",Table151851[[#This Row],[CONCERN.UNIQUEPATH]])),SEARCH("/",Table151851[[#This Row],[CONCERN.UNIQUEPATH]])+1,1),255))</f>
        <v>Legal: Privacy: Privacy Act: Service</v>
      </c>
      <c r="G13" t="s">
        <v>3501</v>
      </c>
    </row>
    <row r="14" spans="1:10">
      <c r="A14" t="s">
        <v>2074</v>
      </c>
      <c r="C14" t="s">
        <v>3502</v>
      </c>
      <c r="D14" t="s">
        <v>3503</v>
      </c>
      <c r="E14" t="str">
        <f xml:space="preserve"> CONCATENATE( MID(Table151851[[#This Row],[PHASE]],2,3), MID(Table151851[[#This Row],[DELIVERABLE]],2,4), TRIM(SUBSTITUTE(MID(Table151851[[#This Row],[CONCERN.ID]],2,20),"X","") )  )</f>
        <v>07.07.82.03</v>
      </c>
      <c r="F14" t="str">
        <f>TRIM(MID(Table151851[[#This Row],[CONCERN.UNIQUEPATH]], IF( ISNUMBER( SEARCH("/",Table151851[[#This Row],[CONCERN.UNIQUEPATH]])),SEARCH("/",Table151851[[#This Row],[CONCERN.UNIQUEPATH]])+1,1),255))</f>
        <v>Legal: Privacy: Privacy Act: People</v>
      </c>
      <c r="G14" t="s">
        <v>3504</v>
      </c>
    </row>
    <row r="15" spans="1:10">
      <c r="A15" t="s">
        <v>2074</v>
      </c>
      <c r="C15" t="s">
        <v>3505</v>
      </c>
      <c r="D15" t="s">
        <v>3506</v>
      </c>
      <c r="E15" t="str">
        <f xml:space="preserve"> CONCATENATE( MID(Table151851[[#This Row],[PHASE]],2,3), MID(Table151851[[#This Row],[DELIVERABLE]],2,4), TRIM(SUBSTITUTE(MID(Table151851[[#This Row],[CONCERN.ID]],2,20),"X","") )  )</f>
        <v>07.07.83.01</v>
      </c>
      <c r="F15" t="str">
        <f>TRIM(MID(Table151851[[#This Row],[CONCERN.UNIQUEPATH]], IF( ISNUMBER( SEARCH("/",Table151851[[#This Row],[CONCERN.UNIQUEPATH]])),SEARCH("/",Table151851[[#This Row],[CONCERN.UNIQUEPATH]])+1,1),255))</f>
        <v>Legal: Public Records: OIA</v>
      </c>
      <c r="G15" t="s">
        <v>3507</v>
      </c>
    </row>
    <row r="16" spans="1:10">
      <c r="A16" t="s">
        <v>2074</v>
      </c>
      <c r="C16" t="s">
        <v>3508</v>
      </c>
      <c r="D16" t="s">
        <v>3509</v>
      </c>
      <c r="E16" t="str">
        <f xml:space="preserve"> CONCATENATE( MID(Table151851[[#This Row],[PHASE]],2,3), MID(Table151851[[#This Row],[DELIVERABLE]],2,4), TRIM(SUBSTITUTE(MID(Table151851[[#This Row],[CONCERN.ID]],2,20),"X","") )  )</f>
        <v>07.07.83.02</v>
      </c>
      <c r="F16" t="str">
        <f>TRIM(MID(Table151851[[#This Row],[CONCERN.UNIQUEPATH]], IF( ISNUMBER( SEARCH("/",Table151851[[#This Row],[CONCERN.UNIQUEPATH]])),SEARCH("/",Table151851[[#This Row],[CONCERN.UNIQUEPATH]])+1,1),255))</f>
        <v>Legal: Public Records: Archiving</v>
      </c>
      <c r="G16" t="s">
        <v>3510</v>
      </c>
    </row>
    <row r="17" spans="1:7">
      <c r="A17" t="s">
        <v>2074</v>
      </c>
      <c r="C17" t="s">
        <v>3511</v>
      </c>
      <c r="D17" t="s">
        <v>3512</v>
      </c>
      <c r="E17" t="str">
        <f xml:space="preserve"> CONCATENATE( MID(Table151851[[#This Row],[PHASE]],2,3), MID(Table151851[[#This Row],[DELIVERABLE]],2,4), TRIM(SUBSTITUTE(MID(Table151851[[#This Row],[CONCERN.ID]],2,20),"X","") )  )</f>
        <v>07.07.84.01</v>
      </c>
      <c r="F17" t="str">
        <f>TRIM(MID(Table151851[[#This Row],[CONCERN.UNIQUEPATH]], IF( ISNUMBER( SEARCH("/",Table151851[[#This Row],[CONCERN.UNIQUEPATH]])),SEARCH("/",Table151851[[#This Row],[CONCERN.UNIQUEPATH]])+1,1),255))</f>
        <v>Legal: Transparency</v>
      </c>
      <c r="G17" t="s">
        <v>3513</v>
      </c>
    </row>
    <row r="18" spans="1:7">
      <c r="A18" t="s">
        <v>2074</v>
      </c>
      <c r="C18" t="s">
        <v>3514</v>
      </c>
      <c r="D18" t="s">
        <v>3515</v>
      </c>
      <c r="E18" t="str">
        <f xml:space="preserve"> CONCATENATE( MID(Table151851[[#This Row],[PHASE]],2,3), MID(Table151851[[#This Row],[DELIVERABLE]],2,4), TRIM(SUBSTITUTE(MID(Table151851[[#This Row],[CONCERN.ID]],2,20),"X","") )  )</f>
        <v>07.07.84.02</v>
      </c>
      <c r="F18" t="str">
        <f>TRIM(MID(Table151851[[#This Row],[CONCERN.UNIQUEPATH]], IF( ISNUMBER( SEARCH("/",Table151851[[#This Row],[CONCERN.UNIQUEPATH]])),SEARCH("/",Table151851[[#This Row],[CONCERN.UNIQUEPATH]])+1,1),255))</f>
        <v>Legal: Transparency: Public Records Act</v>
      </c>
      <c r="G18" t="s">
        <v>3516</v>
      </c>
    </row>
    <row r="19" spans="1:7">
      <c r="A19" t="s">
        <v>2074</v>
      </c>
      <c r="C19" t="s">
        <v>3517</v>
      </c>
      <c r="D19" t="s">
        <v>3518</v>
      </c>
      <c r="E19" t="str">
        <f xml:space="preserve"> CONCATENATE( MID(Table151851[[#This Row],[PHASE]],2,3), MID(Table151851[[#This Row],[DELIVERABLE]],2,4), TRIM(SUBSTITUTE(MID(Table151851[[#This Row],[CONCERN.ID]],2,20),"X","") )  )</f>
        <v>07.07.85.01</v>
      </c>
      <c r="F19" t="str">
        <f>TRIM(MID(Table151851[[#This Row],[CONCERN.UNIQUEPATH]], IF( ISNUMBER( SEARCH("/",Table151851[[#This Row],[CONCERN.UNIQUEPATH]])),SEARCH("/",Table151851[[#This Row],[CONCERN.UNIQUEPATH]])+1,1),255))</f>
        <v>Legal: Accessibility</v>
      </c>
      <c r="G19" t="s">
        <v>3519</v>
      </c>
    </row>
    <row r="20" spans="1:7">
      <c r="A20" t="s">
        <v>2074</v>
      </c>
      <c r="C20" t="s">
        <v>3517</v>
      </c>
      <c r="D20" t="s">
        <v>3520</v>
      </c>
      <c r="E20" t="str">
        <f xml:space="preserve"> CONCATENATE( MID(Table151851[[#This Row],[PHASE]],2,3), MID(Table151851[[#This Row],[DELIVERABLE]],2,4), TRIM(SUBSTITUTE(MID(Table151851[[#This Row],[CONCERN.ID]],2,20),"X","") )  )</f>
        <v>07.07.85.01</v>
      </c>
      <c r="F20" t="str">
        <f>TRIM(MID(Table151851[[#This Row],[CONCERN.UNIQUEPATH]], IF( ISNUMBER( SEARCH("/",Table151851[[#This Row],[CONCERN.UNIQUEPATH]])),SEARCH("/",Table151851[[#This Row],[CONCERN.UNIQUEPATH]])+1,1),255))</f>
        <v>Legal: Treaty</v>
      </c>
      <c r="G20" t="s">
        <v>3521</v>
      </c>
    </row>
    <row r="21" spans="1:7">
      <c r="A21" t="s">
        <v>2074</v>
      </c>
      <c r="C21" t="s">
        <v>3522</v>
      </c>
      <c r="D21" t="s">
        <v>3523</v>
      </c>
      <c r="E21" t="str">
        <f xml:space="preserve"> CONCATENATE( MID(Table151851[[#This Row],[PHASE]],2,3), MID(Table151851[[#This Row],[DELIVERABLE]],2,4), TRIM(SUBSTITUTE(MID(Table151851[[#This Row],[CONCERN.ID]],2,20),"X","") )  )</f>
        <v>07.07.85.02</v>
      </c>
      <c r="F21" t="str">
        <f>TRIM(MID(Table151851[[#This Row],[CONCERN.UNIQUEPATH]], IF( ISNUMBER( SEARCH("/",Table151851[[#This Row],[CONCERN.UNIQUEPATH]])),SEARCH("/",Table151851[[#This Row],[CONCERN.UNIQUEPATH]])+1,1),255))</f>
        <v>Legal: Treaty: Māori</v>
      </c>
      <c r="G21" t="s">
        <v>3524</v>
      </c>
    </row>
    <row r="22" spans="1:7">
      <c r="A22" t="s">
        <v>2074</v>
      </c>
      <c r="C22" t="s">
        <v>3525</v>
      </c>
      <c r="D22" t="s">
        <v>3526</v>
      </c>
      <c r="E22" t="str">
        <f xml:space="preserve"> CONCATENATE( MID(Table151851[[#This Row],[PHASE]],2,3), MID(Table151851[[#This Row],[DELIVERABLE]],2,4), TRIM(SUBSTITUTE(MID(Table151851[[#This Row],[CONCERN.ID]],2,20),"X","") )  )</f>
        <v>07.07.85.03</v>
      </c>
      <c r="F22" t="str">
        <f>TRIM(MID(Table151851[[#This Row],[CONCERN.UNIQUEPATH]], IF( ISNUMBER( SEARCH("/",Table151851[[#This Row],[CONCERN.UNIQUEPATH]])),SEARCH("/",Table151851[[#This Row],[CONCERN.UNIQUEPATH]])+1,1),255))</f>
        <v>Legal: Treay: Māori: Content</v>
      </c>
      <c r="G22" t="s">
        <v>3527</v>
      </c>
    </row>
    <row r="23" spans="1:7">
      <c r="A23" t="s">
        <v>2074</v>
      </c>
      <c r="C23" t="s">
        <v>3528</v>
      </c>
      <c r="D23" t="s">
        <v>3529</v>
      </c>
      <c r="E23" t="str">
        <f xml:space="preserve"> CONCATENATE( MID(Table151851[[#This Row],[PHASE]],2,3), MID(Table151851[[#This Row],[DELIVERABLE]],2,4), TRIM(SUBSTITUTE(MID(Table151851[[#This Row],[CONCERN.ID]],2,20),"X","") )  )</f>
        <v>07.07.86.02</v>
      </c>
      <c r="F23" t="str">
        <f>TRIM(MID(Table151851[[#This Row],[CONCERN.UNIQUEPATH]], IF( ISNUMBER( SEARCH("/",Table151851[[#This Row],[CONCERN.UNIQUEPATH]])),SEARCH("/",Table151851[[#This Row],[CONCERN.UNIQUEPATH]])+1,1),255))</f>
        <v>Legal: Accessibility: NZ WAS</v>
      </c>
      <c r="G23" t="s">
        <v>3530</v>
      </c>
    </row>
    <row r="24" spans="1:7">
      <c r="A24" t="s">
        <v>2074</v>
      </c>
      <c r="C24" t="s">
        <v>3531</v>
      </c>
      <c r="D24" t="s">
        <v>3532</v>
      </c>
      <c r="E24" t="str">
        <f xml:space="preserve"> CONCATENATE( MID(Table151851[[#This Row],[PHASE]],2,3), MID(Table151851[[#This Row],[DELIVERABLE]],2,4), TRIM(SUBSTITUTE(MID(Table151851[[#This Row],[CONCERN.ID]],2,20),"X","") )  )</f>
        <v>07.07.86.03</v>
      </c>
      <c r="F24" t="str">
        <f>TRIM(MID(Table151851[[#This Row],[CONCERN.UNIQUEPATH]], IF( ISNUMBER( SEARCH("/",Table151851[[#This Row],[CONCERN.UNIQUEPATH]])),SEARCH("/",Table151851[[#This Row],[CONCERN.UNIQUEPATH]])+1,1),255))</f>
        <v>Legal: Accessibility: Languages</v>
      </c>
      <c r="G24" t="s">
        <v>3533</v>
      </c>
    </row>
    <row r="25" spans="1:7">
      <c r="A25" t="s">
        <v>2074</v>
      </c>
      <c r="C25" t="s">
        <v>3534</v>
      </c>
      <c r="D25" t="s">
        <v>3535</v>
      </c>
      <c r="E25" t="str">
        <f xml:space="preserve"> CONCATENATE( MID(Table151851[[#This Row],[PHASE]],2,3), MID(Table151851[[#This Row],[DELIVERABLE]],2,4), TRIM(SUBSTITUTE(MID(Table151851[[#This Row],[CONCERN.ID]],2,20),"X","") )  )</f>
        <v>07.07.87.01</v>
      </c>
      <c r="F25" t="str">
        <f>TRIM(MID(Table151851[[#This Row],[CONCERN.UNIQUEPATH]], IF( ISNUMBER( SEARCH("/",Table151851[[#This Row],[CONCERN.UNIQUEPATH]])),SEARCH("/",Table151851[[#This Row],[CONCERN.UNIQUEPATH]])+1,1),255))</f>
        <v>Legal: Open Data</v>
      </c>
      <c r="G25" t="s">
        <v>3536</v>
      </c>
    </row>
    <row r="26" spans="1:7">
      <c r="A26" t="s">
        <v>2074</v>
      </c>
      <c r="C26" t="s">
        <v>3537</v>
      </c>
      <c r="D26" t="s">
        <v>3538</v>
      </c>
      <c r="E26" t="str">
        <f xml:space="preserve"> CONCATENATE( MID(Table151851[[#This Row],[PHASE]],2,3), MID(Table151851[[#This Row],[DELIVERABLE]],2,4), TRIM(SUBSTITUTE(MID(Table151851[[#This Row],[CONCERN.ID]],2,20),"X","") )  )</f>
        <v>07.07.87.02</v>
      </c>
      <c r="F26" t="str">
        <f>TRIM(MID(Table151851[[#This Row],[CONCERN.UNIQUEPATH]], IF( ISNUMBER( SEARCH("/",Table151851[[#This Row],[CONCERN.UNIQUEPATH]])),SEARCH("/",Table151851[[#This Row],[CONCERN.UNIQUEPATH]])+1,1),255))</f>
        <v>Legal: Open Data: NZ DIMP</v>
      </c>
      <c r="G26" t="s">
        <v>3539</v>
      </c>
    </row>
    <row r="27" spans="1:7">
      <c r="A27" t="s">
        <v>2074</v>
      </c>
      <c r="C27" t="s">
        <v>3540</v>
      </c>
      <c r="D27" t="s">
        <v>3541</v>
      </c>
      <c r="E27" t="str">
        <f xml:space="preserve"> CONCATENATE( MID(Table151851[[#This Row],[PHASE]],2,3), MID(Table151851[[#This Row],[DELIVERABLE]],2,4), TRIM(SUBSTITUTE(MID(Table151851[[#This Row],[CONCERN.ID]],2,20),"X","") )  )</f>
        <v>07.07.88.01</v>
      </c>
      <c r="F27" t="str">
        <f>TRIM(MID(Table151851[[#This Row],[CONCERN.UNIQUEPATH]], IF( ISNUMBER( SEARCH("/",Table151851[[#This Row],[CONCERN.UNIQUEPATH]])),SEARCH("/",Table151851[[#This Row],[CONCERN.UNIQUEPATH]])+1,1),255))</f>
        <v>Legal: Copyright</v>
      </c>
      <c r="G27" t="s">
        <v>3542</v>
      </c>
    </row>
    <row r="28" spans="1:7">
      <c r="A28" t="s">
        <v>2074</v>
      </c>
      <c r="C28" t="s">
        <v>3543</v>
      </c>
      <c r="D28" t="s">
        <v>3544</v>
      </c>
      <c r="E28" t="str">
        <f xml:space="preserve"> CONCATENATE( MID(Table151851[[#This Row],[PHASE]],2,3), MID(Table151851[[#This Row],[DELIVERABLE]],2,4), TRIM(SUBSTITUTE(MID(Table151851[[#This Row],[CONCERN.ID]],2,20),"X","") )  )</f>
        <v>07.07.88.02</v>
      </c>
      <c r="F28" t="str">
        <f>TRIM(MID(Table151851[[#This Row],[CONCERN.UNIQUEPATH]], IF( ISNUMBER( SEARCH("/",Table151851[[#This Row],[CONCERN.UNIQUEPATH]])),SEARCH("/",Table151851[[#This Row],[CONCERN.UNIQUEPATH]])+1,1),255))</f>
        <v>Legal: Copyright: NZ GOAL</v>
      </c>
      <c r="G28" t="s">
        <v>3545</v>
      </c>
    </row>
    <row r="29" spans="1:7">
      <c r="A29" t="s">
        <v>2074</v>
      </c>
      <c r="C29" t="s">
        <v>3546</v>
      </c>
      <c r="D29" t="s">
        <v>3547</v>
      </c>
      <c r="E29" t="str">
        <f xml:space="preserve"> CONCATENATE( MID(Table151851[[#This Row],[PHASE]],2,3), MID(Table151851[[#This Row],[DELIVERABLE]],2,4), TRIM(SUBSTITUTE(MID(Table151851[[#This Row],[CONCERN.ID]],2,20),"X","") )  )</f>
        <v>07.07.89.01</v>
      </c>
      <c r="F29" t="str">
        <f>TRIM(MID(Table151851[[#This Row],[CONCERN.UNIQUEPATH]], IF( ISNUMBER( SEARCH("/",Table151851[[#This Row],[CONCERN.UNIQUEPATH]])),SEARCH("/",Table151851[[#This Row],[CONCERN.UNIQUEPATH]])+1,1),255))</f>
        <v>Legal: Procurement</v>
      </c>
      <c r="G29" t="s">
        <v>3548</v>
      </c>
    </row>
    <row r="30" spans="1:7">
      <c r="A30" t="s">
        <v>2074</v>
      </c>
      <c r="C30" t="s">
        <v>3549</v>
      </c>
      <c r="D30" t="s">
        <v>3550</v>
      </c>
      <c r="E30" t="str">
        <f xml:space="preserve"> CONCATENATE( MID(Table151851[[#This Row],[PHASE]],2,3), MID(Table151851[[#This Row],[DELIVERABLE]],2,4), TRIM(SUBSTITUTE(MID(Table151851[[#This Row],[CONCERN.ID]],2,20),"X","") )  )</f>
        <v>07.07.89.02</v>
      </c>
      <c r="F30" t="str">
        <f>TRIM(MID(Table151851[[#This Row],[CONCERN.UNIQUEPATH]], IF( ISNUMBER( SEARCH("/",Table151851[[#This Row],[CONCERN.UNIQUEPATH]])),SEARCH("/",Table151851[[#This Row],[CONCERN.UNIQUEPATH]])+1,1),255))</f>
        <v>Legal: Procurement: NZ WAS</v>
      </c>
      <c r="G30" t="s">
        <v>3551</v>
      </c>
    </row>
    <row r="31" spans="1:7">
      <c r="A31" t="s">
        <v>2074</v>
      </c>
      <c r="C31" t="s">
        <v>3552</v>
      </c>
      <c r="D31" t="s">
        <v>3553</v>
      </c>
      <c r="E31" t="str">
        <f xml:space="preserve"> CONCATENATE( MID(Table151851[[#This Row],[PHASE]],2,3), MID(Table151851[[#This Row],[DELIVERABLE]],2,4), TRIM(SUBSTITUTE(MID(Table151851[[#This Row],[CONCERN.ID]],2,20),"X","") )  )</f>
        <v>07.07.90.01</v>
      </c>
      <c r="F31" t="str">
        <f>TRIM(MID(Table151851[[#This Row],[CONCERN.UNIQUEPATH]], IF( ISNUMBER( SEARCH("/",Table151851[[#This Row],[CONCERN.UNIQUEPATH]])),SEARCH("/",Table151851[[#This Row],[CONCERN.UNIQUEPATH]])+1,1),255))</f>
        <v>Legal: Probity</v>
      </c>
      <c r="G31" t="s">
        <v>3554</v>
      </c>
    </row>
    <row r="32" spans="1:7">
      <c r="A32" t="s">
        <v>2074</v>
      </c>
      <c r="C32" t="s">
        <v>3555</v>
      </c>
      <c r="D32" t="s">
        <v>3556</v>
      </c>
      <c r="E32" t="str">
        <f xml:space="preserve"> CONCATENATE( MID(Table151851[[#This Row],[PHASE]],2,3), MID(Table151851[[#This Row],[DELIVERABLE]],2,4), TRIM(SUBSTITUTE(MID(Table151851[[#This Row],[CONCERN.ID]],2,20),"X","") )  )</f>
        <v>07.07.91.01</v>
      </c>
      <c r="F32" t="str">
        <f>TRIM(MID(Table151851[[#This Row],[CONCERN.UNIQUEPATH]], IF( ISNUMBER( SEARCH("/",Table151851[[#This Row],[CONCERN.UNIQUEPATH]])),SEARCH("/",Table151851[[#This Row],[CONCERN.UNIQUEPATH]])+1,1),255))</f>
        <v>Legal: NZ Gov Agencies</v>
      </c>
      <c r="G32" t="s">
        <v>3557</v>
      </c>
    </row>
    <row r="33" spans="1:7">
      <c r="A33" t="s">
        <v>2074</v>
      </c>
      <c r="C33" t="s">
        <v>3558</v>
      </c>
      <c r="D33" t="s">
        <v>3559</v>
      </c>
      <c r="E33" t="str">
        <f xml:space="preserve"> CONCATENATE( MID(Table151851[[#This Row],[PHASE]],2,3), MID(Table151851[[#This Row],[DELIVERABLE]],2,4), TRIM(SUBSTITUTE(MID(Table151851[[#This Row],[CONCERN.ID]],2,20),"X","") )  )</f>
        <v>07.07.91.02</v>
      </c>
      <c r="F33" t="str">
        <f>TRIM(MID(Table151851[[#This Row],[CONCERN.UNIQUEPATH]], IF( ISNUMBER( SEARCH("/",Table151851[[#This Row],[CONCERN.UNIQUEPATH]])),SEARCH("/",Table151851[[#This Row],[CONCERN.UNIQUEPATH]])+1,1),255))</f>
        <v>Legal: NZ Gov Services</v>
      </c>
      <c r="G33" t="s">
        <v>3560</v>
      </c>
    </row>
    <row r="34" spans="1:7">
      <c r="A34" t="s">
        <v>2074</v>
      </c>
      <c r="C34" t="s">
        <v>3561</v>
      </c>
      <c r="D34" t="s">
        <v>3562</v>
      </c>
      <c r="E34" t="str">
        <f xml:space="preserve"> CONCATENATE( MID(Table151851[[#This Row],[PHASE]],2,3), MID(Table151851[[#This Row],[DELIVERABLE]],2,4), TRIM(SUBSTITUTE(MID(Table151851[[#This Row],[CONCERN.ID]],2,20),"X","") )  )</f>
        <v>07.07.91.04</v>
      </c>
      <c r="F34" t="str">
        <f>TRIM(MID(Table151851[[#This Row],[CONCERN.UNIQUEPATH]], IF( ISNUMBER( SEARCH("/",Table151851[[#This Row],[CONCERN.UNIQUEPATH]])),SEARCH("/",Table151851[[#This Row],[CONCERN.UNIQUEPATH]])+1,1),255))</f>
        <v>Legal: NZ Gov Digital Services</v>
      </c>
      <c r="G34" t="s">
        <v>3563</v>
      </c>
    </row>
    <row r="35" spans="1:7">
      <c r="A35" t="s">
        <v>2074</v>
      </c>
      <c r="C35" t="s">
        <v>3564</v>
      </c>
      <c r="D35" t="s">
        <v>3565</v>
      </c>
      <c r="E35" t="str">
        <f xml:space="preserve"> CONCATENATE( MID(Table151851[[#This Row],[PHASE]],2,3), MID(Table151851[[#This Row],[DELIVERABLE]],2,4), TRIM(SUBSTITUTE(MID(Table151851[[#This Row],[CONCERN.ID]],2,20),"X","") )  )</f>
        <v>07.07.91.03</v>
      </c>
      <c r="F35" t="str">
        <f>TRIM(MID(Table151851[[#This Row],[CONCERN.UNIQUEPATH]], IF( ISNUMBER( SEARCH("/",Table151851[[#This Row],[CONCERN.UNIQUEPATH]])),SEARCH("/",Table151851[[#This Row],[CONCERN.UNIQUEPATH]])+1,1),255))</f>
        <v>Legal: NZ Govt Digital Strategy</v>
      </c>
      <c r="G35" t="s">
        <v>3566</v>
      </c>
    </row>
    <row r="36" spans="1:7">
      <c r="A36" t="s">
        <v>2074</v>
      </c>
      <c r="C36" t="s">
        <v>3567</v>
      </c>
      <c r="D36" t="s">
        <v>3568</v>
      </c>
      <c r="E36" t="str">
        <f xml:space="preserve"> CONCATENATE( MID(Table151851[[#This Row],[PHASE]],2,3), MID(Table151851[[#This Row],[DELIVERABLE]],2,4), TRIM(SUBSTITUTE(MID(Table151851[[#This Row],[CONCERN.ID]],2,20),"X","") )  )</f>
        <v>07.07.91.05</v>
      </c>
      <c r="F36" t="str">
        <f>TRIM(MID(Table151851[[#This Row],[CONCERN.UNIQUEPATH]], IF( ISNUMBER( SEARCH("/",Table151851[[#This Row],[CONCERN.UNIQUEPATH]])),SEARCH("/",Table151851[[#This Row],[CONCERN.UNIQUEPATH]])+1,1),255))</f>
        <v>Legal: NZ Govt Cloud First</v>
      </c>
      <c r="G36" t="s">
        <v>3569</v>
      </c>
    </row>
  </sheetData>
  <mergeCells count="5">
    <mergeCell ref="A2:J2"/>
    <mergeCell ref="A3:J3"/>
    <mergeCell ref="A5:J5"/>
    <mergeCell ref="A6:J6"/>
    <mergeCell ref="A7:J7"/>
  </mergeCells>
  <dataValidations count="4">
    <dataValidation type="list" allowBlank="1" showInputMessage="1" showErrorMessage="1" sqref="J9:J36" xr:uid="{C86C5C90-894E-4AF4-BFBD-6476C65B327B}">
      <formula1>TBL_Type</formula1>
    </dataValidation>
    <dataValidation type="list" allowBlank="1" showInputMessage="1" showErrorMessage="1" sqref="H9:I36" xr:uid="{736DAD7F-8C22-4E02-96D8-CE40697FB0E9}">
      <formula1>TBL_Stakeholders</formula1>
    </dataValidation>
    <dataValidation type="list" allowBlank="1" showInputMessage="1" showErrorMessage="1" sqref="B9:B36" xr:uid="{108A2D7E-4615-4E61-A625-DFF408C58C72}">
      <formula1>TBL_Deliverables</formula1>
    </dataValidation>
    <dataValidation type="list" allowBlank="1" showInputMessage="1" showErrorMessage="1" sqref="A9:A36" xr:uid="{41584C72-440C-4C16-A7BB-1E96DBE1DD12}">
      <formula1>TBL_Phase</formula1>
    </dataValidation>
  </dataValidations>
  <hyperlinks>
    <hyperlink ref="A1" location="TOC!A1" display="TOC!A1" xr:uid="{5B58970A-BD61-4841-9ECD-20256959A756}"/>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BBB9E-9494-419D-8F75-9B37944C072F}">
  <sheetPr codeName="Sheet26">
    <tabColor theme="9" tint="0.39997558519241921"/>
  </sheetPr>
  <dimension ref="A1:J44"/>
  <sheetViews>
    <sheetView workbookViewId="0">
      <selection activeCell="B10" sqref="B10"/>
    </sheetView>
  </sheetViews>
  <sheetFormatPr defaultRowHeight="14.45"/>
  <cols>
    <col min="1" max="1" width="23.85546875" bestFit="1" customWidth="1"/>
    <col min="2" max="2" width="20.140625" bestFit="1" customWidth="1"/>
    <col min="3" max="3" width="13.85546875" bestFit="1" customWidth="1"/>
    <col min="4" max="4" width="56.28515625" bestFit="1" customWidth="1"/>
    <col min="5" max="5" width="13.85546875" customWidth="1"/>
    <col min="6" max="6" width="31" customWidth="1"/>
    <col min="7" max="7" width="116.8554687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3570</v>
      </c>
      <c r="B5" s="51"/>
      <c r="C5" s="51"/>
      <c r="D5" s="51"/>
      <c r="E5" s="51"/>
      <c r="F5" s="51"/>
      <c r="G5" s="51"/>
      <c r="H5" s="51"/>
      <c r="I5" s="51"/>
      <c r="J5" s="51"/>
    </row>
    <row r="6" spans="1:10">
      <c r="A6" s="51" t="s">
        <v>3571</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B9" t="s">
        <v>2275</v>
      </c>
      <c r="C9" t="s">
        <v>3572</v>
      </c>
      <c r="D9" t="s">
        <v>3573</v>
      </c>
      <c r="E9" t="str">
        <f xml:space="preserve"> CONCATENATE( MID(Table151837[[#This Row],[PHASE]],2,3), MID(Table151837[[#This Row],[DELIVERABLE]],2,4), TRIM(SUBSTITUTE(MID(Table151837[[#This Row],[CONCERN.ID]],2,20),"X","") )  )</f>
        <v>07.372.21.01.01</v>
      </c>
      <c r="F9" t="str">
        <f>TRIM(MID(Table151837[[#This Row],[CONCERN.UNIQUEPATH]], IF( ISNUMBER( SEARCH("/",Table151837[[#This Row],[CONCERN.UNIQUEPATH]])),SEARCH("/",Table151837[[#This Row],[CONCERN.UNIQUEPATH]])+1,1),255))</f>
        <v>Security: Contracts: Responsible: Data</v>
      </c>
      <c r="G9" t="s">
        <v>3574</v>
      </c>
    </row>
    <row r="10" spans="1:10">
      <c r="A10" t="s">
        <v>2074</v>
      </c>
      <c r="B10" t="s">
        <v>2275</v>
      </c>
      <c r="C10" t="s">
        <v>3575</v>
      </c>
      <c r="D10" t="s">
        <v>3576</v>
      </c>
      <c r="E10" t="str">
        <f xml:space="preserve"> CONCATENATE( MID(Table151837[[#This Row],[PHASE]],2,3), MID(Table151837[[#This Row],[DELIVERABLE]],2,4), TRIM(SUBSTITUTE(MID(Table151837[[#This Row],[CONCERN.ID]],2,20),"X","") )  )</f>
        <v>07.372.21.01.02</v>
      </c>
      <c r="F10" t="str">
        <f>TRIM(MID(Table151837[[#This Row],[CONCERN.UNIQUEPATH]], IF( ISNUMBER( SEARCH("/",Table151837[[#This Row],[CONCERN.UNIQUEPATH]])),SEARCH("/",Table151837[[#This Row],[CONCERN.UNIQUEPATH]])+1,1),255))</f>
        <v>Security: Contracts: Responsible: Vulnerabilities : Service</v>
      </c>
      <c r="G10" t="s">
        <v>3577</v>
      </c>
    </row>
    <row r="11" spans="1:10">
      <c r="A11" t="s">
        <v>2074</v>
      </c>
      <c r="B11" t="s">
        <v>2275</v>
      </c>
      <c r="C11" t="s">
        <v>3578</v>
      </c>
      <c r="D11" t="s">
        <v>3579</v>
      </c>
      <c r="E11" t="str">
        <f xml:space="preserve"> CONCATENATE( MID(Table151837[[#This Row],[PHASE]],2,3), MID(Table151837[[#This Row],[DELIVERABLE]],2,4), TRIM(SUBSTITUTE(MID(Table151837[[#This Row],[CONCERN.ID]],2,20),"X","") )  )</f>
        <v>07.372.21.01.03</v>
      </c>
      <c r="F11" t="str">
        <f>TRIM(MID(Table151837[[#This Row],[CONCERN.UNIQUEPATH]], IF( ISNUMBER( SEARCH("/",Table151837[[#This Row],[CONCERN.UNIQUEPATH]])),SEARCH("/",Table151837[[#This Row],[CONCERN.UNIQUEPATH]])+1,1),255))</f>
        <v>Security: Contracts: Responsible: Vulnerabilities : Systems</v>
      </c>
      <c r="G11" t="s">
        <v>3580</v>
      </c>
    </row>
    <row r="12" spans="1:10">
      <c r="A12" t="s">
        <v>2074</v>
      </c>
      <c r="B12" t="s">
        <v>2275</v>
      </c>
      <c r="C12" t="s">
        <v>3581</v>
      </c>
      <c r="D12" t="s">
        <v>3582</v>
      </c>
      <c r="E12" t="str">
        <f xml:space="preserve"> CONCATENATE( MID(Table151837[[#This Row],[PHASE]],2,3), MID(Table151837[[#This Row],[DELIVERABLE]],2,4), TRIM(SUBSTITUTE(MID(Table151837[[#This Row],[CONCERN.ID]],2,20),"X","") )  )</f>
        <v>07.372.21.01.04</v>
      </c>
      <c r="F12" t="str">
        <f>TRIM(MID(Table151837[[#This Row],[CONCERN.UNIQUEPATH]], IF( ISNUMBER( SEARCH("/",Table151837[[#This Row],[CONCERN.UNIQUEPATH]])),SEARCH("/",Table151837[[#This Row],[CONCERN.UNIQUEPATH]])+1,1),255))</f>
        <v>Security: Contracts: Responsible: PenTest</v>
      </c>
      <c r="G12" t="s">
        <v>3583</v>
      </c>
    </row>
    <row r="13" spans="1:10">
      <c r="A13" t="s">
        <v>2074</v>
      </c>
      <c r="B13" t="s">
        <v>2275</v>
      </c>
      <c r="C13" t="s">
        <v>3584</v>
      </c>
      <c r="D13" t="s">
        <v>3585</v>
      </c>
      <c r="E13" t="str">
        <f xml:space="preserve"> CONCATENATE( MID(Table151837[[#This Row],[PHASE]],2,3), MID(Table151837[[#This Row],[DELIVERABLE]],2,4), TRIM(SUBSTITUTE(MID(Table151837[[#This Row],[CONCERN.ID]],2,20),"X","") )  )</f>
        <v>07.372.21.01.05</v>
      </c>
      <c r="F13" t="str">
        <f>TRIM(MID(Table151837[[#This Row],[CONCERN.UNIQUEPATH]], IF( ISNUMBER( SEARCH("/",Table151837[[#This Row],[CONCERN.UNIQUEPATH]])),SEARCH("/",Table151837[[#This Row],[CONCERN.UNIQUEPATH]])+1,1),255))</f>
        <v>Security: Contracts: Responsible: SOA</v>
      </c>
      <c r="G13" t="s">
        <v>3586</v>
      </c>
    </row>
    <row r="14" spans="1:10">
      <c r="A14" t="s">
        <v>2074</v>
      </c>
      <c r="B14" t="s">
        <v>2275</v>
      </c>
      <c r="C14" t="s">
        <v>3587</v>
      </c>
      <c r="D14" t="s">
        <v>3588</v>
      </c>
      <c r="E14" t="str">
        <f xml:space="preserve"> CONCATENATE( MID(Table151837[[#This Row],[PHASE]],2,3), MID(Table151837[[#This Row],[DELIVERABLE]],2,4), TRIM(SUBSTITUTE(MID(Table151837[[#This Row],[CONCERN.ID]],2,20),"X","") )  )</f>
        <v>07.372.21.02.00</v>
      </c>
      <c r="F14" t="str">
        <f>TRIM(MID(Table151837[[#This Row],[CONCERN.UNIQUEPATH]], IF( ISNUMBER( SEARCH("/",Table151837[[#This Row],[CONCERN.UNIQUEPATH]])),SEARCH("/",Table151837[[#This Row],[CONCERN.UNIQUEPATH]])+1,1),255))</f>
        <v>Security: Documentation: Operations</v>
      </c>
      <c r="G14" t="s">
        <v>3589</v>
      </c>
    </row>
    <row r="15" spans="1:10">
      <c r="A15" t="s">
        <v>2074</v>
      </c>
      <c r="B15" t="s">
        <v>2275</v>
      </c>
      <c r="C15" t="s">
        <v>3590</v>
      </c>
      <c r="D15" t="s">
        <v>3591</v>
      </c>
      <c r="E15" t="str">
        <f xml:space="preserve"> CONCATENATE( MID(Table151837[[#This Row],[PHASE]],2,3), MID(Table151837[[#This Row],[DELIVERABLE]],2,4), TRIM(SUBSTITUTE(MID(Table151837[[#This Row],[CONCERN.ID]],2,20),"X","") )  )</f>
        <v>07.372.21.02.01</v>
      </c>
      <c r="F15" t="str">
        <f>TRIM(MID(Table151837[[#This Row],[CONCERN.UNIQUEPATH]], IF( ISNUMBER( SEARCH("/",Table151837[[#This Row],[CONCERN.UNIQUEPATH]])),SEARCH("/",Table151837[[#This Row],[CONCERN.UNIQUEPATH]])+1,1),255))</f>
        <v>Security: Documentation: Operations: Training</v>
      </c>
      <c r="G15" t="s">
        <v>3592</v>
      </c>
    </row>
    <row r="16" spans="1:10">
      <c r="A16" t="s">
        <v>2074</v>
      </c>
      <c r="B16" t="s">
        <v>2275</v>
      </c>
      <c r="C16" t="s">
        <v>3593</v>
      </c>
      <c r="D16" t="s">
        <v>3594</v>
      </c>
      <c r="E16" t="str">
        <f xml:space="preserve"> CONCATENATE( MID(Table151837[[#This Row],[PHASE]],2,3), MID(Table151837[[#This Row],[DELIVERABLE]],2,4), TRIM(SUBSTITUTE(MID(Table151837[[#This Row],[CONCERN.ID]],2,20),"X","") )  )</f>
        <v>07.372.21.03.02</v>
      </c>
      <c r="F16" t="str">
        <f>TRIM(MID(Table151837[[#This Row],[CONCERN.UNIQUEPATH]], IF( ISNUMBER( SEARCH("/",Table151837[[#This Row],[CONCERN.UNIQUEPATH]])),SEARCH("/",Table151837[[#This Row],[CONCERN.UNIQUEPATH]])+1,1),255))</f>
        <v>Security: Documentation: Operations: Digital Access</v>
      </c>
      <c r="G16" t="s">
        <v>3595</v>
      </c>
    </row>
    <row r="17" spans="1:7">
      <c r="A17" t="s">
        <v>2074</v>
      </c>
      <c r="B17" t="s">
        <v>2275</v>
      </c>
      <c r="C17" t="s">
        <v>3596</v>
      </c>
      <c r="D17" t="s">
        <v>3597</v>
      </c>
      <c r="E17" t="str">
        <f xml:space="preserve"> CONCATENATE( MID(Table151837[[#This Row],[PHASE]],2,3), MID(Table151837[[#This Row],[DELIVERABLE]],2,4), TRIM(SUBSTITUTE(MID(Table151837[[#This Row],[CONCERN.ID]],2,20),"X","") )  )</f>
        <v>07.372.21.04.01</v>
      </c>
      <c r="F17" t="str">
        <f>TRIM(MID(Table151837[[#This Row],[CONCERN.UNIQUEPATH]], IF( ISNUMBER( SEARCH("/",Table151837[[#This Row],[CONCERN.UNIQUEPATH]])),SEARCH("/",Table151837[[#This Row],[CONCERN.UNIQUEPATH]])+1,1),255))</f>
        <v>Security: Documentation: Operations: Physical Access</v>
      </c>
      <c r="G17" t="s">
        <v>3598</v>
      </c>
    </row>
    <row r="18" spans="1:7">
      <c r="A18" t="s">
        <v>2074</v>
      </c>
      <c r="B18" t="s">
        <v>2275</v>
      </c>
      <c r="C18" t="s">
        <v>3599</v>
      </c>
      <c r="D18" t="s">
        <v>3600</v>
      </c>
      <c r="E18" t="str">
        <f xml:space="preserve"> CONCATENATE( MID(Table151837[[#This Row],[PHASE]],2,3), MID(Table151837[[#This Row],[DELIVERABLE]],2,4), TRIM(SUBSTITUTE(MID(Table151837[[#This Row],[CONCERN.ID]],2,20),"X","") )  )</f>
        <v>07.372.21.06.01</v>
      </c>
      <c r="F18" t="str">
        <f>TRIM(MID(Table151837[[#This Row],[CONCERN.UNIQUEPATH]], IF( ISNUMBER( SEARCH("/",Table151837[[#This Row],[CONCERN.UNIQUEPATH]])),SEARCH("/",Table151837[[#This Row],[CONCERN.UNIQUEPATH]])+1,1),255))</f>
        <v>Security: Documentation: Operations: Backups</v>
      </c>
      <c r="G18" t="s">
        <v>3601</v>
      </c>
    </row>
    <row r="19" spans="1:7">
      <c r="A19" t="s">
        <v>2074</v>
      </c>
      <c r="B19" t="s">
        <v>2275</v>
      </c>
      <c r="C19" t="s">
        <v>3602</v>
      </c>
      <c r="D19" t="s">
        <v>3603</v>
      </c>
      <c r="E19" t="str">
        <f xml:space="preserve"> CONCATENATE( MID(Table151837[[#This Row],[PHASE]],2,3), MID(Table151837[[#This Row],[DELIVERABLE]],2,4), TRIM(SUBSTITUTE(MID(Table151837[[#This Row],[CONCERN.ID]],2,20),"X","") )  )</f>
        <v>07.372.21.05.01</v>
      </c>
      <c r="F19" t="str">
        <f>TRIM(MID(Table151837[[#This Row],[CONCERN.UNIQUEPATH]], IF( ISNUMBER( SEARCH("/",Table151837[[#This Row],[CONCERN.UNIQUEPATH]])),SEARCH("/",Table151837[[#This Row],[CONCERN.UNIQUEPATH]])+1,1),255))</f>
        <v>Security: Documentation: Operations: Deployments</v>
      </c>
      <c r="G19" t="s">
        <v>3604</v>
      </c>
    </row>
    <row r="20" spans="1:7">
      <c r="A20" t="s">
        <v>2074</v>
      </c>
      <c r="B20" t="s">
        <v>2275</v>
      </c>
      <c r="C20" t="s">
        <v>3605</v>
      </c>
      <c r="D20" t="s">
        <v>3606</v>
      </c>
      <c r="E20" t="str">
        <f xml:space="preserve"> CONCATENATE( MID(Table151837[[#This Row],[PHASE]],2,3), MID(Table151837[[#This Row],[DELIVERABLE]],2,4), TRIM(SUBSTITUTE(MID(Table151837[[#This Row],[CONCERN.ID]],2,20),"X","") )  )</f>
        <v>07.372.21.13.01</v>
      </c>
      <c r="F20" t="str">
        <f>TRIM(MID(Table151837[[#This Row],[CONCERN.UNIQUEPATH]], IF( ISNUMBER( SEARCH("/",Table151837[[#This Row],[CONCERN.UNIQUEPATH]])),SEARCH("/",Table151837[[#This Row],[CONCERN.UNIQUEPATH]])+1,1),255))</f>
        <v>Security: Documentation: Operations: BC</v>
      </c>
      <c r="G20" t="s">
        <v>3607</v>
      </c>
    </row>
    <row r="21" spans="1:7">
      <c r="A21" t="s">
        <v>2074</v>
      </c>
      <c r="B21" t="s">
        <v>2275</v>
      </c>
      <c r="C21" t="s">
        <v>3608</v>
      </c>
      <c r="D21" t="s">
        <v>3609</v>
      </c>
      <c r="E21" t="str">
        <f xml:space="preserve"> CONCATENATE( MID(Table151837[[#This Row],[PHASE]],2,3), MID(Table151837[[#This Row],[DELIVERABLE]],2,4), TRIM(SUBSTITUTE(MID(Table151837[[#This Row],[CONCERN.ID]],2,20),"X","") )  )</f>
        <v>07.372.21.12.01</v>
      </c>
      <c r="F21" t="str">
        <f>TRIM(MID(Table151837[[#This Row],[CONCERN.UNIQUEPATH]], IF( ISNUMBER( SEARCH("/",Table151837[[#This Row],[CONCERN.UNIQUEPATH]])),SEARCH("/",Table151837[[#This Row],[CONCERN.UNIQUEPATH]])+1,1),255))</f>
        <v>Security: Documentation: Operations: Components: Upkeep</v>
      </c>
      <c r="G21" t="s">
        <v>3610</v>
      </c>
    </row>
    <row r="22" spans="1:7">
      <c r="A22" t="s">
        <v>2074</v>
      </c>
      <c r="B22" t="s">
        <v>2275</v>
      </c>
      <c r="C22" t="s">
        <v>3611</v>
      </c>
      <c r="D22" t="s">
        <v>3612</v>
      </c>
      <c r="E22" t="str">
        <f xml:space="preserve"> CONCATENATE( MID(Table151837[[#This Row],[PHASE]],2,3), MID(Table151837[[#This Row],[DELIVERABLE]],2,4), TRIM(SUBSTITUTE(MID(Table151837[[#This Row],[CONCERN.ID]],2,20),"X","") )  )</f>
        <v>07.372.21.40.00</v>
      </c>
      <c r="F22" t="str">
        <f>TRIM(MID(Table151837[[#This Row],[CONCERN.UNIQUEPATH]], IF( ISNUMBER( SEARCH("/",Table151837[[#This Row],[CONCERN.UNIQUEPATH]])),SEARCH("/",Table151837[[#This Row],[CONCERN.UNIQUEPATH]])+1,1),255))</f>
        <v>Security: Documentation: Design</v>
      </c>
      <c r="G22" t="s">
        <v>3613</v>
      </c>
    </row>
    <row r="23" spans="1:7">
      <c r="A23" t="s">
        <v>2074</v>
      </c>
      <c r="B23" t="s">
        <v>2275</v>
      </c>
      <c r="C23" t="s">
        <v>3614</v>
      </c>
      <c r="D23" t="s">
        <v>3615</v>
      </c>
      <c r="E23" t="str">
        <f xml:space="preserve"> CONCATENATE( MID(Table151837[[#This Row],[PHASE]],2,3), MID(Table151837[[#This Row],[DELIVERABLE]],2,4), TRIM(SUBSTITUTE(MID(Table151837[[#This Row],[CONCERN.ID]],2,20),"X","") )  )</f>
        <v>07.372.21.41.01</v>
      </c>
      <c r="F23" t="str">
        <f>TRIM(MID(Table151837[[#This Row],[CONCERN.UNIQUEPATH]], IF( ISNUMBER( SEARCH("/",Table151837[[#This Row],[CONCERN.UNIQUEPATH]])),SEARCH("/",Table151837[[#This Row],[CONCERN.UNIQUEPATH]])+1,1),255))</f>
        <v>Security: Documentation: Design: Portability</v>
      </c>
      <c r="G23" t="s">
        <v>3616</v>
      </c>
    </row>
    <row r="24" spans="1:7">
      <c r="A24" t="s">
        <v>2074</v>
      </c>
      <c r="B24" t="s">
        <v>2275</v>
      </c>
      <c r="C24" t="s">
        <v>3617</v>
      </c>
      <c r="D24" t="s">
        <v>3618</v>
      </c>
      <c r="E24" t="str">
        <f xml:space="preserve"> CONCATENATE( MID(Table151837[[#This Row],[PHASE]],2,3), MID(Table151837[[#This Row],[DELIVERABLE]],2,4), TRIM(SUBSTITUTE(MID(Table151837[[#This Row],[CONCERN.ID]],2,20),"X","") )  )</f>
        <v>07.372.21.42.01</v>
      </c>
      <c r="F24" t="str">
        <f>TRIM(MID(Table151837[[#This Row],[CONCERN.UNIQUEPATH]], IF( ISNUMBER( SEARCH("/",Table151837[[#This Row],[CONCERN.UNIQUEPATH]])),SEARCH("/",Table151837[[#This Row],[CONCERN.UNIQUEPATH]])+1,1),255))</f>
        <v>Security: Documentation: Design: WAF</v>
      </c>
      <c r="G24" t="s">
        <v>3619</v>
      </c>
    </row>
    <row r="25" spans="1:7">
      <c r="A25" t="s">
        <v>2074</v>
      </c>
      <c r="B25" t="s">
        <v>2275</v>
      </c>
      <c r="C25" t="s">
        <v>3620</v>
      </c>
      <c r="D25" t="s">
        <v>3621</v>
      </c>
      <c r="E25" t="str">
        <f xml:space="preserve"> CONCATENATE( MID(Table151837[[#This Row],[PHASE]],2,3), MID(Table151837[[#This Row],[DELIVERABLE]],2,4), TRIM(SUBSTITUTE(MID(Table151837[[#This Row],[CONCERN.ID]],2,20),"X","") )  )</f>
        <v>07.372.21.42.02</v>
      </c>
      <c r="F25" t="str">
        <f>TRIM(MID(Table151837[[#This Row],[CONCERN.UNIQUEPATH]], IF( ISNUMBER( SEARCH("/",Table151837[[#This Row],[CONCERN.UNIQUEPATH]])),SEARCH("/",Table151837[[#This Row],[CONCERN.UNIQUEPATH]])+1,1),255))</f>
        <v>Security: Documentation: Design: DDoS</v>
      </c>
      <c r="G25" t="s">
        <v>3622</v>
      </c>
    </row>
    <row r="26" spans="1:7">
      <c r="A26" t="s">
        <v>2074</v>
      </c>
      <c r="B26" t="s">
        <v>2275</v>
      </c>
      <c r="C26" t="s">
        <v>3623</v>
      </c>
      <c r="D26" t="s">
        <v>3624</v>
      </c>
      <c r="E26" t="str">
        <f xml:space="preserve"> CONCATENATE( MID(Table151837[[#This Row],[PHASE]],2,3), MID(Table151837[[#This Row],[DELIVERABLE]],2,4), TRIM(SUBSTITUTE(MID(Table151837[[#This Row],[CONCERN.ID]],2,20),"X","") )  )</f>
        <v>07.372.21.42.03</v>
      </c>
      <c r="F26" t="str">
        <f>TRIM(MID(Table151837[[#This Row],[CONCERN.UNIQUEPATH]], IF( ISNUMBER( SEARCH("/",Table151837[[#This Row],[CONCERN.UNIQUEPATH]])),SEARCH("/",Table151837[[#This Row],[CONCERN.UNIQUEPATH]])+1,1),255))</f>
        <v>Security: Documentation: Design: GeoFencing</v>
      </c>
      <c r="G26" t="s">
        <v>3625</v>
      </c>
    </row>
    <row r="27" spans="1:7">
      <c r="A27" t="s">
        <v>2074</v>
      </c>
      <c r="B27" t="s">
        <v>2275</v>
      </c>
      <c r="C27" t="s">
        <v>3626</v>
      </c>
      <c r="D27" t="s">
        <v>3627</v>
      </c>
      <c r="E27" t="str">
        <f xml:space="preserve"> CONCATENATE( MID(Table151837[[#This Row],[PHASE]],2,3), MID(Table151837[[#This Row],[DELIVERABLE]],2,4), TRIM(SUBSTITUTE(MID(Table151837[[#This Row],[CONCERN.ID]],2,20),"X","") )  )</f>
        <v>07.372.21.42.04</v>
      </c>
      <c r="F27" t="str">
        <f>TRIM(MID(Table151837[[#This Row],[CONCERN.UNIQUEPATH]], IF( ISNUMBER( SEARCH("/",Table151837[[#This Row],[CONCERN.UNIQUEPATH]])),SEARCH("/",Table151837[[#This Row],[CONCERN.UNIQUEPATH]])+1,1),255))</f>
        <v>Security: Documentation: Design: HTTP Redirection</v>
      </c>
      <c r="G27" t="s">
        <v>3628</v>
      </c>
    </row>
    <row r="28" spans="1:7">
      <c r="A28" t="s">
        <v>2074</v>
      </c>
      <c r="B28" t="s">
        <v>2275</v>
      </c>
      <c r="C28" t="s">
        <v>3629</v>
      </c>
      <c r="D28" t="s">
        <v>3630</v>
      </c>
      <c r="E28" t="str">
        <f xml:space="preserve"> CONCATENATE( MID(Table151837[[#This Row],[PHASE]],2,3), MID(Table151837[[#This Row],[DELIVERABLE]],2,4), TRIM(SUBSTITUTE(MID(Table151837[[#This Row],[CONCERN.ID]],2,20),"X","") )  )</f>
        <v>07.372.21.43.01</v>
      </c>
      <c r="F28" t="str">
        <f>TRIM(MID(Table151837[[#This Row],[CONCERN.UNIQUEPATH]], IF( ISNUMBER( SEARCH("/",Table151837[[#This Row],[CONCERN.UNIQUEPATH]])),SEARCH("/",Table151837[[#This Row],[CONCERN.UNIQUEPATH]])+1,1),255))</f>
        <v>Security: Documentation: Design: Envrionments</v>
      </c>
      <c r="G28" t="s">
        <v>3631</v>
      </c>
    </row>
    <row r="29" spans="1:7">
      <c r="A29" t="s">
        <v>2074</v>
      </c>
      <c r="B29" t="s">
        <v>2275</v>
      </c>
      <c r="C29" t="s">
        <v>3632</v>
      </c>
      <c r="D29" t="s">
        <v>3633</v>
      </c>
      <c r="E29" t="str">
        <f xml:space="preserve"> CONCATENATE( MID(Table151837[[#This Row],[PHASE]],2,3), MID(Table151837[[#This Row],[DELIVERABLE]],2,4), TRIM(SUBSTITUTE(MID(Table151837[[#This Row],[CONCERN.ID]],2,20),"X","") )  )</f>
        <v>07.372.21.43.02</v>
      </c>
      <c r="F29" t="str">
        <f>TRIM(MID(Table151837[[#This Row],[CONCERN.UNIQUEPATH]], IF( ISNUMBER( SEARCH("/",Table151837[[#This Row],[CONCERN.UNIQUEPATH]])),SEARCH("/",Table151837[[#This Row],[CONCERN.UNIQUEPATH]])+1,1),255))</f>
        <v>Security: Documentation: Design: Environments: Access</v>
      </c>
      <c r="G29" t="s">
        <v>3634</v>
      </c>
    </row>
    <row r="30" spans="1:7">
      <c r="A30" t="s">
        <v>2074</v>
      </c>
      <c r="B30" t="s">
        <v>2275</v>
      </c>
      <c r="C30" t="s">
        <v>3635</v>
      </c>
      <c r="D30" t="s">
        <v>3636</v>
      </c>
      <c r="E30" t="str">
        <f xml:space="preserve"> CONCATENATE( MID(Table151837[[#This Row],[PHASE]],2,3), MID(Table151837[[#This Row],[DELIVERABLE]],2,4), TRIM(SUBSTITUTE(MID(Table151837[[#This Row],[CONCERN.ID]],2,20),"X","") )  )</f>
        <v>07.372.21.43.03</v>
      </c>
      <c r="F30" t="str">
        <f>TRIM(MID(Table151837[[#This Row],[CONCERN.UNIQUEPATH]], IF( ISNUMBER( SEARCH("/",Table151837[[#This Row],[CONCERN.UNIQUEPATH]])),SEARCH("/",Table151837[[#This Row],[CONCERN.UNIQUEPATH]])+1,1),255))</f>
        <v>Security: Documentation: Design: Data At Rest: Encrypted</v>
      </c>
      <c r="G30" t="s">
        <v>3637</v>
      </c>
    </row>
    <row r="31" spans="1:7">
      <c r="A31" t="s">
        <v>2074</v>
      </c>
      <c r="B31" t="s">
        <v>2275</v>
      </c>
      <c r="C31" t="s">
        <v>3638</v>
      </c>
      <c r="D31" t="s">
        <v>3639</v>
      </c>
      <c r="E31" t="str">
        <f xml:space="preserve"> CONCATENATE( MID(Table151837[[#This Row],[PHASE]],2,3), MID(Table151837[[#This Row],[DELIVERABLE]],2,4), TRIM(SUBSTITUTE(MID(Table151837[[#This Row],[CONCERN.ID]],2,20),"X","") )  )</f>
        <v>07.372.21.44.01</v>
      </c>
      <c r="F31" t="str">
        <f>TRIM(MID(Table151837[[#This Row],[CONCERN.UNIQUEPATH]], IF( ISNUMBER( SEARCH("/",Table151837[[#This Row],[CONCERN.UNIQUEPATH]])),SEARCH("/",Table151837[[#This Row],[CONCERN.UNIQUEPATH]])+1,1),255))</f>
        <v>Security: Documentation: Design: Availability</v>
      </c>
      <c r="G31" t="s">
        <v>3640</v>
      </c>
    </row>
    <row r="32" spans="1:7">
      <c r="A32" t="s">
        <v>2074</v>
      </c>
      <c r="B32" t="s">
        <v>2275</v>
      </c>
      <c r="C32" t="s">
        <v>3638</v>
      </c>
      <c r="D32" t="s">
        <v>3641</v>
      </c>
      <c r="E32" t="str">
        <f xml:space="preserve"> CONCATENATE( MID(Table151837[[#This Row],[PHASE]],2,3), MID(Table151837[[#This Row],[DELIVERABLE]],2,4), TRIM(SUBSTITUTE(MID(Table151837[[#This Row],[CONCERN.ID]],2,20),"X","") )  )</f>
        <v>07.372.21.44.01</v>
      </c>
      <c r="F32" t="str">
        <f>TRIM(MID(Table151837[[#This Row],[CONCERN.UNIQUEPATH]], IF( ISNUMBER( SEARCH("/",Table151837[[#This Row],[CONCERN.UNIQUEPATH]])),SEARCH("/",Table151837[[#This Row],[CONCERN.UNIQUEPATH]])+1,1),255))</f>
        <v>Security: Documentation: Design: Backups</v>
      </c>
      <c r="G32" t="s">
        <v>3642</v>
      </c>
    </row>
    <row r="33" spans="1:7">
      <c r="A33" t="s">
        <v>2074</v>
      </c>
      <c r="B33" t="s">
        <v>2275</v>
      </c>
      <c r="C33" t="s">
        <v>3638</v>
      </c>
      <c r="D33" t="s">
        <v>3643</v>
      </c>
      <c r="E33" t="str">
        <f xml:space="preserve"> CONCATENATE( MID(Table151837[[#This Row],[PHASE]],2,3), MID(Table151837[[#This Row],[DELIVERABLE]],2,4), TRIM(SUBSTITUTE(MID(Table151837[[#This Row],[CONCERN.ID]],2,20),"X","") )  )</f>
        <v>07.372.21.44.01</v>
      </c>
      <c r="F33" t="str">
        <f>TRIM(MID(Table151837[[#This Row],[CONCERN.UNIQUEPATH]], IF( ISNUMBER( SEARCH("/",Table151837[[#This Row],[CONCERN.UNIQUEPATH]])),SEARCH("/",Table151837[[#This Row],[CONCERN.UNIQUEPATH]])+1,1),255))</f>
        <v>Security: Documentation: Design: In Transit: Encryption</v>
      </c>
      <c r="G33" t="s">
        <v>3644</v>
      </c>
    </row>
    <row r="34" spans="1:7">
      <c r="A34" t="s">
        <v>2074</v>
      </c>
      <c r="B34" t="s">
        <v>2275</v>
      </c>
      <c r="C34" t="s">
        <v>3645</v>
      </c>
      <c r="D34" t="s">
        <v>3646</v>
      </c>
      <c r="E34" t="str">
        <f xml:space="preserve"> CONCATENATE( MID(Table151837[[#This Row],[PHASE]],2,3), MID(Table151837[[#This Row],[DELIVERABLE]],2,4), TRIM(SUBSTITUTE(MID(Table151837[[#This Row],[CONCERN.ID]],2,20),"X","") )  )</f>
        <v>07.372.21.46.01</v>
      </c>
      <c r="F34" t="str">
        <f>TRIM(MID(Table151837[[#This Row],[CONCERN.UNIQUEPATH]], IF( ISNUMBER( SEARCH("/",Table151837[[#This Row],[CONCERN.UNIQUEPATH]])),SEARCH("/",Table151837[[#This Row],[CONCERN.UNIQUEPATH]])+1,1),255))</f>
        <v>Security: Documentation: Design: Backups: Configuration</v>
      </c>
      <c r="G34" t="s">
        <v>3647</v>
      </c>
    </row>
    <row r="35" spans="1:7">
      <c r="A35" t="s">
        <v>2074</v>
      </c>
      <c r="B35" t="s">
        <v>2275</v>
      </c>
      <c r="C35" t="s">
        <v>3648</v>
      </c>
      <c r="D35" t="s">
        <v>3649</v>
      </c>
      <c r="E35" t="str">
        <f xml:space="preserve"> CONCATENATE( MID(Table151837[[#This Row],[PHASE]],2,3), MID(Table151837[[#This Row],[DELIVERABLE]],2,4), TRIM(SUBSTITUTE(MID(Table151837[[#This Row],[CONCERN.ID]],2,20),"X","") )  )</f>
        <v>07.372.21.47.01</v>
      </c>
      <c r="F35" t="str">
        <f>TRIM(MID(Table151837[[#This Row],[CONCERN.UNIQUEPATH]], IF( ISNUMBER( SEARCH("/",Table151837[[#This Row],[CONCERN.UNIQUEPATH]])),SEARCH("/",Table151837[[#This Row],[CONCERN.UNIQUEPATH]])+1,1),255))</f>
        <v>Security: Documentation: Design: Undoability</v>
      </c>
      <c r="G35" t="s">
        <v>3650</v>
      </c>
    </row>
    <row r="36" spans="1:7">
      <c r="A36" t="s">
        <v>2074</v>
      </c>
      <c r="B36" t="s">
        <v>2275</v>
      </c>
      <c r="C36" t="s">
        <v>3651</v>
      </c>
      <c r="D36" t="s">
        <v>3652</v>
      </c>
      <c r="E36" t="str">
        <f xml:space="preserve"> CONCATENATE( MID(Table151837[[#This Row],[PHASE]],2,3), MID(Table151837[[#This Row],[DELIVERABLE]],2,4), TRIM(SUBSTITUTE(MID(Table151837[[#This Row],[CONCERN.ID]],2,20),"X","") )  )</f>
        <v>07.372.21.48.01</v>
      </c>
      <c r="F36" t="str">
        <f>TRIM(MID(Table151837[[#This Row],[CONCERN.UNIQUEPATH]], IF( ISNUMBER( SEARCH("/",Table151837[[#This Row],[CONCERN.UNIQUEPATH]])),SEARCH("/",Table151837[[#This Row],[CONCERN.UNIQUEPATH]])+1,1),255))</f>
        <v>Security: Documentation: Design: Auditing</v>
      </c>
      <c r="G36" t="s">
        <v>3653</v>
      </c>
    </row>
    <row r="37" spans="1:7">
      <c r="A37" t="s">
        <v>2074</v>
      </c>
      <c r="B37" t="s">
        <v>2275</v>
      </c>
      <c r="C37" t="s">
        <v>3654</v>
      </c>
      <c r="D37" t="s">
        <v>3652</v>
      </c>
      <c r="E37" t="str">
        <f xml:space="preserve"> CONCATENATE( MID(Table151837[[#This Row],[PHASE]],2,3), MID(Table151837[[#This Row],[DELIVERABLE]],2,4), TRIM(SUBSTITUTE(MID(Table151837[[#This Row],[CONCERN.ID]],2,20),"X","") )  )</f>
        <v>07.372.21.48.02</v>
      </c>
      <c r="F37" t="str">
        <f>TRIM(MID(Table151837[[#This Row],[CONCERN.UNIQUEPATH]], IF( ISNUMBER( SEARCH("/",Table151837[[#This Row],[CONCERN.UNIQUEPATH]])),SEARCH("/",Table151837[[#This Row],[CONCERN.UNIQUEPATH]])+1,1),255))</f>
        <v>Security: Documentation: Design: Auditing</v>
      </c>
      <c r="G37" t="s">
        <v>3655</v>
      </c>
    </row>
    <row r="38" spans="1:7">
      <c r="A38" t="s">
        <v>2074</v>
      </c>
      <c r="B38" t="s">
        <v>2275</v>
      </c>
      <c r="C38" t="s">
        <v>3656</v>
      </c>
      <c r="D38" t="s">
        <v>3657</v>
      </c>
      <c r="E38" t="str">
        <f xml:space="preserve"> CONCATENATE( MID(Table151837[[#This Row],[PHASE]],2,3), MID(Table151837[[#This Row],[DELIVERABLE]],2,4), TRIM(SUBSTITUTE(MID(Table151837[[#This Row],[CONCERN.ID]],2,20),"X","") )  )</f>
        <v>07.372.21.48.03</v>
      </c>
      <c r="F38" t="str">
        <f>TRIM(MID(Table151837[[#This Row],[CONCERN.UNIQUEPATH]], IF( ISNUMBER( SEARCH("/",Table151837[[#This Row],[CONCERN.UNIQUEPATH]])),SEARCH("/",Table151837[[#This Row],[CONCERN.UNIQUEPATH]])+1,1),255))</f>
        <v>Security: Documentation: Design: Auditing: Public</v>
      </c>
      <c r="G38" t="s">
        <v>3658</v>
      </c>
    </row>
    <row r="39" spans="1:7">
      <c r="A39" t="s">
        <v>2074</v>
      </c>
      <c r="B39" t="s">
        <v>2275</v>
      </c>
      <c r="C39" t="s">
        <v>3659</v>
      </c>
      <c r="D39" t="s">
        <v>3660</v>
      </c>
      <c r="E39" t="str">
        <f xml:space="preserve"> CONCATENATE( MID(Table151837[[#This Row],[PHASE]],2,3), MID(Table151837[[#This Row],[DELIVERABLE]],2,4), TRIM(SUBSTITUTE(MID(Table151837[[#This Row],[CONCERN.ID]],2,20),"X","") )  )</f>
        <v>07.372.21.49.01</v>
      </c>
      <c r="F39" t="str">
        <f>TRIM(MID(Table151837[[#This Row],[CONCERN.UNIQUEPATH]], IF( ISNUMBER( SEARCH("/",Table151837[[#This Row],[CONCERN.UNIQUEPATH]])),SEARCH("/",Table151837[[#This Row],[CONCERN.UNIQUEPATH]])+1,1),255))</f>
        <v>Security: Documentation: Design: Diagnostics: Clean</v>
      </c>
      <c r="G39" t="s">
        <v>3661</v>
      </c>
    </row>
    <row r="40" spans="1:7">
      <c r="A40" t="s">
        <v>2074</v>
      </c>
      <c r="B40" t="s">
        <v>2275</v>
      </c>
      <c r="C40" t="s">
        <v>3662</v>
      </c>
      <c r="D40" t="s">
        <v>3663</v>
      </c>
      <c r="E40" t="str">
        <f xml:space="preserve"> CONCATENATE( MID(Table151837[[#This Row],[PHASE]],2,3), MID(Table151837[[#This Row],[DELIVERABLE]],2,4), TRIM(SUBSTITUTE(MID(Table151837[[#This Row],[CONCERN.ID]],2,20),"X","") )  )</f>
        <v>07.372.21.50.01</v>
      </c>
      <c r="F40" t="str">
        <f>TRIM(MID(Table151837[[#This Row],[CONCERN.UNIQUEPATH]], IF( ISNUMBER( SEARCH("/",Table151837[[#This Row],[CONCERN.UNIQUEPATH]])),SEARCH("/",Table151837[[#This Row],[CONCERN.UNIQUEPATH]])+1,1),255))</f>
        <v>Security: Documentation: Design: Data: Retention</v>
      </c>
      <c r="G40" t="s">
        <v>3664</v>
      </c>
    </row>
    <row r="41" spans="1:7">
      <c r="A41" t="s">
        <v>2074</v>
      </c>
      <c r="B41" t="s">
        <v>2275</v>
      </c>
      <c r="C41" t="s">
        <v>3665</v>
      </c>
      <c r="D41" t="s">
        <v>3666</v>
      </c>
      <c r="E41" t="str">
        <f xml:space="preserve"> CONCATENATE( MID(Table151837[[#This Row],[PHASE]],2,3), MID(Table151837[[#This Row],[DELIVERABLE]],2,4), TRIM(SUBSTITUTE(MID(Table151837[[#This Row],[CONCERN.ID]],2,20),"X","") )  )</f>
        <v>07.372.21.50.02</v>
      </c>
      <c r="F41" t="str">
        <f>TRIM(MID(Table151837[[#This Row],[CONCERN.UNIQUEPATH]], IF( ISNUMBER( SEARCH("/",Table151837[[#This Row],[CONCERN.UNIQUEPATH]])),SEARCH("/",Table151837[[#This Row],[CONCERN.UNIQUEPATH]])+1,1),255))</f>
        <v>Security: Documentation: Design: Data: Rotation</v>
      </c>
      <c r="G41" t="s">
        <v>3667</v>
      </c>
    </row>
    <row r="42" spans="1:7">
      <c r="A42" t="s">
        <v>2074</v>
      </c>
      <c r="B42" t="s">
        <v>2275</v>
      </c>
      <c r="C42" t="s">
        <v>3668</v>
      </c>
      <c r="D42" t="s">
        <v>3669</v>
      </c>
      <c r="E42" t="str">
        <f xml:space="preserve"> CONCATENATE( MID(Table151837[[#This Row],[PHASE]],2,3), MID(Table151837[[#This Row],[DELIVERABLE]],2,4), TRIM(SUBSTITUTE(MID(Table151837[[#This Row],[CONCERN.ID]],2,20),"X","") )  )</f>
        <v>07.372.21.98.01</v>
      </c>
      <c r="F42" t="str">
        <f>TRIM(MID(Table151837[[#This Row],[CONCERN.UNIQUEPATH]], IF( ISNUMBER( SEARCH("/",Table151837[[#This Row],[CONCERN.UNIQUEPATH]])),SEARCH("/",Table151837[[#This Row],[CONCERN.UNIQUEPATH]])+1,1),255))</f>
        <v>Security: Documentation: Design: Controls: NZISM</v>
      </c>
      <c r="G42" t="s">
        <v>3670</v>
      </c>
    </row>
    <row r="43" spans="1:7">
      <c r="A43" t="s">
        <v>2074</v>
      </c>
      <c r="B43" t="s">
        <v>2275</v>
      </c>
      <c r="C43" t="s">
        <v>3671</v>
      </c>
      <c r="D43" t="s">
        <v>3672</v>
      </c>
      <c r="E43" t="str">
        <f xml:space="preserve"> CONCATENATE( MID(Table151837[[#This Row],[PHASE]],2,3), MID(Table151837[[#This Row],[DELIVERABLE]],2,4), TRIM(SUBSTITUTE(MID(Table151837[[#This Row],[CONCERN.ID]],2,20),"X","") )  )</f>
        <v>07.372.21.98.02</v>
      </c>
      <c r="F43" t="str">
        <f>TRIM(MID(Table151837[[#This Row],[CONCERN.UNIQUEPATH]], IF( ISNUMBER( SEARCH("/",Table151837[[#This Row],[CONCERN.UNIQUEPATH]])),SEARCH("/",Table151837[[#This Row],[CONCERN.UNIQUEPATH]])+1,1),255))</f>
        <v>Security: Documentation: Design: Controls: Exemptions</v>
      </c>
      <c r="G43" t="s">
        <v>3673</v>
      </c>
    </row>
    <row r="44" spans="1:7">
      <c r="A44" t="s">
        <v>2074</v>
      </c>
      <c r="B44" t="s">
        <v>2275</v>
      </c>
      <c r="C44" t="s">
        <v>3674</v>
      </c>
      <c r="D44" t="s">
        <v>3675</v>
      </c>
      <c r="E44" t="str">
        <f xml:space="preserve"> CONCATENATE( MID(Table151837[[#This Row],[PHASE]],2,3), MID(Table151837[[#This Row],[DELIVERABLE]],2,4), TRIM(SUBSTITUTE(MID(Table151837[[#This Row],[CONCERN.ID]],2,20),"X","") )  )</f>
        <v>07.372.21.51.01</v>
      </c>
      <c r="F44" t="str">
        <f>TRIM(MID(Table151837[[#This Row],[CONCERN.UNIQUEPATH]], IF( ISNUMBER( SEARCH("/",Table151837[[#This Row],[CONCERN.UNIQUEPATH]])),SEARCH("/",Table151837[[#This Row],[CONCERN.UNIQUEPATH]])+1,1),255))</f>
        <v>Security: Documentation: Design: Authorisation: Matrix</v>
      </c>
      <c r="G44" t="s">
        <v>3676</v>
      </c>
    </row>
  </sheetData>
  <mergeCells count="4">
    <mergeCell ref="A6:J6"/>
    <mergeCell ref="A5:J5"/>
    <mergeCell ref="A3:J3"/>
    <mergeCell ref="A2:J2"/>
  </mergeCells>
  <dataValidations count="4">
    <dataValidation type="list" allowBlank="1" showInputMessage="1" showErrorMessage="1" sqref="J9:J44" xr:uid="{8EB4C5F5-B0D6-4540-9C00-BD2AA02EC619}">
      <formula1>TBL_Type</formula1>
    </dataValidation>
    <dataValidation type="list" allowBlank="1" showInputMessage="1" showErrorMessage="1" sqref="H9:I44" xr:uid="{F4216FEC-50D7-4FEE-8072-6948D421FD61}">
      <formula1>TBL_Stakeholders</formula1>
    </dataValidation>
    <dataValidation type="list" allowBlank="1" showInputMessage="1" showErrorMessage="1" sqref="B9:B44" xr:uid="{F0B5FE7D-2D20-4285-A6D0-73FA6F09785C}">
      <formula1>TBL_Deliverables</formula1>
    </dataValidation>
    <dataValidation type="list" allowBlank="1" showInputMessage="1" showErrorMessage="1" sqref="A9:A44" xr:uid="{BCC08ACD-FC75-45E5-80B4-EA0F7438D4E5}">
      <formula1>TBL_Phase</formula1>
    </dataValidation>
  </dataValidations>
  <hyperlinks>
    <hyperlink ref="A1" location="TOC!A1" display="TOC!A1" xr:uid="{66015F06-20F8-45AB-8078-A5D8DB1A9A39}"/>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83B88-BF3B-43AD-A585-AD2C183FBD0D}">
  <sheetPr codeName="Sheet21">
    <tabColor theme="9" tint="0.39997558519241921"/>
  </sheetPr>
  <dimension ref="A1:J15"/>
  <sheetViews>
    <sheetView workbookViewId="0"/>
  </sheetViews>
  <sheetFormatPr defaultRowHeight="14.45"/>
  <cols>
    <col min="1" max="1" width="8.42578125" customWidth="1"/>
    <col min="2" max="2" width="13.85546875" customWidth="1"/>
    <col min="3" max="3" width="13.85546875" bestFit="1" customWidth="1"/>
    <col min="4" max="4" width="30.42578125" bestFit="1" customWidth="1"/>
    <col min="5" max="5" width="13.85546875" customWidth="1"/>
    <col min="6" max="6" width="27.5703125" bestFit="1" customWidth="1"/>
    <col min="7" max="7" width="126"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3677</v>
      </c>
      <c r="B5" s="51"/>
      <c r="C5" s="51"/>
      <c r="D5" s="51"/>
      <c r="E5" s="51"/>
      <c r="F5" s="51"/>
      <c r="G5" s="51"/>
      <c r="H5" s="51"/>
      <c r="I5" s="51"/>
      <c r="J5" s="51"/>
    </row>
    <row r="6" spans="1:10">
      <c r="A6" s="51" t="s">
        <v>3678</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3679</v>
      </c>
      <c r="D9" t="s">
        <v>3680</v>
      </c>
      <c r="E9" t="str">
        <f xml:space="preserve"> CONCATENATE( MID(Table151832[[#This Row],[PHASE]],2,3), MID(Table151832[[#This Row],[DELIVERABLE]],2,4), TRIM(SUBSTITUTE(MID(Table151832[[#This Row],[CONCERN.ID]],2,20),"X","") )  )</f>
        <v>07.25.01.01</v>
      </c>
      <c r="F9" t="str">
        <f>TRIM(MID(Table151832[[#This Row],[CONCERN.UNIQUEPATH]], IF( ISNUMBER( SEARCH("/",Table151832[[#This Row],[CONCERN.UNIQUEPATH]])),SEARCH("/",Table151832[[#This Row],[CONCERN.UNIQUEPATH]])+1,1),255))</f>
        <v>Deployment: Default Steps</v>
      </c>
      <c r="G9" t="s">
        <v>3681</v>
      </c>
    </row>
    <row r="10" spans="1:10">
      <c r="A10" t="s">
        <v>2074</v>
      </c>
      <c r="C10" t="s">
        <v>3682</v>
      </c>
      <c r="D10" t="s">
        <v>3683</v>
      </c>
      <c r="E10" t="str">
        <f xml:space="preserve"> CONCATENATE( MID(Table151832[[#This Row],[PHASE]],2,3), MID(Table151832[[#This Row],[DELIVERABLE]],2,4), TRIM(SUBSTITUTE(MID(Table151832[[#This Row],[CONCERN.ID]],2,20),"X","") )  )</f>
        <v>07.25.01.02</v>
      </c>
      <c r="F10" t="str">
        <f>TRIM(MID(Table151832[[#This Row],[CONCERN.UNIQUEPATH]], IF( ISNUMBER( SEARCH("/",Table151832[[#This Row],[CONCERN.UNIQUEPATH]])),SEARCH("/",Table151832[[#This Row],[CONCERN.UNIQUEPATH]])+1,1),255))</f>
        <v>Deployment: Service URL</v>
      </c>
      <c r="G10" t="s">
        <v>3684</v>
      </c>
    </row>
    <row r="11" spans="1:10">
      <c r="A11" t="s">
        <v>2074</v>
      </c>
      <c r="C11" t="s">
        <v>3685</v>
      </c>
      <c r="D11" t="s">
        <v>3686</v>
      </c>
      <c r="E11" t="str">
        <f xml:space="preserve"> CONCATENATE( MID(Table151832[[#This Row],[PHASE]],2,3), MID(Table151832[[#This Row],[DELIVERABLE]],2,4), TRIM(SUBSTITUTE(MID(Table151832[[#This Row],[CONCERN.ID]],2,20),"X","") )  )</f>
        <v>07.25.02.01</v>
      </c>
      <c r="F11" t="str">
        <f>TRIM(MID(Table151832[[#This Row],[CONCERN.UNIQUEPATH]], IF( ISNUMBER( SEARCH("/",Table151832[[#This Row],[CONCERN.UNIQUEPATH]])),SEARCH("/",Table151832[[#This Row],[CONCERN.UNIQUEPATH]])+1,1),255))</f>
        <v>Deployment: IaC: Idempotent</v>
      </c>
      <c r="G11" t="s">
        <v>3687</v>
      </c>
    </row>
    <row r="12" spans="1:10">
      <c r="A12" t="s">
        <v>2074</v>
      </c>
      <c r="C12" t="s">
        <v>3688</v>
      </c>
      <c r="D12" t="s">
        <v>3689</v>
      </c>
      <c r="E12" t="str">
        <f xml:space="preserve"> CONCATENATE( MID(Table151832[[#This Row],[PHASE]],2,3), MID(Table151832[[#This Row],[DELIVERABLE]],2,4), TRIM(SUBSTITUTE(MID(Table151832[[#This Row],[CONCERN.ID]],2,20),"X","") )  )</f>
        <v>07.25.02.02</v>
      </c>
      <c r="F12" t="str">
        <f>TRIM(MID(Table151832[[#This Row],[CONCERN.UNIQUEPATH]], IF( ISNUMBER( SEARCH("/",Table151832[[#This Row],[CONCERN.UNIQUEPATH]])),SEARCH("/",Table151832[[#This Row],[CONCERN.UNIQUEPATH]])+1,1),255))</f>
        <v>Deployment: IaC: By Pipeline</v>
      </c>
      <c r="G12" t="s">
        <v>3690</v>
      </c>
    </row>
    <row r="13" spans="1:10">
      <c r="A13" t="s">
        <v>2074</v>
      </c>
      <c r="C13" t="s">
        <v>3691</v>
      </c>
      <c r="D13" t="s">
        <v>3692</v>
      </c>
      <c r="E13" t="str">
        <f xml:space="preserve"> CONCATENATE( MID(Table151832[[#This Row],[PHASE]],2,3), MID(Table151832[[#This Row],[DELIVERABLE]],2,4), TRIM(SUBSTITUTE(MID(Table151832[[#This Row],[CONCERN.ID]],2,20),"X","") )  )</f>
        <v>07.25.03.01</v>
      </c>
      <c r="F13" t="str">
        <f>TRIM(MID(Table151832[[#This Row],[CONCERN.UNIQUEPATH]], IF( ISNUMBER( SEARCH("/",Table151832[[#This Row],[CONCERN.UNIQUEPATH]])),SEARCH("/",Table151832[[#This Row],[CONCERN.UNIQUEPATH]])+1,1),255))</f>
        <v>Deployment: DBaC: Idempotent</v>
      </c>
      <c r="G13" t="s">
        <v>3693</v>
      </c>
    </row>
    <row r="14" spans="1:10">
      <c r="A14" t="s">
        <v>2074</v>
      </c>
      <c r="C14" t="s">
        <v>3691</v>
      </c>
      <c r="D14" t="s">
        <v>3694</v>
      </c>
      <c r="E14" t="str">
        <f xml:space="preserve"> CONCATENATE( MID(Table151832[[#This Row],[PHASE]],2,3), MID(Table151832[[#This Row],[DELIVERABLE]],2,4), TRIM(SUBSTITUTE(MID(Table151832[[#This Row],[CONCERN.ID]],2,20),"X","") )  )</f>
        <v>07.25.03.01</v>
      </c>
      <c r="F14" t="str">
        <f>TRIM(MID(Table151832[[#This Row],[CONCERN.UNIQUEPATH]], IF( ISNUMBER( SEARCH("/",Table151832[[#This Row],[CONCERN.UNIQUEPATH]])),SEARCH("/",Table151832[[#This Row],[CONCERN.UNIQUEPATH]])+1,1),255))</f>
        <v>Deployment: SAbP: 3y r confid</v>
      </c>
      <c r="G14" t="s">
        <v>3695</v>
      </c>
    </row>
    <row r="15" spans="1:10">
      <c r="A15" t="s">
        <v>2074</v>
      </c>
      <c r="C15" t="s">
        <v>3696</v>
      </c>
      <c r="D15" t="s">
        <v>3697</v>
      </c>
      <c r="E15" t="str">
        <f xml:space="preserve"> CONCATENATE( MID(Table151832[[#This Row],[PHASE]],2,3), MID(Table151832[[#This Row],[DELIVERABLE]],2,4), TRIM(SUBSTITUTE(MID(Table151832[[#This Row],[CONCERN.ID]],2,20),"X","") )  )</f>
        <v>07.25.03.02</v>
      </c>
      <c r="F15" t="str">
        <f>TRIM(MID(Table151832[[#This Row],[CONCERN.UNIQUEPATH]], IF( ISNUMBER( SEARCH("/",Table151832[[#This Row],[CONCERN.UNIQUEPATH]])),SEARCH("/",Table151832[[#This Row],[CONCERN.UNIQUEPATH]])+1,1),255))</f>
        <v>Deployment: DBaC: By Pipeline</v>
      </c>
      <c r="G15" t="s">
        <v>3698</v>
      </c>
    </row>
  </sheetData>
  <mergeCells count="4">
    <mergeCell ref="A6:J6"/>
    <mergeCell ref="A5:J5"/>
    <mergeCell ref="A3:J3"/>
    <mergeCell ref="A2:J2"/>
  </mergeCells>
  <dataValidations count="4">
    <dataValidation type="list" allowBlank="1" showInputMessage="1" showErrorMessage="1" sqref="J9:J15" xr:uid="{FE4A6990-8FD5-48EE-B756-0D8B4920305F}">
      <formula1>TBL_Type</formula1>
    </dataValidation>
    <dataValidation type="list" allowBlank="1" showInputMessage="1" showErrorMessage="1" sqref="H9:I15" xr:uid="{AABF275B-6295-4179-8D85-1F7E6FA90779}">
      <formula1>TBL_Stakeholders</formula1>
    </dataValidation>
    <dataValidation type="list" allowBlank="1" showInputMessage="1" showErrorMessage="1" sqref="B9:B15" xr:uid="{A74EA113-A081-45A6-9ABA-EC045F22964D}">
      <formula1>TBL_Deliverables</formula1>
    </dataValidation>
    <dataValidation type="list" allowBlank="1" showInputMessage="1" showErrorMessage="1" sqref="A9:A15" xr:uid="{39790B89-4925-451A-A075-E1AB9EDA1B46}">
      <formula1>TBL_Phase</formula1>
    </dataValidation>
  </dataValidations>
  <hyperlinks>
    <hyperlink ref="A1" location="TOC!A1" display="TOC!A1" xr:uid="{5EF140FD-26E1-424D-B00A-C02AB539135C}"/>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9A4B8-384F-43F9-A997-79EDAE037C30}">
  <sheetPr>
    <tabColor rgb="FF92D050"/>
  </sheetPr>
  <dimension ref="A1:J9"/>
  <sheetViews>
    <sheetView workbookViewId="0">
      <selection activeCell="B10" sqref="B10"/>
    </sheetView>
  </sheetViews>
  <sheetFormatPr defaultRowHeight="1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ht="14.45">
      <c r="A1" s="44" t="s">
        <v>3200</v>
      </c>
    </row>
    <row r="2" spans="1:10" ht="14.45">
      <c r="A2" s="24" t="s">
        <v>3201</v>
      </c>
      <c r="B2" s="24"/>
      <c r="C2" s="24"/>
      <c r="D2" s="24"/>
      <c r="E2" s="24"/>
      <c r="F2" s="24"/>
      <c r="G2" s="24"/>
      <c r="H2" s="24"/>
      <c r="I2" s="24"/>
      <c r="J2" s="24"/>
    </row>
    <row r="3" spans="1:10" ht="14.45">
      <c r="A3" s="24" t="s">
        <v>3202</v>
      </c>
      <c r="B3" s="24"/>
      <c r="C3" s="24"/>
      <c r="D3" s="24"/>
      <c r="E3" s="24"/>
      <c r="F3" s="24"/>
      <c r="G3" s="24"/>
      <c r="H3" s="24"/>
      <c r="I3" s="24"/>
      <c r="J3" s="24"/>
    </row>
    <row r="5" spans="1:10" ht="14.45">
      <c r="A5" s="24" t="s">
        <v>3203</v>
      </c>
      <c r="B5" s="24"/>
      <c r="C5" s="24"/>
      <c r="D5" s="24"/>
      <c r="E5" s="24"/>
      <c r="F5" s="24"/>
      <c r="G5" s="24"/>
      <c r="H5" s="24"/>
      <c r="I5" s="24"/>
      <c r="J5" s="24"/>
    </row>
    <row r="6" spans="1:10" ht="14.45">
      <c r="A6" s="24" t="s">
        <v>3204</v>
      </c>
      <c r="B6" s="24"/>
      <c r="C6" s="24"/>
      <c r="D6" s="24"/>
      <c r="E6" s="24"/>
      <c r="F6" s="24"/>
      <c r="G6" s="24"/>
      <c r="H6" s="24"/>
      <c r="I6" s="24"/>
      <c r="J6" s="24"/>
    </row>
    <row r="8" spans="1:10" ht="14.45">
      <c r="A8" t="s">
        <v>3205</v>
      </c>
      <c r="B8" t="s">
        <v>3206</v>
      </c>
      <c r="C8" t="s">
        <v>3207</v>
      </c>
      <c r="D8" t="s">
        <v>3208</v>
      </c>
      <c r="E8" t="s">
        <v>3209</v>
      </c>
      <c r="F8" t="s">
        <v>3210</v>
      </c>
      <c r="G8" t="s">
        <v>2396</v>
      </c>
      <c r="H8" t="s">
        <v>3211</v>
      </c>
      <c r="I8" t="s">
        <v>3212</v>
      </c>
      <c r="J8" t="s">
        <v>2025</v>
      </c>
    </row>
    <row r="9" spans="1:10" ht="14.45">
      <c r="A9" t="s">
        <v>2074</v>
      </c>
      <c r="C9" t="s">
        <v>3213</v>
      </c>
      <c r="D9" t="s">
        <v>3214</v>
      </c>
      <c r="E9" t="str">
        <f xml:space="preserve"> CONCATENATE( MID(Table151825[[#This Row],[PHASE]],2,3), MID(Table151825[[#This Row],[DELIVERABLE]],2,4), TRIM(SUBSTITUTE(MID(Table151825[[#This Row],[CONCERN.ID]],2,20),"X","") )  )</f>
        <v>07.00.01.01</v>
      </c>
      <c r="F9" t="str">
        <f>TRIM(MID(Table151825[[#This Row],[CONCERN.UNIQUEPATH]], IF( ISNUMBER( SEARCH("/",Table151825[[#This Row],[CONCERN.UNIQUEPATH]])),SEARCH("/",Table151825[[#This Row],[CONCERN.UNIQUEPATH]])+1,1),255))</f>
        <v>Title</v>
      </c>
    </row>
  </sheetData>
  <dataValidations count="4">
    <dataValidation type="list" allowBlank="1" showInputMessage="1" showErrorMessage="1" sqref="J9" xr:uid="{038F3464-DC35-48CA-AD01-C32D498D5AF4}">
      <formula1>TBL_Type</formula1>
    </dataValidation>
    <dataValidation type="list" allowBlank="1" showInputMessage="1" showErrorMessage="1" sqref="H9:I9" xr:uid="{DA23705A-D953-4E43-BE0D-49E0DDBA50F8}">
      <formula1>TBL_Stakeholders</formula1>
    </dataValidation>
    <dataValidation type="list" allowBlank="1" showInputMessage="1" showErrorMessage="1" sqref="B9" xr:uid="{41415E5B-7B28-49B9-8917-D68153A81A7A}">
      <formula1>TBL_Deliverables</formula1>
    </dataValidation>
    <dataValidation type="list" allowBlank="1" showInputMessage="1" showErrorMessage="1" sqref="A9" xr:uid="{779DABDD-6277-49C8-902E-E4197494B3A7}">
      <formula1>TBL_Phase</formula1>
    </dataValidation>
  </dataValidations>
  <hyperlinks>
    <hyperlink ref="A1" location="TOC!A1" display="TOC!A1" xr:uid="{A6007189-87EB-4818-95CF-84FB5719097D}"/>
  </hyperlinks>
  <pageMargins left="0.7" right="0.7" top="0.75" bottom="0.75" header="0.3" footer="0.3"/>
  <pageSetup paperSize="9"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5FEC-B36B-496D-8747-984B60E0B78F}">
  <sheetPr codeName="Sheet24">
    <tabColor theme="9" tint="0.39997558519241921"/>
  </sheetPr>
  <dimension ref="A1:J19"/>
  <sheetViews>
    <sheetView workbookViewId="0"/>
  </sheetViews>
  <sheetFormatPr defaultRowHeight="14.45"/>
  <cols>
    <col min="1" max="1" width="8.42578125" customWidth="1"/>
    <col min="2" max="2" width="34.42578125" bestFit="1" customWidth="1"/>
    <col min="3" max="3" width="13.85546875" bestFit="1" customWidth="1"/>
    <col min="4" max="5" width="13.85546875" customWidth="1"/>
    <col min="6" max="6" width="7.85546875" bestFit="1" customWidth="1"/>
    <col min="7" max="7" width="147.5703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3699</v>
      </c>
      <c r="B5" s="51"/>
      <c r="C5" s="51"/>
      <c r="D5" s="51"/>
      <c r="E5" s="51"/>
      <c r="F5" s="51"/>
      <c r="G5" s="51"/>
      <c r="H5" s="51"/>
      <c r="I5" s="51"/>
      <c r="J5" s="51"/>
    </row>
    <row r="6" spans="1:10">
      <c r="A6" s="51" t="s">
        <v>3700</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B9" t="s">
        <v>2264</v>
      </c>
      <c r="C9" t="s">
        <v>3701</v>
      </c>
      <c r="D9" t="s">
        <v>3702</v>
      </c>
      <c r="E9" t="str">
        <f xml:space="preserve"> CONCATENATE( MID(Table151835[[#This Row],[PHASE]],2,3), MID(Table151835[[#This Row],[DELIVERABLE]],2,4), TRIM(SUBSTITUTE(MID(Table151835[[#This Row],[CONCERN.ID]],2,20),"X","") )  )</f>
        <v>07.361.27.01.01</v>
      </c>
      <c r="F9" t="str">
        <f>TRIM(MID(Table151835[[#This Row],[CONCERN.UNIQUEPATH]], IF( ISNUMBER( SEARCH("/",Table151835[[#This Row],[CONCERN.UNIQUEPATH]])),SEARCH("/",Table151835[[#This Row],[CONCERN.UNIQUEPATH]])+1,1),255))</f>
        <v>Monitoring: Reports: Traffic</v>
      </c>
      <c r="G9" t="s">
        <v>3703</v>
      </c>
    </row>
    <row r="10" spans="1:10">
      <c r="A10" t="s">
        <v>2074</v>
      </c>
      <c r="B10" t="s">
        <v>2264</v>
      </c>
      <c r="C10" t="s">
        <v>3704</v>
      </c>
      <c r="D10" t="s">
        <v>3705</v>
      </c>
      <c r="E10" t="str">
        <f xml:space="preserve"> CONCATENATE( MID(Table151835[[#This Row],[PHASE]],2,3), MID(Table151835[[#This Row],[DELIVERABLE]],2,4), TRIM(SUBSTITUTE(MID(Table151835[[#This Row],[CONCERN.ID]],2,20),"X","") )  )</f>
        <v>07.361.27.01.02</v>
      </c>
      <c r="F10" t="str">
        <f>TRIM(MID(Table151835[[#This Row],[CONCERN.UNIQUEPATH]], IF( ISNUMBER( SEARCH("/",Table151835[[#This Row],[CONCERN.UNIQUEPATH]])),SEARCH("/",Table151835[[#This Row],[CONCERN.UNIQUEPATH]])+1,1),255))</f>
        <v>Monitoring: Reports: Operations</v>
      </c>
      <c r="G10" t="s">
        <v>3706</v>
      </c>
    </row>
    <row r="11" spans="1:10">
      <c r="A11" t="s">
        <v>2074</v>
      </c>
      <c r="B11" t="s">
        <v>2264</v>
      </c>
      <c r="C11" t="s">
        <v>3707</v>
      </c>
      <c r="D11" t="s">
        <v>3708</v>
      </c>
      <c r="E11" t="str">
        <f xml:space="preserve"> CONCATENATE( MID(Table151835[[#This Row],[PHASE]],2,3), MID(Table151835[[#This Row],[DELIVERABLE]],2,4), TRIM(SUBSTITUTE(MID(Table151835[[#This Row],[CONCERN.ID]],2,20),"X","") )  )</f>
        <v>07.361.27.01.03</v>
      </c>
      <c r="F11" t="str">
        <f>TRIM(MID(Table151835[[#This Row],[CONCERN.UNIQUEPATH]], IF( ISNUMBER( SEARCH("/",Table151835[[#This Row],[CONCERN.UNIQUEPATH]])),SEARCH("/",Table151835[[#This Row],[CONCERN.UNIQUEPATH]])+1,1),255))</f>
        <v>Monitoring: Reports: Resource Consumption</v>
      </c>
      <c r="G11" t="s">
        <v>3709</v>
      </c>
    </row>
    <row r="12" spans="1:10">
      <c r="A12" t="s">
        <v>2074</v>
      </c>
      <c r="B12" t="s">
        <v>2264</v>
      </c>
      <c r="C12" t="s">
        <v>3710</v>
      </c>
      <c r="D12" t="s">
        <v>3711</v>
      </c>
      <c r="E12" t="str">
        <f xml:space="preserve"> CONCATENATE( MID(Table151835[[#This Row],[PHASE]],2,3), MID(Table151835[[#This Row],[DELIVERABLE]],2,4), TRIM(SUBSTITUTE(MID(Table151835[[#This Row],[CONCERN.ID]],2,20),"X","") )  )</f>
        <v>07.361.27.01.04</v>
      </c>
      <c r="F12" t="str">
        <f>TRIM(MID(Table151835[[#This Row],[CONCERN.UNIQUEPATH]], IF( ISNUMBER( SEARCH("/",Table151835[[#This Row],[CONCERN.UNIQUEPATH]])),SEARCH("/",Table151835[[#This Row],[CONCERN.UNIQUEPATH]])+1,1),255))</f>
        <v>Monitoring: Reports: Exceptions</v>
      </c>
      <c r="G12" t="s">
        <v>3712</v>
      </c>
    </row>
    <row r="13" spans="1:10">
      <c r="A13" t="s">
        <v>2074</v>
      </c>
      <c r="B13" t="s">
        <v>2264</v>
      </c>
      <c r="C13" t="s">
        <v>3713</v>
      </c>
      <c r="D13" t="s">
        <v>3714</v>
      </c>
      <c r="E13" t="str">
        <f xml:space="preserve"> CONCATENATE( MID(Table151835[[#This Row],[PHASE]],2,3), MID(Table151835[[#This Row],[DELIVERABLE]],2,4), TRIM(SUBSTITUTE(MID(Table151835[[#This Row],[CONCERN.ID]],2,20),"X","") )  )</f>
        <v>07.361.27.01.05</v>
      </c>
      <c r="F13" t="str">
        <f>TRIM(MID(Table151835[[#This Row],[CONCERN.UNIQUEPATH]], IF( ISNUMBER( SEARCH("/",Table151835[[#This Row],[CONCERN.UNIQUEPATH]])),SEARCH("/",Table151835[[#This Row],[CONCERN.UNIQUEPATH]])+1,1),255))</f>
        <v>Monitoring: Alerts Traffic</v>
      </c>
      <c r="G13" t="s">
        <v>3715</v>
      </c>
    </row>
    <row r="14" spans="1:10">
      <c r="A14" t="s">
        <v>2074</v>
      </c>
      <c r="B14" t="s">
        <v>2264</v>
      </c>
      <c r="C14" t="s">
        <v>3716</v>
      </c>
      <c r="D14" t="s">
        <v>3717</v>
      </c>
      <c r="E14" t="str">
        <f xml:space="preserve"> CONCATENATE( MID(Table151835[[#This Row],[PHASE]],2,3), MID(Table151835[[#This Row],[DELIVERABLE]],2,4), TRIM(SUBSTITUTE(MID(Table151835[[#This Row],[CONCERN.ID]],2,20),"X","") )  )</f>
        <v>07.361.27.01.06</v>
      </c>
      <c r="F14" t="str">
        <f>TRIM(MID(Table151835[[#This Row],[CONCERN.UNIQUEPATH]], IF( ISNUMBER( SEARCH("/",Table151835[[#This Row],[CONCERN.UNIQUEPATH]])),SEARCH("/",Table151835[[#This Row],[CONCERN.UNIQUEPATH]])+1,1),255))</f>
        <v>Monitoring: Alerts: Operations</v>
      </c>
      <c r="G14" t="s">
        <v>3718</v>
      </c>
    </row>
    <row r="15" spans="1:10">
      <c r="A15" t="s">
        <v>2074</v>
      </c>
      <c r="B15" t="s">
        <v>2264</v>
      </c>
      <c r="C15" t="s">
        <v>3719</v>
      </c>
      <c r="D15" t="s">
        <v>3720</v>
      </c>
      <c r="E15" t="str">
        <f xml:space="preserve"> CONCATENATE( MID(Table151835[[#This Row],[PHASE]],2,3), MID(Table151835[[#This Row],[DELIVERABLE]],2,4), TRIM(SUBSTITUTE(MID(Table151835[[#This Row],[CONCERN.ID]],2,20),"X","") )  )</f>
        <v>07.361.27.01.07</v>
      </c>
      <c r="F15" t="str">
        <f>TRIM(MID(Table151835[[#This Row],[CONCERN.UNIQUEPATH]], IF( ISNUMBER( SEARCH("/",Table151835[[#This Row],[CONCERN.UNIQUEPATH]])),SEARCH("/",Table151835[[#This Row],[CONCERN.UNIQUEPATH]])+1,1),255))</f>
        <v>Monitoring: Alerts: Resource Consumption</v>
      </c>
      <c r="G15" t="s">
        <v>3721</v>
      </c>
    </row>
    <row r="16" spans="1:10">
      <c r="A16" t="s">
        <v>2074</v>
      </c>
      <c r="B16" t="s">
        <v>2264</v>
      </c>
      <c r="C16" t="s">
        <v>3722</v>
      </c>
      <c r="D16" t="s">
        <v>3723</v>
      </c>
      <c r="E16" t="str">
        <f xml:space="preserve"> CONCATENATE( MID(Table151835[[#This Row],[PHASE]],2,3), MID(Table151835[[#This Row],[DELIVERABLE]],2,4), TRIM(SUBSTITUTE(MID(Table151835[[#This Row],[CONCERN.ID]],2,20),"X","") )  )</f>
        <v>07.361.27.01.08</v>
      </c>
      <c r="F16" t="str">
        <f>TRIM(MID(Table151835[[#This Row],[CONCERN.UNIQUEPATH]], IF( ISNUMBER( SEARCH("/",Table151835[[#This Row],[CONCERN.UNIQUEPATH]])),SEARCH("/",Table151835[[#This Row],[CONCERN.UNIQUEPATH]])+1,1),255))</f>
        <v>Monitoring: Exceptions</v>
      </c>
      <c r="G16" t="s">
        <v>3724</v>
      </c>
    </row>
    <row r="17" spans="1:7">
      <c r="A17" t="s">
        <v>2074</v>
      </c>
      <c r="B17" t="s">
        <v>2264</v>
      </c>
      <c r="C17" t="s">
        <v>3725</v>
      </c>
      <c r="D17" t="s">
        <v>3726</v>
      </c>
      <c r="E17" t="str">
        <f xml:space="preserve"> CONCATENATE( MID(Table151835[[#This Row],[PHASE]],2,3), MID(Table151835[[#This Row],[DELIVERABLE]],2,4), TRIM(SUBSTITUTE(MID(Table151835[[#This Row],[CONCERN.ID]],2,20),"X","") )  )</f>
        <v>07.361.27.01.09</v>
      </c>
      <c r="F17" t="str">
        <f>TRIM(MID(Table151835[[#This Row],[CONCERN.UNIQUEPATH]], IF( ISNUMBER( SEARCH("/",Table151835[[#This Row],[CONCERN.UNIQUEPATH]])),SEARCH("/",Table151835[[#This Row],[CONCERN.UNIQUEPATH]])+1,1),255))</f>
        <v>Monitoring: Counters</v>
      </c>
      <c r="G17" t="s">
        <v>3727</v>
      </c>
    </row>
    <row r="18" spans="1:7">
      <c r="A18" t="s">
        <v>2074</v>
      </c>
      <c r="B18" t="s">
        <v>2264</v>
      </c>
      <c r="C18" t="s">
        <v>3728</v>
      </c>
      <c r="D18" t="s">
        <v>3729</v>
      </c>
      <c r="E18" t="str">
        <f xml:space="preserve"> CONCATENATE( MID(Table151835[[#This Row],[PHASE]],2,3), MID(Table151835[[#This Row],[DELIVERABLE]],2,4), TRIM(SUBSTITUTE(MID(Table151835[[#This Row],[CONCERN.ID]],2,20),"X","") )  )</f>
        <v>07.361.27.01.10</v>
      </c>
      <c r="F18" t="str">
        <f>TRIM(MID(Table151835[[#This Row],[CONCERN.UNIQUEPATH]], IF( ISNUMBER( SEARCH("/",Table151835[[#This Row],[CONCERN.UNIQUEPATH]])),SEARCH("/",Table151835[[#This Row],[CONCERN.UNIQUEPATH]])+1,1),255))</f>
        <v>Monitoring: Diagnostics</v>
      </c>
      <c r="G18" t="s">
        <v>3730</v>
      </c>
    </row>
    <row r="19" spans="1:7">
      <c r="A19" t="s">
        <v>2074</v>
      </c>
      <c r="B19" t="s">
        <v>2264</v>
      </c>
      <c r="C19" t="s">
        <v>3731</v>
      </c>
      <c r="D19" t="s">
        <v>3723</v>
      </c>
      <c r="E19" t="str">
        <f xml:space="preserve"> CONCATENATE( MID(Table151835[[#This Row],[PHASE]],2,3), MID(Table151835[[#This Row],[DELIVERABLE]],2,4), TRIM(SUBSTITUTE(MID(Table151835[[#This Row],[CONCERN.ID]],2,20),"X","") )  )</f>
        <v>07.361.27.01.11</v>
      </c>
      <c r="F19" t="str">
        <f>TRIM(MID(Table151835[[#This Row],[CONCERN.UNIQUEPATH]], IF( ISNUMBER( SEARCH("/",Table151835[[#This Row],[CONCERN.UNIQUEPATH]])),SEARCH("/",Table151835[[#This Row],[CONCERN.UNIQUEPATH]])+1,1),255))</f>
        <v>Monitoring: Exceptions</v>
      </c>
      <c r="G19" t="s">
        <v>3732</v>
      </c>
    </row>
  </sheetData>
  <mergeCells count="4">
    <mergeCell ref="A6:J6"/>
    <mergeCell ref="A5:J5"/>
    <mergeCell ref="A3:J3"/>
    <mergeCell ref="A2:J2"/>
  </mergeCells>
  <dataValidations count="4">
    <dataValidation type="list" allowBlank="1" showInputMessage="1" showErrorMessage="1" sqref="J9:J19" xr:uid="{995F0A88-8F73-4B44-81B2-BA0301FC6FE0}">
      <formula1>TBL_Type</formula1>
    </dataValidation>
    <dataValidation type="list" allowBlank="1" showInputMessage="1" showErrorMessage="1" sqref="H9:I19" xr:uid="{DA31C9C3-4A63-4F0A-A640-00BF9A5FD84B}">
      <formula1>TBL_Stakeholders</formula1>
    </dataValidation>
    <dataValidation type="list" allowBlank="1" showInputMessage="1" showErrorMessage="1" sqref="B9:B19" xr:uid="{08D350F4-28E9-47D5-B3F6-C4A26A1C4DC5}">
      <formula1>TBL_Deliverables</formula1>
    </dataValidation>
    <dataValidation type="list" allowBlank="1" showInputMessage="1" showErrorMessage="1" sqref="A9:A19" xr:uid="{BF522A3D-C9FD-4B63-A326-F552A88292C3}">
      <formula1>TBL_Phase</formula1>
    </dataValidation>
  </dataValidations>
  <hyperlinks>
    <hyperlink ref="A1" location="TOC!A1" display="TOC!A1" xr:uid="{0CD6E82D-D429-43B7-8AE5-E265FC3EED74}"/>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0CF9-556F-4F07-BE1C-272085D4BF4B}">
  <sheetPr codeName="Sheet16">
    <tabColor theme="9" tint="0.39997558519241921"/>
  </sheetPr>
  <dimension ref="A1:K66"/>
  <sheetViews>
    <sheetView topLeftCell="E40" workbookViewId="0">
      <selection activeCell="G66" sqref="G66"/>
    </sheetView>
  </sheetViews>
  <sheetFormatPr defaultRowHeight="14.45"/>
  <cols>
    <col min="1" max="1" width="10.42578125" bestFit="1" customWidth="1"/>
    <col min="2" max="2" width="22.5703125" customWidth="1"/>
    <col min="3" max="3" width="13.85546875" bestFit="1" customWidth="1"/>
    <col min="4" max="4" width="89.140625" bestFit="1" customWidth="1"/>
    <col min="5" max="5" width="13.85546875" customWidth="1"/>
    <col min="6" max="6" width="13.7109375" bestFit="1" customWidth="1"/>
    <col min="7" max="7" width="151.140625" bestFit="1" customWidth="1"/>
    <col min="8" max="8" width="14.140625" customWidth="1"/>
    <col min="9" max="9" width="13.42578125" bestFit="1" customWidth="1"/>
  </cols>
  <sheetData>
    <row r="1" spans="1:11">
      <c r="A1" s="44" t="s">
        <v>3200</v>
      </c>
    </row>
    <row r="2" spans="1:11">
      <c r="A2" s="51" t="s">
        <v>3201</v>
      </c>
      <c r="B2" s="51"/>
      <c r="C2" s="51"/>
      <c r="D2" s="51"/>
      <c r="E2" s="51"/>
      <c r="F2" s="51"/>
      <c r="G2" s="51"/>
      <c r="H2" s="51"/>
      <c r="I2" s="51"/>
      <c r="J2" s="51"/>
    </row>
    <row r="3" spans="1:11">
      <c r="A3" s="51" t="s">
        <v>3232</v>
      </c>
      <c r="B3" s="51"/>
      <c r="C3" s="51"/>
      <c r="D3" s="51"/>
      <c r="E3" s="51"/>
      <c r="F3" s="51"/>
      <c r="G3" s="51"/>
      <c r="H3" s="51"/>
      <c r="I3" s="51"/>
      <c r="J3" s="51"/>
    </row>
    <row r="5" spans="1:11">
      <c r="A5" s="51" t="s">
        <v>3733</v>
      </c>
      <c r="B5" s="51"/>
      <c r="C5" s="51"/>
      <c r="D5" s="51"/>
      <c r="E5" s="51"/>
      <c r="F5" s="51"/>
      <c r="G5" s="51"/>
      <c r="H5" s="51"/>
      <c r="I5" s="51"/>
      <c r="J5" s="51"/>
    </row>
    <row r="6" spans="1:11">
      <c r="A6" s="51" t="s">
        <v>3734</v>
      </c>
      <c r="B6" s="51"/>
      <c r="C6" s="51"/>
      <c r="D6" s="51"/>
      <c r="E6" s="51"/>
      <c r="F6" s="51"/>
      <c r="G6" s="51"/>
      <c r="H6" s="51"/>
      <c r="I6" s="51"/>
      <c r="J6" s="51"/>
    </row>
    <row r="8" spans="1:11">
      <c r="A8" s="52" t="s">
        <v>3735</v>
      </c>
      <c r="B8" s="52"/>
      <c r="C8" s="52"/>
      <c r="D8" s="52"/>
      <c r="E8" s="52"/>
      <c r="F8" s="52"/>
      <c r="G8" s="52"/>
      <c r="H8" s="52"/>
      <c r="I8" s="52"/>
      <c r="J8" s="52"/>
    </row>
    <row r="10" spans="1:11">
      <c r="A10" t="s">
        <v>3205</v>
      </c>
      <c r="B10" t="s">
        <v>3206</v>
      </c>
      <c r="C10" t="s">
        <v>3207</v>
      </c>
      <c r="D10" t="s">
        <v>3208</v>
      </c>
      <c r="E10" t="s">
        <v>3209</v>
      </c>
      <c r="F10" t="s">
        <v>3210</v>
      </c>
      <c r="G10" t="s">
        <v>2396</v>
      </c>
      <c r="H10" t="s">
        <v>3211</v>
      </c>
      <c r="I10" t="s">
        <v>3212</v>
      </c>
      <c r="J10" t="s">
        <v>2025</v>
      </c>
      <c r="K10" t="s">
        <v>3736</v>
      </c>
    </row>
    <row r="11" spans="1:11">
      <c r="A11" t="s">
        <v>2074</v>
      </c>
      <c r="B11" t="s">
        <v>2315</v>
      </c>
      <c r="C11" t="s">
        <v>3737</v>
      </c>
      <c r="D11" s="25" t="s">
        <v>3738</v>
      </c>
      <c r="E11" t="str">
        <f xml:space="preserve"> CONCATENATE( MID(Table151826[[#This Row],[PHASE]],2,3), MID(Table151826[[#This Row],[DELIVERABLE]],2,4), TRIM(SUBSTITUTE(MID(Table151826[[#This Row],[CONCERN.ID]],2,20),"X","") )  )</f>
        <v>07.402.29.01.01</v>
      </c>
      <c r="F11" t="str">
        <f>TRIM(MID(Table151826[[#This Row],[CONCERN.UNIQUEPATH]], IF( ISNUMBER( SEARCH("/",Table151826[[#This Row],[CONCERN.UNIQUEPATH]])),SEARCH("/",Table151826[[#This Row],[CONCERN.UNIQUEPATH]])+1,1),255))</f>
        <v>Reliability/Recoverability: Backups</v>
      </c>
      <c r="G11" t="s">
        <v>3739</v>
      </c>
      <c r="H11" t="s">
        <v>2236</v>
      </c>
      <c r="I11" t="s">
        <v>2208</v>
      </c>
      <c r="J11" t="s">
        <v>2030</v>
      </c>
      <c r="K11" s="25" t="s">
        <v>3740</v>
      </c>
    </row>
    <row r="12" spans="1:11">
      <c r="A12" s="21" t="s">
        <v>2074</v>
      </c>
      <c r="B12" t="s">
        <v>2315</v>
      </c>
      <c r="C12" t="s">
        <v>3741</v>
      </c>
      <c r="D12" s="25" t="s">
        <v>3742</v>
      </c>
      <c r="E12" t="str">
        <f xml:space="preserve"> CONCATENATE( MID(Table151826[[#This Row],[PHASE]],2,3), MID(Table151826[[#This Row],[DELIVERABLE]],2,4), TRIM(SUBSTITUTE(MID(Table151826[[#This Row],[CONCERN.ID]],2,20),"X","") )  )</f>
        <v>07.402.29.01.02</v>
      </c>
      <c r="G12" t="s">
        <v>3743</v>
      </c>
      <c r="H12" t="s">
        <v>2236</v>
      </c>
      <c r="I12" t="s">
        <v>2208</v>
      </c>
      <c r="J12" t="s">
        <v>2030</v>
      </c>
      <c r="K12" s="25" t="s">
        <v>3744</v>
      </c>
    </row>
    <row r="13" spans="1:11">
      <c r="A13" s="21" t="s">
        <v>2074</v>
      </c>
      <c r="B13" t="s">
        <v>2315</v>
      </c>
      <c r="C13" t="s">
        <v>3745</v>
      </c>
      <c r="D13" s="25" t="s">
        <v>3746</v>
      </c>
      <c r="E13" t="str">
        <f xml:space="preserve"> CONCATENATE( MID(Table151826[[#This Row],[PHASE]],2,3), MID(Table151826[[#This Row],[DELIVERABLE]],2,4), TRIM(SUBSTITUTE(MID(Table151826[[#This Row],[CONCERN.ID]],2,20),"X","") )  )</f>
        <v>07.402.29.01.03</v>
      </c>
      <c r="G13" t="s">
        <v>3747</v>
      </c>
      <c r="H13" t="s">
        <v>2236</v>
      </c>
      <c r="I13" t="s">
        <v>2208</v>
      </c>
      <c r="J13" t="s">
        <v>2030</v>
      </c>
      <c r="K13" s="25" t="s">
        <v>3748</v>
      </c>
    </row>
    <row r="14" spans="1:11">
      <c r="A14" s="21" t="s">
        <v>2074</v>
      </c>
      <c r="B14" t="s">
        <v>2315</v>
      </c>
      <c r="C14" t="s">
        <v>3749</v>
      </c>
      <c r="D14" s="25" t="s">
        <v>3750</v>
      </c>
      <c r="E14" t="str">
        <f xml:space="preserve"> CONCATENATE( MID(Table151826[[#This Row],[PHASE]],2,3), MID(Table151826[[#This Row],[DELIVERABLE]],2,4), TRIM(SUBSTITUTE(MID(Table151826[[#This Row],[CONCERN.ID]],2,20),"X","") )  )</f>
        <v>07.402.29.01.04</v>
      </c>
      <c r="G14" t="s">
        <v>3751</v>
      </c>
      <c r="H14" t="s">
        <v>2236</v>
      </c>
      <c r="I14" t="s">
        <v>2208</v>
      </c>
      <c r="J14" t="s">
        <v>2030</v>
      </c>
      <c r="K14" s="25" t="s">
        <v>3740</v>
      </c>
    </row>
    <row r="15" spans="1:11">
      <c r="A15" s="21" t="s">
        <v>2074</v>
      </c>
      <c r="B15" t="s">
        <v>2315</v>
      </c>
      <c r="C15" t="s">
        <v>3752</v>
      </c>
      <c r="D15" s="25" t="s">
        <v>3753</v>
      </c>
      <c r="E15" t="str">
        <f xml:space="preserve"> CONCATENATE( MID(Table151826[[#This Row],[PHASE]],2,3), MID(Table151826[[#This Row],[DELIVERABLE]],2,4), TRIM(SUBSTITUTE(MID(Table151826[[#This Row],[CONCERN.ID]],2,20),"X","") )  )</f>
        <v>07.402.29.01.05</v>
      </c>
      <c r="G15" t="s">
        <v>3754</v>
      </c>
      <c r="H15" t="s">
        <v>2236</v>
      </c>
      <c r="I15" t="s">
        <v>2208</v>
      </c>
      <c r="J15" t="s">
        <v>2030</v>
      </c>
      <c r="K15" s="25" t="s">
        <v>3755</v>
      </c>
    </row>
    <row r="16" spans="1:11">
      <c r="A16" s="21" t="s">
        <v>2074</v>
      </c>
      <c r="B16" t="s">
        <v>2315</v>
      </c>
      <c r="C16" t="s">
        <v>3756</v>
      </c>
      <c r="D16" s="25" t="s">
        <v>3757</v>
      </c>
      <c r="E16" t="str">
        <f xml:space="preserve"> CONCATENATE( MID(Table151826[[#This Row],[PHASE]],2,3), MID(Table151826[[#This Row],[DELIVERABLE]],2,4), TRIM(SUBSTITUTE(MID(Table151826[[#This Row],[CONCERN.ID]],2,20),"X","") )  )</f>
        <v>07.402.29.01.06</v>
      </c>
      <c r="G16" t="s">
        <v>3758</v>
      </c>
      <c r="H16" t="s">
        <v>2236</v>
      </c>
      <c r="I16" t="s">
        <v>2208</v>
      </c>
      <c r="J16" t="s">
        <v>2030</v>
      </c>
      <c r="K16" s="25" t="s">
        <v>3759</v>
      </c>
    </row>
    <row r="17" spans="1:11">
      <c r="A17" s="21" t="s">
        <v>2074</v>
      </c>
      <c r="B17" t="s">
        <v>2315</v>
      </c>
      <c r="C17" t="s">
        <v>3760</v>
      </c>
      <c r="D17" s="25" t="s">
        <v>3761</v>
      </c>
      <c r="E17" t="str">
        <f xml:space="preserve"> CONCATENATE( MID(Table151826[[#This Row],[PHASE]],2,3), MID(Table151826[[#This Row],[DELIVERABLE]],2,4), TRIM(SUBSTITUTE(MID(Table151826[[#This Row],[CONCERN.ID]],2,20),"X","") )  )</f>
        <v>07.402.29.01.07</v>
      </c>
      <c r="G17" t="s">
        <v>3762</v>
      </c>
      <c r="H17" t="s">
        <v>2236</v>
      </c>
      <c r="I17" t="s">
        <v>2208</v>
      </c>
      <c r="J17" t="s">
        <v>2030</v>
      </c>
      <c r="K17" s="25" t="s">
        <v>3763</v>
      </c>
    </row>
    <row r="18" spans="1:11">
      <c r="A18" s="21" t="s">
        <v>2074</v>
      </c>
      <c r="B18" t="s">
        <v>2317</v>
      </c>
      <c r="C18" t="s">
        <v>3764</v>
      </c>
      <c r="D18" s="25" t="s">
        <v>3765</v>
      </c>
      <c r="E18" t="str">
        <f xml:space="preserve"> CONCATENATE( MID(Table151826[[#This Row],[PHASE]],2,3), MID(Table151826[[#This Row],[DELIVERABLE]],2,4), TRIM(SUBSTITUTE(MID(Table151826[[#This Row],[CONCERN.ID]],2,20),"X","") )  )</f>
        <v>07.404.29.01.08</v>
      </c>
      <c r="G18" t="s">
        <v>3766</v>
      </c>
      <c r="H18" t="s">
        <v>2236</v>
      </c>
      <c r="I18" t="s">
        <v>2208</v>
      </c>
      <c r="J18" t="s">
        <v>2030</v>
      </c>
      <c r="K18" s="25" t="s">
        <v>3767</v>
      </c>
    </row>
    <row r="19" spans="1:11">
      <c r="A19" s="21" t="s">
        <v>2074</v>
      </c>
      <c r="B19" t="s">
        <v>2356</v>
      </c>
      <c r="E19" t="str">
        <f xml:space="preserve"> CONCATENATE( MID(Table151826[[#This Row],[PHASE]],2,3), MID(Table151826[[#This Row],[DELIVERABLE]],2,4), TRIM(SUBSTITUTE(MID(Table151826[[#This Row],[CONCERN.ID]],2,20),"X","") )  )</f>
        <v>07.461.</v>
      </c>
      <c r="F19" t="s">
        <v>3768</v>
      </c>
      <c r="G19" t="s">
        <v>3769</v>
      </c>
      <c r="H19" t="s">
        <v>2236</v>
      </c>
      <c r="I19" s="21" t="s">
        <v>2146</v>
      </c>
      <c r="J19" t="s">
        <v>2030</v>
      </c>
      <c r="K19" s="25"/>
    </row>
    <row r="20" spans="1:11">
      <c r="A20" s="21" t="s">
        <v>2074</v>
      </c>
      <c r="B20" t="s">
        <v>2356</v>
      </c>
      <c r="E20" t="str">
        <f xml:space="preserve"> CONCATENATE( MID(Table151826[[#This Row],[PHASE]],2,3), MID(Table151826[[#This Row],[DELIVERABLE]],2,4), TRIM(SUBSTITUTE(MID(Table151826[[#This Row],[CONCERN.ID]],2,20),"X","") )  )</f>
        <v>07.461.</v>
      </c>
      <c r="F20" t="s">
        <v>3770</v>
      </c>
      <c r="G20" t="s">
        <v>3771</v>
      </c>
      <c r="H20" t="s">
        <v>2236</v>
      </c>
      <c r="I20" s="21" t="s">
        <v>2148</v>
      </c>
      <c r="J20" t="s">
        <v>2030</v>
      </c>
      <c r="K20" s="25"/>
    </row>
    <row r="21" spans="1:11">
      <c r="A21" s="21" t="s">
        <v>2074</v>
      </c>
      <c r="B21" t="s">
        <v>2356</v>
      </c>
      <c r="E21" t="str">
        <f xml:space="preserve"> CONCATENATE( MID(Table151826[[#This Row],[PHASE]],2,3), MID(Table151826[[#This Row],[DELIVERABLE]],2,4), TRIM(SUBSTITUTE(MID(Table151826[[#This Row],[CONCERN.ID]],2,20),"X","") )  )</f>
        <v>07.461.</v>
      </c>
      <c r="F21" t="s">
        <v>3772</v>
      </c>
      <c r="G21" t="s">
        <v>3773</v>
      </c>
      <c r="H21" t="s">
        <v>2236</v>
      </c>
      <c r="I21" t="s">
        <v>2208</v>
      </c>
      <c r="J21" t="s">
        <v>2030</v>
      </c>
      <c r="K21" s="25"/>
    </row>
    <row r="22" spans="1:11">
      <c r="A22" s="21" t="s">
        <v>2074</v>
      </c>
      <c r="B22" t="s">
        <v>2356</v>
      </c>
      <c r="E22" t="str">
        <f xml:space="preserve"> CONCATENATE( MID(Table151826[[#This Row],[PHASE]],2,3), MID(Table151826[[#This Row],[DELIVERABLE]],2,4), TRIM(SUBSTITUTE(MID(Table151826[[#This Row],[CONCERN.ID]],2,20),"X","") )  )</f>
        <v>07.461.</v>
      </c>
      <c r="F22" t="s">
        <v>3774</v>
      </c>
      <c r="G22" t="s">
        <v>3775</v>
      </c>
      <c r="H22" t="s">
        <v>2236</v>
      </c>
      <c r="I22" t="s">
        <v>2208</v>
      </c>
      <c r="J22" t="s">
        <v>2030</v>
      </c>
      <c r="K22" s="25"/>
    </row>
    <row r="23" spans="1:11">
      <c r="A23" s="21" t="s">
        <v>2074</v>
      </c>
      <c r="B23" t="s">
        <v>2356</v>
      </c>
      <c r="E23" t="str">
        <f xml:space="preserve"> CONCATENATE( MID(Table151826[[#This Row],[PHASE]],2,3), MID(Table151826[[#This Row],[DELIVERABLE]],2,4), TRIM(SUBSTITUTE(MID(Table151826[[#This Row],[CONCERN.ID]],2,20),"X","") )  )</f>
        <v>07.461.</v>
      </c>
      <c r="F23" t="s">
        <v>3776</v>
      </c>
      <c r="G23" t="s">
        <v>3777</v>
      </c>
      <c r="H23" t="s">
        <v>2236</v>
      </c>
      <c r="I23" t="s">
        <v>2208</v>
      </c>
      <c r="J23" t="s">
        <v>2030</v>
      </c>
      <c r="K23" s="25"/>
    </row>
    <row r="24" spans="1:11">
      <c r="A24" s="21" t="s">
        <v>2074</v>
      </c>
      <c r="B24" t="s">
        <v>2356</v>
      </c>
      <c r="E24" t="str">
        <f xml:space="preserve"> CONCATENATE( MID(Table151826[[#This Row],[PHASE]],2,3), MID(Table151826[[#This Row],[DELIVERABLE]],2,4), TRIM(SUBSTITUTE(MID(Table151826[[#This Row],[CONCERN.ID]],2,20),"X","") )  )</f>
        <v>07.461.</v>
      </c>
      <c r="F24" t="s">
        <v>127</v>
      </c>
      <c r="G24" t="s">
        <v>3778</v>
      </c>
      <c r="H24" t="s">
        <v>2236</v>
      </c>
      <c r="I24" t="s">
        <v>2208</v>
      </c>
      <c r="J24" t="s">
        <v>2030</v>
      </c>
      <c r="K24" s="25"/>
    </row>
    <row r="25" spans="1:11">
      <c r="A25" s="21" t="s">
        <v>2074</v>
      </c>
      <c r="B25" t="s">
        <v>2356</v>
      </c>
      <c r="E25" t="str">
        <f xml:space="preserve"> CONCATENATE( MID(Table151826[[#This Row],[PHASE]],2,3), MID(Table151826[[#This Row],[DELIVERABLE]],2,4), TRIM(SUBSTITUTE(MID(Table151826[[#This Row],[CONCERN.ID]],2,20),"X","") )  )</f>
        <v>07.461.</v>
      </c>
      <c r="F25" t="s">
        <v>3779</v>
      </c>
      <c r="G25" t="s">
        <v>3780</v>
      </c>
      <c r="H25" t="s">
        <v>2236</v>
      </c>
      <c r="I25" s="21"/>
      <c r="J25" t="s">
        <v>2030</v>
      </c>
      <c r="K25" s="25"/>
    </row>
    <row r="26" spans="1:11">
      <c r="A26" s="21" t="s">
        <v>2074</v>
      </c>
      <c r="B26" t="s">
        <v>2356</v>
      </c>
      <c r="E26" t="str">
        <f xml:space="preserve"> CONCATENATE( MID(Table151826[[#This Row],[PHASE]],2,3), MID(Table151826[[#This Row],[DELIVERABLE]],2,4), TRIM(SUBSTITUTE(MID(Table151826[[#This Row],[CONCERN.ID]],2,20),"X","") )  )</f>
        <v>07.461.</v>
      </c>
      <c r="F26" t="s">
        <v>3781</v>
      </c>
      <c r="G26" t="s">
        <v>3781</v>
      </c>
      <c r="H26" t="s">
        <v>2236</v>
      </c>
      <c r="I26" t="s">
        <v>2210</v>
      </c>
      <c r="J26" t="s">
        <v>2030</v>
      </c>
      <c r="K26" s="25"/>
    </row>
    <row r="27" spans="1:11">
      <c r="A27" s="21" t="s">
        <v>2074</v>
      </c>
      <c r="B27" t="s">
        <v>2356</v>
      </c>
      <c r="E27" t="str">
        <f xml:space="preserve"> CONCATENATE( MID(Table151826[[#This Row],[PHASE]],2,3), MID(Table151826[[#This Row],[DELIVERABLE]],2,4), TRIM(SUBSTITUTE(MID(Table151826[[#This Row],[CONCERN.ID]],2,20),"X","") )  )</f>
        <v>07.461.</v>
      </c>
      <c r="F27" t="s">
        <v>3782</v>
      </c>
      <c r="G27" t="s">
        <v>3783</v>
      </c>
      <c r="H27" t="s">
        <v>2236</v>
      </c>
      <c r="I27" t="s">
        <v>2210</v>
      </c>
      <c r="J27" t="s">
        <v>2030</v>
      </c>
      <c r="K27" s="25"/>
    </row>
    <row r="28" spans="1:11">
      <c r="A28" s="21" t="s">
        <v>2074</v>
      </c>
      <c r="E28" t="str">
        <f xml:space="preserve"> CONCATENATE( MID(Table151826[[#This Row],[PHASE]],2,3), MID(Table151826[[#This Row],[DELIVERABLE]],2,4), TRIM(SUBSTITUTE(MID(Table151826[[#This Row],[CONCERN.ID]],2,20),"X","") )  )</f>
        <v>07.</v>
      </c>
      <c r="K28" s="25"/>
    </row>
    <row r="29" spans="1:11">
      <c r="A29" s="21" t="s">
        <v>2074</v>
      </c>
      <c r="B29" t="s">
        <v>2356</v>
      </c>
      <c r="E29" t="str">
        <f xml:space="preserve"> CONCATENATE( MID(Table151826[[#This Row],[PHASE]],2,3), MID(Table151826[[#This Row],[DELIVERABLE]],2,4), TRIM(SUBSTITUTE(MID(Table151826[[#This Row],[CONCERN.ID]],2,20),"X","") )  )</f>
        <v>07.461.</v>
      </c>
      <c r="F29" t="s">
        <v>3784</v>
      </c>
      <c r="G29" t="s">
        <v>3785</v>
      </c>
      <c r="H29" t="s">
        <v>2236</v>
      </c>
      <c r="I29" t="s">
        <v>2210</v>
      </c>
      <c r="J29" t="s">
        <v>2030</v>
      </c>
      <c r="K29" s="25"/>
    </row>
    <row r="30" spans="1:11">
      <c r="A30" s="21" t="s">
        <v>2074</v>
      </c>
      <c r="B30" t="s">
        <v>2356</v>
      </c>
      <c r="E30" t="str">
        <f xml:space="preserve"> CONCATENATE( MID(Table151826[[#This Row],[PHASE]],2,3), MID(Table151826[[#This Row],[DELIVERABLE]],2,4), TRIM(SUBSTITUTE(MID(Table151826[[#This Row],[CONCERN.ID]],2,20),"X","") )  )</f>
        <v>07.461.</v>
      </c>
      <c r="F30" t="s">
        <v>3786</v>
      </c>
      <c r="G30" t="s">
        <v>3787</v>
      </c>
      <c r="H30" t="s">
        <v>2236</v>
      </c>
      <c r="I30" t="s">
        <v>2210</v>
      </c>
      <c r="J30" t="s">
        <v>2030</v>
      </c>
      <c r="K30" s="25"/>
    </row>
    <row r="31" spans="1:11">
      <c r="A31" s="21" t="s">
        <v>2074</v>
      </c>
      <c r="B31" t="s">
        <v>2356</v>
      </c>
      <c r="E31" t="str">
        <f xml:space="preserve"> CONCATENATE( MID(Table151826[[#This Row],[PHASE]],2,3), MID(Table151826[[#This Row],[DELIVERABLE]],2,4), TRIM(SUBSTITUTE(MID(Table151826[[#This Row],[CONCERN.ID]],2,20),"X","") )  )</f>
        <v>07.461.</v>
      </c>
      <c r="F31" t="s">
        <v>3788</v>
      </c>
      <c r="G31" t="s">
        <v>3789</v>
      </c>
      <c r="H31" t="s">
        <v>2236</v>
      </c>
      <c r="I31" t="s">
        <v>2210</v>
      </c>
      <c r="J31" t="s">
        <v>2030</v>
      </c>
      <c r="K31" s="25"/>
    </row>
    <row r="32" spans="1:11">
      <c r="A32" s="21" t="s">
        <v>2074</v>
      </c>
      <c r="B32" t="s">
        <v>2356</v>
      </c>
      <c r="E32" t="str">
        <f xml:space="preserve"> CONCATENATE( MID(Table151826[[#This Row],[PHASE]],2,3), MID(Table151826[[#This Row],[DELIVERABLE]],2,4), TRIM(SUBSTITUTE(MID(Table151826[[#This Row],[CONCERN.ID]],2,20),"X","") )  )</f>
        <v>07.461.</v>
      </c>
      <c r="F32" t="s">
        <v>3790</v>
      </c>
      <c r="G32" t="s">
        <v>3791</v>
      </c>
      <c r="H32" t="s">
        <v>2236</v>
      </c>
      <c r="I32" t="s">
        <v>2210</v>
      </c>
      <c r="J32" t="s">
        <v>2030</v>
      </c>
      <c r="K32" s="25"/>
    </row>
    <row r="33" spans="1:11">
      <c r="A33" s="21" t="s">
        <v>2074</v>
      </c>
      <c r="B33" t="s">
        <v>2356</v>
      </c>
      <c r="E33" t="str">
        <f xml:space="preserve"> CONCATENATE( MID(Table151826[[#This Row],[PHASE]],2,3), MID(Table151826[[#This Row],[DELIVERABLE]],2,4), TRIM(SUBSTITUTE(MID(Table151826[[#This Row],[CONCERN.ID]],2,20),"X","") )  )</f>
        <v>07.461.</v>
      </c>
      <c r="F33" t="s">
        <v>3790</v>
      </c>
      <c r="G33" t="s">
        <v>3792</v>
      </c>
      <c r="H33" t="s">
        <v>2236</v>
      </c>
      <c r="I33" t="s">
        <v>2210</v>
      </c>
      <c r="J33" t="s">
        <v>2030</v>
      </c>
      <c r="K33" s="25"/>
    </row>
    <row r="34" spans="1:11">
      <c r="A34" s="21" t="s">
        <v>2074</v>
      </c>
      <c r="B34" t="s">
        <v>2356</v>
      </c>
      <c r="E34" t="str">
        <f xml:space="preserve"> CONCATENATE( MID(Table151826[[#This Row],[PHASE]],2,3), MID(Table151826[[#This Row],[DELIVERABLE]],2,4), TRIM(SUBSTITUTE(MID(Table151826[[#This Row],[CONCERN.ID]],2,20),"X","") )  )</f>
        <v>07.461.</v>
      </c>
      <c r="F34" t="s">
        <v>3786</v>
      </c>
      <c r="G34" t="s">
        <v>3787</v>
      </c>
      <c r="H34" t="s">
        <v>2236</v>
      </c>
      <c r="I34" t="s">
        <v>2210</v>
      </c>
      <c r="J34" t="s">
        <v>2030</v>
      </c>
      <c r="K34" s="25"/>
    </row>
    <row r="35" spans="1:11">
      <c r="A35" s="21" t="s">
        <v>2074</v>
      </c>
      <c r="B35" t="s">
        <v>2356</v>
      </c>
      <c r="E35" t="str">
        <f xml:space="preserve"> CONCATENATE( MID(Table151826[[#This Row],[PHASE]],2,3), MID(Table151826[[#This Row],[DELIVERABLE]],2,4), TRIM(SUBSTITUTE(MID(Table151826[[#This Row],[CONCERN.ID]],2,20),"X","") )  )</f>
        <v>07.461.</v>
      </c>
      <c r="F35" t="s">
        <v>3793</v>
      </c>
      <c r="G35" t="s">
        <v>3793</v>
      </c>
      <c r="H35" t="s">
        <v>2236</v>
      </c>
      <c r="I35" t="s">
        <v>2210</v>
      </c>
      <c r="J35" t="s">
        <v>2030</v>
      </c>
      <c r="K35" s="25"/>
    </row>
    <row r="36" spans="1:11">
      <c r="A36" s="21" t="s">
        <v>2074</v>
      </c>
      <c r="B36" t="s">
        <v>2356</v>
      </c>
      <c r="E36" t="str">
        <f xml:space="preserve"> CONCATENATE( MID(Table151826[[#This Row],[PHASE]],2,3), MID(Table151826[[#This Row],[DELIVERABLE]],2,4), TRIM(SUBSTITUTE(MID(Table151826[[#This Row],[CONCERN.ID]],2,20),"X","") )  )</f>
        <v>07.461.</v>
      </c>
      <c r="F36" t="s">
        <v>3794</v>
      </c>
      <c r="G36" t="s">
        <v>3795</v>
      </c>
      <c r="H36" t="s">
        <v>2236</v>
      </c>
      <c r="I36" t="s">
        <v>2210</v>
      </c>
      <c r="J36" t="s">
        <v>2030</v>
      </c>
      <c r="K36" s="25"/>
    </row>
    <row r="37" spans="1:11">
      <c r="A37" s="21" t="s">
        <v>2074</v>
      </c>
      <c r="B37" t="s">
        <v>2356</v>
      </c>
      <c r="D37" s="25" t="s">
        <v>3796</v>
      </c>
      <c r="E37" t="str">
        <f xml:space="preserve"> CONCATENATE( MID(Table151826[[#This Row],[PHASE]],2,3), MID(Table151826[[#This Row],[DELIVERABLE]],2,4), TRIM(SUBSTITUTE(MID(Table151826[[#This Row],[CONCERN.ID]],2,20),"X","") )  )</f>
        <v>07.461.</v>
      </c>
      <c r="F37" t="s">
        <v>3797</v>
      </c>
      <c r="G37" t="s">
        <v>3798</v>
      </c>
      <c r="H37" t="s">
        <v>2236</v>
      </c>
      <c r="I37" t="s">
        <v>2210</v>
      </c>
      <c r="J37" t="s">
        <v>2030</v>
      </c>
      <c r="K37" s="25" t="s">
        <v>3796</v>
      </c>
    </row>
    <row r="38" spans="1:11">
      <c r="A38" s="21" t="s">
        <v>2074</v>
      </c>
      <c r="B38" t="s">
        <v>2356</v>
      </c>
      <c r="D38" s="25" t="s">
        <v>3799</v>
      </c>
      <c r="E38" t="str">
        <f xml:space="preserve"> CONCATENATE( MID(Table151826[[#This Row],[PHASE]],2,3), MID(Table151826[[#This Row],[DELIVERABLE]],2,4), TRIM(SUBSTITUTE(MID(Table151826[[#This Row],[CONCERN.ID]],2,20),"X","") )  )</f>
        <v>07.461.</v>
      </c>
      <c r="F38" t="s">
        <v>3797</v>
      </c>
      <c r="G38" t="s">
        <v>3800</v>
      </c>
      <c r="H38" t="s">
        <v>2236</v>
      </c>
      <c r="I38" t="s">
        <v>2210</v>
      </c>
      <c r="J38" t="s">
        <v>2030</v>
      </c>
      <c r="K38" s="25" t="s">
        <v>3799</v>
      </c>
    </row>
    <row r="39" spans="1:11">
      <c r="A39" s="21" t="s">
        <v>2074</v>
      </c>
      <c r="B39" t="s">
        <v>2356</v>
      </c>
      <c r="D39" s="25" t="s">
        <v>3801</v>
      </c>
      <c r="E39" t="str">
        <f xml:space="preserve"> CONCATENATE( MID(Table151826[[#This Row],[PHASE]],2,3), MID(Table151826[[#This Row],[DELIVERABLE]],2,4), TRIM(SUBSTITUTE(MID(Table151826[[#This Row],[CONCERN.ID]],2,20),"X","") )  )</f>
        <v>07.461.</v>
      </c>
      <c r="F39" t="s">
        <v>3797</v>
      </c>
      <c r="G39" t="s">
        <v>3802</v>
      </c>
      <c r="H39" t="s">
        <v>2236</v>
      </c>
      <c r="I39" t="s">
        <v>2210</v>
      </c>
      <c r="J39" t="s">
        <v>2030</v>
      </c>
      <c r="K39" s="25" t="s">
        <v>3801</v>
      </c>
    </row>
    <row r="40" spans="1:11">
      <c r="A40" s="21" t="s">
        <v>2074</v>
      </c>
      <c r="B40" t="s">
        <v>2356</v>
      </c>
      <c r="D40" s="25" t="s">
        <v>3803</v>
      </c>
      <c r="E40" t="str">
        <f xml:space="preserve"> CONCATENATE( MID(Table151826[[#This Row],[PHASE]],2,3), MID(Table151826[[#This Row],[DELIVERABLE]],2,4), TRIM(SUBSTITUTE(MID(Table151826[[#This Row],[CONCERN.ID]],2,20),"X","") )  )</f>
        <v>07.461.</v>
      </c>
      <c r="F40" t="s">
        <v>3797</v>
      </c>
      <c r="G40" t="s">
        <v>3804</v>
      </c>
      <c r="H40" t="s">
        <v>2236</v>
      </c>
      <c r="I40" t="s">
        <v>2210</v>
      </c>
      <c r="J40" t="s">
        <v>2030</v>
      </c>
      <c r="K40" s="25" t="s">
        <v>3803</v>
      </c>
    </row>
    <row r="41" spans="1:11">
      <c r="A41" s="21" t="s">
        <v>2074</v>
      </c>
      <c r="B41" t="s">
        <v>2356</v>
      </c>
      <c r="D41" s="25" t="s">
        <v>3805</v>
      </c>
      <c r="E41" t="str">
        <f xml:space="preserve"> CONCATENATE( MID(Table151826[[#This Row],[PHASE]],2,3), MID(Table151826[[#This Row],[DELIVERABLE]],2,4), TRIM(SUBSTITUTE(MID(Table151826[[#This Row],[CONCERN.ID]],2,20),"X","") )  )</f>
        <v>07.461.</v>
      </c>
      <c r="F41" t="s">
        <v>3806</v>
      </c>
      <c r="G41" t="s">
        <v>3807</v>
      </c>
      <c r="H41" t="s">
        <v>2236</v>
      </c>
      <c r="I41" t="s">
        <v>2210</v>
      </c>
      <c r="J41" t="s">
        <v>2030</v>
      </c>
      <c r="K41" s="25" t="s">
        <v>3805</v>
      </c>
    </row>
    <row r="42" spans="1:11">
      <c r="A42" s="21" t="s">
        <v>2074</v>
      </c>
      <c r="B42" t="s">
        <v>2356</v>
      </c>
      <c r="D42" s="25" t="s">
        <v>3808</v>
      </c>
      <c r="E42" t="str">
        <f xml:space="preserve"> CONCATENATE( MID(Table151826[[#This Row],[PHASE]],2,3), MID(Table151826[[#This Row],[DELIVERABLE]],2,4), TRIM(SUBSTITUTE(MID(Table151826[[#This Row],[CONCERN.ID]],2,20),"X","") )  )</f>
        <v>07.461.</v>
      </c>
      <c r="F42" t="s">
        <v>3809</v>
      </c>
      <c r="G42" t="s">
        <v>3810</v>
      </c>
      <c r="H42" t="s">
        <v>2236</v>
      </c>
      <c r="I42" t="s">
        <v>2210</v>
      </c>
      <c r="J42" t="s">
        <v>2030</v>
      </c>
      <c r="K42" s="25" t="s">
        <v>3808</v>
      </c>
    </row>
    <row r="43" spans="1:11">
      <c r="A43" s="21" t="s">
        <v>2074</v>
      </c>
      <c r="B43" t="s">
        <v>2356</v>
      </c>
      <c r="D43" s="25" t="s">
        <v>3811</v>
      </c>
      <c r="E43" t="str">
        <f xml:space="preserve"> CONCATENATE( MID(Table151826[[#This Row],[PHASE]],2,3), MID(Table151826[[#This Row],[DELIVERABLE]],2,4), TRIM(SUBSTITUTE(MID(Table151826[[#This Row],[CONCERN.ID]],2,20),"X","") )  )</f>
        <v>07.461.</v>
      </c>
      <c r="F43" t="s">
        <v>3812</v>
      </c>
      <c r="G43" t="s">
        <v>3813</v>
      </c>
      <c r="H43" t="s">
        <v>2236</v>
      </c>
      <c r="I43" t="s">
        <v>2210</v>
      </c>
      <c r="J43" t="s">
        <v>2030</v>
      </c>
      <c r="K43" s="25" t="s">
        <v>3811</v>
      </c>
    </row>
    <row r="44" spans="1:11">
      <c r="A44" s="21" t="s">
        <v>2074</v>
      </c>
      <c r="B44" t="s">
        <v>2356</v>
      </c>
      <c r="E44" t="str">
        <f xml:space="preserve"> CONCATENATE( MID(Table151826[[#This Row],[PHASE]],2,3), MID(Table151826[[#This Row],[DELIVERABLE]],2,4), TRIM(SUBSTITUTE(MID(Table151826[[#This Row],[CONCERN.ID]],2,20),"X","") )  )</f>
        <v>07.461.</v>
      </c>
      <c r="F44" t="s">
        <v>3814</v>
      </c>
      <c r="G44" t="s">
        <v>3815</v>
      </c>
      <c r="H44" t="s">
        <v>2236</v>
      </c>
      <c r="I44" t="s">
        <v>2210</v>
      </c>
      <c r="J44" t="s">
        <v>2030</v>
      </c>
      <c r="K44" s="25"/>
    </row>
    <row r="45" spans="1:11">
      <c r="A45" s="21" t="s">
        <v>2074</v>
      </c>
      <c r="B45" t="s">
        <v>2356</v>
      </c>
      <c r="D45" s="25" t="s">
        <v>3816</v>
      </c>
      <c r="E45" t="str">
        <f xml:space="preserve"> CONCATENATE( MID(Table151826[[#This Row],[PHASE]],2,3), MID(Table151826[[#This Row],[DELIVERABLE]],2,4), TRIM(SUBSTITUTE(MID(Table151826[[#This Row],[CONCERN.ID]],2,20),"X","") )  )</f>
        <v>07.461.</v>
      </c>
      <c r="F45" t="s">
        <v>3817</v>
      </c>
      <c r="G45" t="s">
        <v>3818</v>
      </c>
      <c r="H45" t="s">
        <v>2236</v>
      </c>
      <c r="I45" t="s">
        <v>2210</v>
      </c>
      <c r="J45" t="s">
        <v>2030</v>
      </c>
      <c r="K45" s="25" t="s">
        <v>3816</v>
      </c>
    </row>
    <row r="46" spans="1:11">
      <c r="A46" s="21" t="s">
        <v>2074</v>
      </c>
      <c r="B46" t="s">
        <v>2356</v>
      </c>
      <c r="D46" s="25" t="s">
        <v>3819</v>
      </c>
      <c r="E46" t="str">
        <f xml:space="preserve"> CONCATENATE( MID(Table151826[[#This Row],[PHASE]],2,3), MID(Table151826[[#This Row],[DELIVERABLE]],2,4), TRIM(SUBSTITUTE(MID(Table151826[[#This Row],[CONCERN.ID]],2,20),"X","") )  )</f>
        <v>07.461.</v>
      </c>
      <c r="F46" t="s">
        <v>3820</v>
      </c>
      <c r="G46" t="s">
        <v>3821</v>
      </c>
      <c r="H46" t="s">
        <v>2236</v>
      </c>
      <c r="I46" t="s">
        <v>2210</v>
      </c>
      <c r="J46" t="s">
        <v>2030</v>
      </c>
      <c r="K46" s="25" t="s">
        <v>3819</v>
      </c>
    </row>
    <row r="47" spans="1:11">
      <c r="A47" s="21" t="s">
        <v>2074</v>
      </c>
      <c r="B47" t="s">
        <v>2356</v>
      </c>
      <c r="D47" s="25" t="s">
        <v>3822</v>
      </c>
      <c r="E47" t="str">
        <f xml:space="preserve"> CONCATENATE( MID(Table151826[[#This Row],[PHASE]],2,3), MID(Table151826[[#This Row],[DELIVERABLE]],2,4), TRIM(SUBSTITUTE(MID(Table151826[[#This Row],[CONCERN.ID]],2,20),"X","") )  )</f>
        <v>07.461.</v>
      </c>
      <c r="F47" t="s">
        <v>3823</v>
      </c>
      <c r="G47" t="s">
        <v>3824</v>
      </c>
      <c r="H47" t="s">
        <v>2236</v>
      </c>
      <c r="I47" t="s">
        <v>2210</v>
      </c>
      <c r="J47" t="s">
        <v>2030</v>
      </c>
      <c r="K47" s="25" t="s">
        <v>3822</v>
      </c>
    </row>
    <row r="49" spans="7:7">
      <c r="G49" t="s">
        <v>3825</v>
      </c>
    </row>
    <row r="50" spans="7:7">
      <c r="G50" t="s">
        <v>3826</v>
      </c>
    </row>
    <row r="51" spans="7:7">
      <c r="G51" t="s">
        <v>3827</v>
      </c>
    </row>
    <row r="52" spans="7:7">
      <c r="G52" t="s">
        <v>3828</v>
      </c>
    </row>
    <row r="53" spans="7:7">
      <c r="G53" t="s">
        <v>3829</v>
      </c>
    </row>
    <row r="54" spans="7:7">
      <c r="G54" t="s">
        <v>3830</v>
      </c>
    </row>
    <row r="55" spans="7:7">
      <c r="G55" t="s">
        <v>3831</v>
      </c>
    </row>
    <row r="56" spans="7:7">
      <c r="G56" t="s">
        <v>3832</v>
      </c>
    </row>
    <row r="57" spans="7:7">
      <c r="G57" t="s">
        <v>3833</v>
      </c>
    </row>
    <row r="58" spans="7:7">
      <c r="G58" t="s">
        <v>3834</v>
      </c>
    </row>
    <row r="59" spans="7:7">
      <c r="G59" t="s">
        <v>3835</v>
      </c>
    </row>
    <row r="60" spans="7:7">
      <c r="G60" t="s">
        <v>3836</v>
      </c>
    </row>
    <row r="61" spans="7:7">
      <c r="G61" t="s">
        <v>3837</v>
      </c>
    </row>
    <row r="62" spans="7:7">
      <c r="G62" t="s">
        <v>3838</v>
      </c>
    </row>
    <row r="63" spans="7:7">
      <c r="G63" t="s">
        <v>3839</v>
      </c>
    </row>
    <row r="64" spans="7:7">
      <c r="G64" s="50" t="s">
        <v>3840</v>
      </c>
    </row>
    <row r="65" spans="7:7">
      <c r="G65" s="49" t="s">
        <v>3841</v>
      </c>
    </row>
    <row r="66" spans="7:7">
      <c r="G66" s="50"/>
    </row>
  </sheetData>
  <mergeCells count="5">
    <mergeCell ref="A8:J8"/>
    <mergeCell ref="A6:J6"/>
    <mergeCell ref="A5:J5"/>
    <mergeCell ref="A3:J3"/>
    <mergeCell ref="A2:J2"/>
  </mergeCells>
  <phoneticPr fontId="11" type="noConversion"/>
  <dataValidations disablePrompts="1" count="5">
    <dataValidation type="list" allowBlank="1" showInputMessage="1" showErrorMessage="1" sqref="J11:J47" xr:uid="{B038BD9F-DF91-4554-941E-8482B577674D}">
      <formula1>TBL_Type</formula1>
    </dataValidation>
    <dataValidation type="list" allowBlank="1" showInputMessage="1" showErrorMessage="1" sqref="H11:I47" xr:uid="{4A25A7E8-003E-4535-B0A1-9E06103A699D}">
      <formula1>TBL_Stakeholders</formula1>
    </dataValidation>
    <dataValidation type="list" allowBlank="1" showInputMessage="1" showErrorMessage="1" sqref="A11:A47" xr:uid="{8FAB38FE-2245-4FF5-BBE3-6C3161D11F0F}">
      <formula1>TBL_Phase</formula1>
    </dataValidation>
    <dataValidation type="list" allowBlank="1" showInputMessage="1" showErrorMessage="1" sqref="K11:K47 B11:B47" xr:uid="{2018B204-35B8-4894-8275-5FF267F6655B}">
      <formula1>TBL_Deliverables</formula1>
    </dataValidation>
    <dataValidation type="list" allowBlank="1" showInputMessage="1" showErrorMessage="1" sqref="K11:K47" xr:uid="{F7C4324E-A3A1-4094-AF0B-4B89603D4A30}">
      <formula1>TBL_Qualities</formula1>
    </dataValidation>
  </dataValidations>
  <hyperlinks>
    <hyperlink ref="A1" location="TOC!A1" display="TOC!A1" xr:uid="{8263EBDA-D55F-49F1-83B3-1EE7A59A9B1C}"/>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582E4-BEE9-48CF-B219-4E96D99545C1}">
  <sheetPr codeName="Sheet25">
    <tabColor theme="9" tint="0.39997558519241921"/>
  </sheetPr>
  <dimension ref="A1:J29"/>
  <sheetViews>
    <sheetView workbookViewId="0"/>
  </sheetViews>
  <sheetFormatPr defaultRowHeight="14.45"/>
  <cols>
    <col min="1" max="1" width="12.85546875" bestFit="1" customWidth="1"/>
    <col min="2" max="2" width="33.42578125" bestFit="1" customWidth="1"/>
    <col min="3" max="3" width="13.85546875" bestFit="1" customWidth="1"/>
    <col min="4" max="5" width="13.85546875" customWidth="1"/>
    <col min="6" max="6" width="7.85546875" bestFit="1" customWidth="1"/>
    <col min="7" max="7" width="142.1406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3842</v>
      </c>
      <c r="B5" s="51"/>
      <c r="C5" s="51"/>
      <c r="D5" s="51"/>
      <c r="E5" s="51"/>
      <c r="F5" s="51"/>
      <c r="G5" s="51"/>
      <c r="H5" s="51"/>
      <c r="I5" s="51"/>
      <c r="J5" s="51"/>
    </row>
    <row r="6" spans="1:10">
      <c r="A6" s="51" t="s">
        <v>3843</v>
      </c>
      <c r="B6" s="51"/>
      <c r="C6" s="51"/>
      <c r="D6" s="51"/>
      <c r="E6" s="51"/>
      <c r="F6" s="51"/>
      <c r="G6" s="51"/>
      <c r="H6" s="51"/>
      <c r="I6" s="51"/>
      <c r="J6" s="51"/>
    </row>
    <row r="8" spans="1:10">
      <c r="A8" s="52" t="s">
        <v>3735</v>
      </c>
      <c r="B8" s="52"/>
      <c r="C8" s="52"/>
      <c r="D8" s="52"/>
      <c r="E8" s="52"/>
      <c r="F8" s="52"/>
      <c r="G8" s="52"/>
      <c r="H8" s="52"/>
      <c r="I8" s="52"/>
      <c r="J8" s="52"/>
    </row>
    <row r="10" spans="1:10">
      <c r="A10" t="s">
        <v>3205</v>
      </c>
      <c r="B10" t="s">
        <v>3206</v>
      </c>
      <c r="C10" t="s">
        <v>3207</v>
      </c>
      <c r="D10" t="s">
        <v>3208</v>
      </c>
      <c r="E10" t="s">
        <v>3209</v>
      </c>
      <c r="F10" t="s">
        <v>3210</v>
      </c>
      <c r="G10" t="s">
        <v>2396</v>
      </c>
      <c r="H10" t="s">
        <v>3211</v>
      </c>
      <c r="I10" t="s">
        <v>3212</v>
      </c>
      <c r="J10" t="s">
        <v>2025</v>
      </c>
    </row>
    <row r="11" spans="1:10">
      <c r="A11" t="s">
        <v>2074</v>
      </c>
      <c r="B11" t="s">
        <v>2271</v>
      </c>
      <c r="C11" t="s">
        <v>3844</v>
      </c>
      <c r="E11" t="str">
        <f xml:space="preserve"> CONCATENATE( MID(Table151836[[#This Row],[PHASE]],2,3), MID(Table151836[[#This Row],[DELIVERABLE]],2,4), TRIM(SUBSTITUTE(MID(Table151836[[#This Row],[CONCERN.ID]],2,20),"X","") )  )</f>
        <v>07.368.31.01</v>
      </c>
      <c r="F11" t="str">
        <f>TRIM(MID(Table151836[[#This Row],[CONCERN.UNIQUEPATH]], IF( ISNUMBER( SEARCH("/",Table151836[[#This Row],[CONCERN.UNIQUEPATH]])),SEARCH("/",Table151836[[#This Row],[CONCERN.UNIQUEPATH]])+1,1),255))</f>
        <v/>
      </c>
      <c r="G11" t="s">
        <v>3845</v>
      </c>
    </row>
    <row r="12" spans="1:10">
      <c r="A12" t="s">
        <v>2074</v>
      </c>
      <c r="B12" t="s">
        <v>2271</v>
      </c>
      <c r="C12" t="s">
        <v>3846</v>
      </c>
      <c r="E12" t="str">
        <f xml:space="preserve"> CONCATENATE( MID(Table151836[[#This Row],[PHASE]],2,3), MID(Table151836[[#This Row],[DELIVERABLE]],2,4), TRIM(SUBSTITUTE(MID(Table151836[[#This Row],[CONCERN.ID]],2,20),"X","") )  )</f>
        <v>07.368.31.01.02</v>
      </c>
      <c r="F12" t="str">
        <f>TRIM(MID(Table151836[[#This Row],[CONCERN.UNIQUEPATH]], IF( ISNUMBER( SEARCH("/",Table151836[[#This Row],[CONCERN.UNIQUEPATH]])),SEARCH("/",Table151836[[#This Row],[CONCERN.UNIQUEPATH]])+1,1),255))</f>
        <v/>
      </c>
      <c r="G12" t="s">
        <v>3847</v>
      </c>
    </row>
    <row r="13" spans="1:10">
      <c r="A13" t="s">
        <v>2074</v>
      </c>
      <c r="B13" t="s">
        <v>2271</v>
      </c>
      <c r="C13" t="s">
        <v>3848</v>
      </c>
      <c r="E13" t="str">
        <f xml:space="preserve"> CONCATENATE( MID(Table151836[[#This Row],[PHASE]],2,3), MID(Table151836[[#This Row],[DELIVERABLE]],2,4), TRIM(SUBSTITUTE(MID(Table151836[[#This Row],[CONCERN.ID]],2,20),"X","") )  )</f>
        <v>07.368.31.01.03</v>
      </c>
      <c r="F13" t="str">
        <f>TRIM(MID(Table151836[[#This Row],[CONCERN.UNIQUEPATH]], IF( ISNUMBER( SEARCH("/",Table151836[[#This Row],[CONCERN.UNIQUEPATH]])),SEARCH("/",Table151836[[#This Row],[CONCERN.UNIQUEPATH]])+1,1),255))</f>
        <v/>
      </c>
      <c r="G13" t="s">
        <v>3849</v>
      </c>
    </row>
    <row r="14" spans="1:10">
      <c r="A14" t="s">
        <v>2074</v>
      </c>
      <c r="B14" t="s">
        <v>2271</v>
      </c>
      <c r="C14" t="s">
        <v>3850</v>
      </c>
      <c r="E14" t="str">
        <f xml:space="preserve"> CONCATENATE( MID(Table151836[[#This Row],[PHASE]],2,3), MID(Table151836[[#This Row],[DELIVERABLE]],2,4), TRIM(SUBSTITUTE(MID(Table151836[[#This Row],[CONCERN.ID]],2,20),"X","") )  )</f>
        <v>07.368.31.01.04</v>
      </c>
      <c r="F14" t="str">
        <f>TRIM(MID(Table151836[[#This Row],[CONCERN.UNIQUEPATH]], IF( ISNUMBER( SEARCH("/",Table151836[[#This Row],[CONCERN.UNIQUEPATH]])),SEARCH("/",Table151836[[#This Row],[CONCERN.UNIQUEPATH]])+1,1),255))</f>
        <v/>
      </c>
      <c r="G14" t="s">
        <v>3851</v>
      </c>
    </row>
    <row r="15" spans="1:10">
      <c r="A15" t="s">
        <v>2074</v>
      </c>
      <c r="B15" t="s">
        <v>2271</v>
      </c>
      <c r="C15" t="s">
        <v>3852</v>
      </c>
      <c r="E15" t="str">
        <f xml:space="preserve"> CONCATENATE( MID(Table151836[[#This Row],[PHASE]],2,3), MID(Table151836[[#This Row],[DELIVERABLE]],2,4), TRIM(SUBSTITUTE(MID(Table151836[[#This Row],[CONCERN.ID]],2,20),"X","") )  )</f>
        <v>07.368.31.01.05</v>
      </c>
      <c r="F15" t="str">
        <f>TRIM(MID(Table151836[[#This Row],[CONCERN.UNIQUEPATH]], IF( ISNUMBER( SEARCH("/",Table151836[[#This Row],[CONCERN.UNIQUEPATH]])),SEARCH("/",Table151836[[#This Row],[CONCERN.UNIQUEPATH]])+1,1),255))</f>
        <v/>
      </c>
      <c r="G15" t="s">
        <v>3853</v>
      </c>
    </row>
    <row r="16" spans="1:10">
      <c r="A16" t="s">
        <v>2074</v>
      </c>
      <c r="B16" t="s">
        <v>2271</v>
      </c>
      <c r="C16" t="s">
        <v>3854</v>
      </c>
      <c r="E16" t="str">
        <f xml:space="preserve"> CONCATENATE( MID(Table151836[[#This Row],[PHASE]],2,3), MID(Table151836[[#This Row],[DELIVERABLE]],2,4), TRIM(SUBSTITUTE(MID(Table151836[[#This Row],[CONCERN.ID]],2,20),"X","") )  )</f>
        <v>07.368.31.01.06</v>
      </c>
      <c r="F16" t="str">
        <f>TRIM(MID(Table151836[[#This Row],[CONCERN.UNIQUEPATH]], IF( ISNUMBER( SEARCH("/",Table151836[[#This Row],[CONCERN.UNIQUEPATH]])),SEARCH("/",Table151836[[#This Row],[CONCERN.UNIQUEPATH]])+1,1),255))</f>
        <v/>
      </c>
      <c r="G16" t="s">
        <v>3855</v>
      </c>
    </row>
    <row r="17" spans="1:7">
      <c r="A17" t="s">
        <v>2074</v>
      </c>
      <c r="B17" t="s">
        <v>2271</v>
      </c>
      <c r="C17" t="s">
        <v>3856</v>
      </c>
      <c r="E17" t="str">
        <f xml:space="preserve"> CONCATENATE( MID(Table151836[[#This Row],[PHASE]],2,3), MID(Table151836[[#This Row],[DELIVERABLE]],2,4), TRIM(SUBSTITUTE(MID(Table151836[[#This Row],[CONCERN.ID]],2,20),"X","") )  )</f>
        <v>07.368.31.01.07</v>
      </c>
      <c r="F17" t="str">
        <f>TRIM(MID(Table151836[[#This Row],[CONCERN.UNIQUEPATH]], IF( ISNUMBER( SEARCH("/",Table151836[[#This Row],[CONCERN.UNIQUEPATH]])),SEARCH("/",Table151836[[#This Row],[CONCERN.UNIQUEPATH]])+1,1),255))</f>
        <v/>
      </c>
      <c r="G17" t="s">
        <v>3857</v>
      </c>
    </row>
    <row r="18" spans="1:7">
      <c r="A18" t="s">
        <v>2074</v>
      </c>
      <c r="B18" t="s">
        <v>2271</v>
      </c>
      <c r="C18" t="s">
        <v>3858</v>
      </c>
      <c r="E18" t="str">
        <f xml:space="preserve"> CONCATENATE( MID(Table151836[[#This Row],[PHASE]],2,3), MID(Table151836[[#This Row],[DELIVERABLE]],2,4), TRIM(SUBSTITUTE(MID(Table151836[[#This Row],[CONCERN.ID]],2,20),"X","") )  )</f>
        <v>07.368.31.01.08</v>
      </c>
      <c r="F18" t="str">
        <f>TRIM(MID(Table151836[[#This Row],[CONCERN.UNIQUEPATH]], IF( ISNUMBER( SEARCH("/",Table151836[[#This Row],[CONCERN.UNIQUEPATH]])),SEARCH("/",Table151836[[#This Row],[CONCERN.UNIQUEPATH]])+1,1),255))</f>
        <v/>
      </c>
      <c r="G18" t="s">
        <v>3859</v>
      </c>
    </row>
    <row r="19" spans="1:7">
      <c r="A19" t="s">
        <v>2074</v>
      </c>
      <c r="B19" t="s">
        <v>2271</v>
      </c>
      <c r="C19" t="s">
        <v>3860</v>
      </c>
      <c r="E19" t="str">
        <f xml:space="preserve"> CONCATENATE( MID(Table151836[[#This Row],[PHASE]],2,3), MID(Table151836[[#This Row],[DELIVERABLE]],2,4), TRIM(SUBSTITUTE(MID(Table151836[[#This Row],[CONCERN.ID]],2,20),"X","") )  )</f>
        <v>07.368.31.01.09</v>
      </c>
      <c r="F19" t="str">
        <f>TRIM(MID(Table151836[[#This Row],[CONCERN.UNIQUEPATH]], IF( ISNUMBER( SEARCH("/",Table151836[[#This Row],[CONCERN.UNIQUEPATH]])),SEARCH("/",Table151836[[#This Row],[CONCERN.UNIQUEPATH]])+1,1),255))</f>
        <v/>
      </c>
      <c r="G19" t="s">
        <v>3861</v>
      </c>
    </row>
    <row r="20" spans="1:7">
      <c r="A20" t="s">
        <v>2074</v>
      </c>
      <c r="B20" t="s">
        <v>2271</v>
      </c>
      <c r="C20" t="s">
        <v>3862</v>
      </c>
      <c r="E20" t="str">
        <f xml:space="preserve"> CONCATENATE( MID(Table151836[[#This Row],[PHASE]],2,3), MID(Table151836[[#This Row],[DELIVERABLE]],2,4), TRIM(SUBSTITUTE(MID(Table151836[[#This Row],[CONCERN.ID]],2,20),"X","") )  )</f>
        <v>07.368.31.01.10</v>
      </c>
      <c r="F20" t="str">
        <f>TRIM(MID(Table151836[[#This Row],[CONCERN.UNIQUEPATH]], IF( ISNUMBER( SEARCH("/",Table151836[[#This Row],[CONCERN.UNIQUEPATH]])),SEARCH("/",Table151836[[#This Row],[CONCERN.UNIQUEPATH]])+1,1),255))</f>
        <v/>
      </c>
      <c r="G20" t="s">
        <v>3863</v>
      </c>
    </row>
    <row r="21" spans="1:7">
      <c r="A21" t="s">
        <v>2074</v>
      </c>
      <c r="B21" t="s">
        <v>2271</v>
      </c>
      <c r="C21" t="s">
        <v>3864</v>
      </c>
      <c r="E21" t="str">
        <f xml:space="preserve"> CONCATENATE( MID(Table151836[[#This Row],[PHASE]],2,3), MID(Table151836[[#This Row],[DELIVERABLE]],2,4), TRIM(SUBSTITUTE(MID(Table151836[[#This Row],[CONCERN.ID]],2,20),"X","") )  )</f>
        <v>07.368.31.01.11</v>
      </c>
      <c r="F21" t="str">
        <f>TRIM(MID(Table151836[[#This Row],[CONCERN.UNIQUEPATH]], IF( ISNUMBER( SEARCH("/",Table151836[[#This Row],[CONCERN.UNIQUEPATH]])),SEARCH("/",Table151836[[#This Row],[CONCERN.UNIQUEPATH]])+1,1),255))</f>
        <v/>
      </c>
      <c r="G21" t="s">
        <v>3865</v>
      </c>
    </row>
    <row r="22" spans="1:7">
      <c r="A22" t="s">
        <v>2074</v>
      </c>
      <c r="B22" t="s">
        <v>2271</v>
      </c>
      <c r="C22" t="s">
        <v>3866</v>
      </c>
      <c r="E22" t="str">
        <f xml:space="preserve"> CONCATENATE( MID(Table151836[[#This Row],[PHASE]],2,3), MID(Table151836[[#This Row],[DELIVERABLE]],2,4), TRIM(SUBSTITUTE(MID(Table151836[[#This Row],[CONCERN.ID]],2,20),"X","") )  )</f>
        <v>07.368.31.01.12</v>
      </c>
      <c r="F22" t="str">
        <f>TRIM(MID(Table151836[[#This Row],[CONCERN.UNIQUEPATH]], IF( ISNUMBER( SEARCH("/",Table151836[[#This Row],[CONCERN.UNIQUEPATH]])),SEARCH("/",Table151836[[#This Row],[CONCERN.UNIQUEPATH]])+1,1),255))</f>
        <v/>
      </c>
      <c r="G22" t="s">
        <v>3867</v>
      </c>
    </row>
    <row r="23" spans="1:7">
      <c r="A23" t="s">
        <v>2074</v>
      </c>
      <c r="B23" t="s">
        <v>2271</v>
      </c>
      <c r="C23" t="s">
        <v>3868</v>
      </c>
      <c r="E23" t="str">
        <f xml:space="preserve"> CONCATENATE( MID(Table151836[[#This Row],[PHASE]],2,3), MID(Table151836[[#This Row],[DELIVERABLE]],2,4), TRIM(SUBSTITUTE(MID(Table151836[[#This Row],[CONCERN.ID]],2,20),"X","") )  )</f>
        <v>07.368.31.01.13</v>
      </c>
      <c r="F23" t="str">
        <f>TRIM(MID(Table151836[[#This Row],[CONCERN.UNIQUEPATH]], IF( ISNUMBER( SEARCH("/",Table151836[[#This Row],[CONCERN.UNIQUEPATH]])),SEARCH("/",Table151836[[#This Row],[CONCERN.UNIQUEPATH]])+1,1),255))</f>
        <v/>
      </c>
      <c r="G23" t="s">
        <v>3869</v>
      </c>
    </row>
    <row r="24" spans="1:7">
      <c r="A24" t="s">
        <v>2074</v>
      </c>
      <c r="B24" t="s">
        <v>2271</v>
      </c>
      <c r="C24" t="s">
        <v>3870</v>
      </c>
      <c r="E24" t="str">
        <f xml:space="preserve"> CONCATENATE( MID(Table151836[[#This Row],[PHASE]],2,3), MID(Table151836[[#This Row],[DELIVERABLE]],2,4), TRIM(SUBSTITUTE(MID(Table151836[[#This Row],[CONCERN.ID]],2,20),"X","") )  )</f>
        <v>07.368.31.01.14</v>
      </c>
      <c r="F24" t="str">
        <f>TRIM(MID(Table151836[[#This Row],[CONCERN.UNIQUEPATH]], IF( ISNUMBER( SEARCH("/",Table151836[[#This Row],[CONCERN.UNIQUEPATH]])),SEARCH("/",Table151836[[#This Row],[CONCERN.UNIQUEPATH]])+1,1),255))</f>
        <v/>
      </c>
      <c r="G24" t="s">
        <v>3871</v>
      </c>
    </row>
    <row r="25" spans="1:7">
      <c r="A25" t="s">
        <v>2074</v>
      </c>
      <c r="E25" t="str">
        <f xml:space="preserve"> CONCATENATE( MID(Table151836[[#This Row],[PHASE]],2,3), MID(Table151836[[#This Row],[DELIVERABLE]],2,4), TRIM(SUBSTITUTE(MID(Table151836[[#This Row],[CONCERN.ID]],2,20),"X","") )  )</f>
        <v>07.</v>
      </c>
      <c r="F25" t="str">
        <f>TRIM(MID(Table151836[[#This Row],[CONCERN.UNIQUEPATH]], IF( ISNUMBER( SEARCH("/",Table151836[[#This Row],[CONCERN.UNIQUEPATH]])),SEARCH("/",Table151836[[#This Row],[CONCERN.UNIQUEPATH]])+1,1),255))</f>
        <v/>
      </c>
      <c r="G25" t="s">
        <v>3872</v>
      </c>
    </row>
    <row r="26" spans="1:7">
      <c r="A26" t="s">
        <v>2074</v>
      </c>
      <c r="E26" t="str">
        <f xml:space="preserve"> CONCATENATE( MID(Table151836[[#This Row],[PHASE]],2,3), MID(Table151836[[#This Row],[DELIVERABLE]],2,4), TRIM(SUBSTITUTE(MID(Table151836[[#This Row],[CONCERN.ID]],2,20),"X","") )  )</f>
        <v>07.</v>
      </c>
      <c r="F26" t="str">
        <f>TRIM(MID(Table151836[[#This Row],[CONCERN.UNIQUEPATH]], IF( ISNUMBER( SEARCH("/",Table151836[[#This Row],[CONCERN.UNIQUEPATH]])),SEARCH("/",Table151836[[#This Row],[CONCERN.UNIQUEPATH]])+1,1),255))</f>
        <v/>
      </c>
      <c r="G26" t="s">
        <v>3873</v>
      </c>
    </row>
    <row r="27" spans="1:7">
      <c r="A27" t="s">
        <v>2074</v>
      </c>
      <c r="E27" t="str">
        <f xml:space="preserve"> CONCATENATE( MID(Table151836[[#This Row],[PHASE]],2,3), MID(Table151836[[#This Row],[DELIVERABLE]],2,4), TRIM(SUBSTITUTE(MID(Table151836[[#This Row],[CONCERN.ID]],2,20),"X","") )  )</f>
        <v>07.</v>
      </c>
      <c r="F27" t="str">
        <f>TRIM(MID(Table151836[[#This Row],[CONCERN.UNIQUEPATH]], IF( ISNUMBER( SEARCH("/",Table151836[[#This Row],[CONCERN.UNIQUEPATH]])),SEARCH("/",Table151836[[#This Row],[CONCERN.UNIQUEPATH]])+1,1),255))</f>
        <v/>
      </c>
      <c r="G27" t="s">
        <v>3874</v>
      </c>
    </row>
    <row r="28" spans="1:7">
      <c r="A28" t="s">
        <v>2074</v>
      </c>
      <c r="E28" t="str">
        <f xml:space="preserve"> CONCATENATE( MID(Table151836[[#This Row],[PHASE]],2,3), MID(Table151836[[#This Row],[DELIVERABLE]],2,4), TRIM(SUBSTITUTE(MID(Table151836[[#This Row],[CONCERN.ID]],2,20),"X","") )  )</f>
        <v>07.</v>
      </c>
      <c r="F28" t="str">
        <f>TRIM(MID(Table151836[[#This Row],[CONCERN.UNIQUEPATH]], IF( ISNUMBER( SEARCH("/",Table151836[[#This Row],[CONCERN.UNIQUEPATH]])),SEARCH("/",Table151836[[#This Row],[CONCERN.UNIQUEPATH]])+1,1),255))</f>
        <v/>
      </c>
      <c r="G28" t="s">
        <v>3875</v>
      </c>
    </row>
    <row r="29" spans="1:7">
      <c r="A29" t="s">
        <v>2074</v>
      </c>
      <c r="E29" t="str">
        <f xml:space="preserve"> CONCATENATE( MID(Table151836[[#This Row],[PHASE]],2,3), MID(Table151836[[#This Row],[DELIVERABLE]],2,4), TRIM(SUBSTITUTE(MID(Table151836[[#This Row],[CONCERN.ID]],2,20),"X","") )  )</f>
        <v>07.</v>
      </c>
      <c r="F29" t="str">
        <f>TRIM(MID(Table151836[[#This Row],[CONCERN.UNIQUEPATH]], IF( ISNUMBER( SEARCH("/",Table151836[[#This Row],[CONCERN.UNIQUEPATH]])),SEARCH("/",Table151836[[#This Row],[CONCERN.UNIQUEPATH]])+1,1),255))</f>
        <v/>
      </c>
      <c r="G29" t="s">
        <v>3876</v>
      </c>
    </row>
  </sheetData>
  <mergeCells count="5">
    <mergeCell ref="A6:J6"/>
    <mergeCell ref="A5:J5"/>
    <mergeCell ref="A3:J3"/>
    <mergeCell ref="A2:J2"/>
    <mergeCell ref="A8:J8"/>
  </mergeCells>
  <dataValidations count="4">
    <dataValidation type="list" allowBlank="1" showInputMessage="1" showErrorMessage="1" sqref="J11:J29" xr:uid="{95D31352-EF91-42E6-BF61-9167383B72BF}">
      <formula1>TBL_Type</formula1>
    </dataValidation>
    <dataValidation type="list" allowBlank="1" showInputMessage="1" showErrorMessage="1" sqref="H11:I29" xr:uid="{ADBF9F0B-0840-4448-B9F7-122B6F4AB399}">
      <formula1>TBL_Stakeholders</formula1>
    </dataValidation>
    <dataValidation type="list" allowBlank="1" showInputMessage="1" showErrorMessage="1" sqref="B11:B29" xr:uid="{D077DBF8-57B9-4075-BD51-6F2AF190A88E}">
      <formula1>TBL_Deliverables</formula1>
    </dataValidation>
    <dataValidation type="list" allowBlank="1" showInputMessage="1" showErrorMessage="1" sqref="A11:A29" xr:uid="{5CEBC08C-D483-479D-B104-B35CBDB3DB22}">
      <formula1>TBL_Phase</formula1>
    </dataValidation>
  </dataValidations>
  <hyperlinks>
    <hyperlink ref="A1" location="TOC!A1" display="TOC!A1" xr:uid="{11884C48-0BC5-4BE5-A919-921F1123B604}"/>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0F762-229E-475E-81FD-A6A574CD5FA1}">
  <sheetPr codeName="Sheet22">
    <tabColor theme="9" tint="0.39997558519241921"/>
  </sheetPr>
  <dimension ref="A1:J21"/>
  <sheetViews>
    <sheetView workbookViewId="0">
      <selection activeCell="G22" sqref="G22"/>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29.285156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3877</v>
      </c>
      <c r="B5" s="51"/>
      <c r="C5" s="51"/>
      <c r="D5" s="51"/>
      <c r="E5" s="51"/>
      <c r="F5" s="51"/>
      <c r="G5" s="51"/>
      <c r="H5" s="51"/>
      <c r="I5" s="51"/>
      <c r="J5" s="51"/>
    </row>
    <row r="6" spans="1:10">
      <c r="A6" s="51" t="s">
        <v>3878</v>
      </c>
      <c r="B6" s="51"/>
      <c r="C6" s="51"/>
      <c r="D6" s="51"/>
      <c r="E6" s="51"/>
      <c r="F6" s="51"/>
      <c r="G6" s="51"/>
      <c r="H6" s="51"/>
      <c r="I6" s="51"/>
      <c r="J6" s="51"/>
    </row>
    <row r="8" spans="1:10">
      <c r="A8" s="52" t="s">
        <v>3735</v>
      </c>
      <c r="B8" s="52"/>
      <c r="C8" s="52"/>
      <c r="D8" s="52"/>
      <c r="E8" s="52"/>
      <c r="F8" s="52"/>
      <c r="G8" s="52"/>
      <c r="H8" s="52"/>
      <c r="I8" s="52"/>
      <c r="J8" s="52"/>
    </row>
    <row r="10" spans="1:10">
      <c r="A10" t="s">
        <v>3205</v>
      </c>
      <c r="B10" t="s">
        <v>3206</v>
      </c>
      <c r="C10" t="s">
        <v>3207</v>
      </c>
      <c r="D10" t="s">
        <v>3208</v>
      </c>
      <c r="E10" t="s">
        <v>3209</v>
      </c>
      <c r="F10" t="s">
        <v>3210</v>
      </c>
      <c r="G10" t="s">
        <v>2396</v>
      </c>
      <c r="H10" t="s">
        <v>3211</v>
      </c>
      <c r="I10" t="s">
        <v>3212</v>
      </c>
      <c r="J10" t="s">
        <v>2025</v>
      </c>
    </row>
    <row r="11" spans="1:10">
      <c r="A11" t="s">
        <v>2074</v>
      </c>
      <c r="C11" t="s">
        <v>3879</v>
      </c>
      <c r="E11" t="str">
        <f xml:space="preserve"> CONCATENATE( MID(Table151833[[#This Row],[PHASE]],2,3), MID(Table151833[[#This Row],[DELIVERABLE]],2,4), TRIM(SUBSTITUTE(MID(Table151833[[#This Row],[CONCERN.ID]],2,20),"X","") )  )</f>
        <v>07.33.01.01</v>
      </c>
      <c r="F11" t="str">
        <f>TRIM(MID(Table151833[[#This Row],[CONCERN.UNIQUEPATH]], IF( ISNUMBER( SEARCH("/",Table151833[[#This Row],[CONCERN.UNIQUEPATH]])),SEARCH("/",Table151833[[#This Row],[CONCERN.UNIQUEPATH]])+1,1),255))</f>
        <v/>
      </c>
      <c r="G11" t="s">
        <v>3880</v>
      </c>
    </row>
    <row r="12" spans="1:10">
      <c r="A12" t="s">
        <v>2074</v>
      </c>
      <c r="C12" t="s">
        <v>3881</v>
      </c>
      <c r="E12" t="str">
        <f xml:space="preserve"> CONCATENATE( MID(Table151833[[#This Row],[PHASE]],2,3), MID(Table151833[[#This Row],[DELIVERABLE]],2,4), TRIM(SUBSTITUTE(MID(Table151833[[#This Row],[CONCERN.ID]],2,20),"X","") )  )</f>
        <v>07.33.01.02</v>
      </c>
      <c r="F12" t="str">
        <f>TRIM(MID(Table151833[[#This Row],[CONCERN.UNIQUEPATH]], IF( ISNUMBER( SEARCH("/",Table151833[[#This Row],[CONCERN.UNIQUEPATH]])),SEARCH("/",Table151833[[#This Row],[CONCERN.UNIQUEPATH]])+1,1),255))</f>
        <v/>
      </c>
      <c r="G12" t="s">
        <v>3882</v>
      </c>
    </row>
    <row r="13" spans="1:10">
      <c r="A13" t="s">
        <v>2074</v>
      </c>
      <c r="C13" t="s">
        <v>3883</v>
      </c>
      <c r="E13" t="str">
        <f xml:space="preserve"> CONCATENATE( MID(Table151833[[#This Row],[PHASE]],2,3), MID(Table151833[[#This Row],[DELIVERABLE]],2,4), TRIM(SUBSTITUTE(MID(Table151833[[#This Row],[CONCERN.ID]],2,20),"X","") )  )</f>
        <v>07.33.01.03</v>
      </c>
      <c r="F13" t="str">
        <f>TRIM(MID(Table151833[[#This Row],[CONCERN.UNIQUEPATH]], IF( ISNUMBER( SEARCH("/",Table151833[[#This Row],[CONCERN.UNIQUEPATH]])),SEARCH("/",Table151833[[#This Row],[CONCERN.UNIQUEPATH]])+1,1),255))</f>
        <v/>
      </c>
      <c r="G13" t="s">
        <v>3884</v>
      </c>
    </row>
    <row r="14" spans="1:10">
      <c r="A14" t="s">
        <v>2074</v>
      </c>
      <c r="C14" t="s">
        <v>3885</v>
      </c>
      <c r="E14" t="str">
        <f xml:space="preserve"> CONCATENATE( MID(Table151833[[#This Row],[PHASE]],2,3), MID(Table151833[[#This Row],[DELIVERABLE]],2,4), TRIM(SUBSTITUTE(MID(Table151833[[#This Row],[CONCERN.ID]],2,20),"X","") )  )</f>
        <v>07.33.01.04</v>
      </c>
      <c r="F14" t="str">
        <f>TRIM(MID(Table151833[[#This Row],[CONCERN.UNIQUEPATH]], IF( ISNUMBER( SEARCH("/",Table151833[[#This Row],[CONCERN.UNIQUEPATH]])),SEARCH("/",Table151833[[#This Row],[CONCERN.UNIQUEPATH]])+1,1),255))</f>
        <v/>
      </c>
      <c r="G14" t="s">
        <v>3886</v>
      </c>
    </row>
    <row r="15" spans="1:10">
      <c r="A15" t="s">
        <v>2074</v>
      </c>
      <c r="C15" t="s">
        <v>3887</v>
      </c>
      <c r="E15" t="str">
        <f xml:space="preserve"> CONCATENATE( MID(Table151833[[#This Row],[PHASE]],2,3), MID(Table151833[[#This Row],[DELIVERABLE]],2,4), TRIM(SUBSTITUTE(MID(Table151833[[#This Row],[CONCERN.ID]],2,20),"X","") )  )</f>
        <v>07.33.01.05</v>
      </c>
      <c r="F15" t="str">
        <f>TRIM(MID(Table151833[[#This Row],[CONCERN.UNIQUEPATH]], IF( ISNUMBER( SEARCH("/",Table151833[[#This Row],[CONCERN.UNIQUEPATH]])),SEARCH("/",Table151833[[#This Row],[CONCERN.UNIQUEPATH]])+1,1),255))</f>
        <v/>
      </c>
      <c r="G15" t="s">
        <v>3888</v>
      </c>
    </row>
    <row r="16" spans="1:10">
      <c r="A16" t="s">
        <v>2074</v>
      </c>
      <c r="C16" t="s">
        <v>3889</v>
      </c>
      <c r="E16" t="str">
        <f xml:space="preserve"> CONCATENATE( MID(Table151833[[#This Row],[PHASE]],2,3), MID(Table151833[[#This Row],[DELIVERABLE]],2,4), TRIM(SUBSTITUTE(MID(Table151833[[#This Row],[CONCERN.ID]],2,20),"X","") )  )</f>
        <v>07.33.01.06</v>
      </c>
      <c r="F16" t="str">
        <f>TRIM(MID(Table151833[[#This Row],[CONCERN.UNIQUEPATH]], IF( ISNUMBER( SEARCH("/",Table151833[[#This Row],[CONCERN.UNIQUEPATH]])),SEARCH("/",Table151833[[#This Row],[CONCERN.UNIQUEPATH]])+1,1),255))</f>
        <v/>
      </c>
      <c r="G16" t="s">
        <v>3890</v>
      </c>
    </row>
    <row r="17" spans="1:7">
      <c r="A17" t="s">
        <v>2074</v>
      </c>
      <c r="C17" t="s">
        <v>3891</v>
      </c>
      <c r="E17" t="str">
        <f xml:space="preserve"> CONCATENATE( MID(Table151833[[#This Row],[PHASE]],2,3), MID(Table151833[[#This Row],[DELIVERABLE]],2,4), TRIM(SUBSTITUTE(MID(Table151833[[#This Row],[CONCERN.ID]],2,20),"X","") )  )</f>
        <v>07.33.01.07</v>
      </c>
      <c r="F17" t="str">
        <f>TRIM(MID(Table151833[[#This Row],[CONCERN.UNIQUEPATH]], IF( ISNUMBER( SEARCH("/",Table151833[[#This Row],[CONCERN.UNIQUEPATH]])),SEARCH("/",Table151833[[#This Row],[CONCERN.UNIQUEPATH]])+1,1),255))</f>
        <v/>
      </c>
      <c r="G17" t="s">
        <v>3892</v>
      </c>
    </row>
    <row r="18" spans="1:7">
      <c r="A18" t="s">
        <v>2074</v>
      </c>
      <c r="C18" t="s">
        <v>3893</v>
      </c>
      <c r="E18" t="str">
        <f xml:space="preserve"> CONCATENATE( MID(Table151833[[#This Row],[PHASE]],2,3), MID(Table151833[[#This Row],[DELIVERABLE]],2,4), TRIM(SUBSTITUTE(MID(Table151833[[#This Row],[CONCERN.ID]],2,20),"X","") )  )</f>
        <v>07.33.01.08</v>
      </c>
      <c r="F18" t="str">
        <f>TRIM(MID(Table151833[[#This Row],[CONCERN.UNIQUEPATH]], IF( ISNUMBER( SEARCH("/",Table151833[[#This Row],[CONCERN.UNIQUEPATH]])),SEARCH("/",Table151833[[#This Row],[CONCERN.UNIQUEPATH]])+1,1),255))</f>
        <v/>
      </c>
      <c r="G18" t="s">
        <v>3894</v>
      </c>
    </row>
    <row r="19" spans="1:7">
      <c r="A19" t="s">
        <v>2074</v>
      </c>
      <c r="C19" t="s">
        <v>3895</v>
      </c>
      <c r="E19" t="str">
        <f xml:space="preserve"> CONCATENATE( MID(Table151833[[#This Row],[PHASE]],2,3), MID(Table151833[[#This Row],[DELIVERABLE]],2,4), TRIM(SUBSTITUTE(MID(Table151833[[#This Row],[CONCERN.ID]],2,20),"X","") )  )</f>
        <v>07.33.01.09</v>
      </c>
      <c r="F19" t="str">
        <f>TRIM(MID(Table151833[[#This Row],[CONCERN.UNIQUEPATH]], IF( ISNUMBER( SEARCH("/",Table151833[[#This Row],[CONCERN.UNIQUEPATH]])),SEARCH("/",Table151833[[#This Row],[CONCERN.UNIQUEPATH]])+1,1),255))</f>
        <v/>
      </c>
      <c r="G19" t="s">
        <v>3896</v>
      </c>
    </row>
    <row r="20" spans="1:7">
      <c r="E20" t="str">
        <f xml:space="preserve"> CONCATENATE( MID(Table151833[[#This Row],[PHASE]],2,3), MID(Table151833[[#This Row],[DELIVERABLE]],2,4), TRIM(SUBSTITUTE(MID(Table151833[[#This Row],[CONCERN.ID]],2,20),"X","") )  )</f>
        <v/>
      </c>
      <c r="F20" t="str">
        <f>TRIM(MID(Table151833[[#This Row],[CONCERN.UNIQUEPATH]], IF( ISNUMBER( SEARCH("/",Table151833[[#This Row],[CONCERN.UNIQUEPATH]])),SEARCH("/",Table151833[[#This Row],[CONCERN.UNIQUEPATH]])+1,1),255))</f>
        <v/>
      </c>
      <c r="G20" t="s">
        <v>3897</v>
      </c>
    </row>
    <row r="21" spans="1:7">
      <c r="E21" t="str">
        <f xml:space="preserve"> CONCATENATE( MID(Table151833[[#This Row],[PHASE]],2,3), MID(Table151833[[#This Row],[DELIVERABLE]],2,4), TRIM(SUBSTITUTE(MID(Table151833[[#This Row],[CONCERN.ID]],2,20),"X","") )  )</f>
        <v/>
      </c>
      <c r="F21" t="str">
        <f>TRIM(MID(Table151833[[#This Row],[CONCERN.UNIQUEPATH]], IF( ISNUMBER( SEARCH("/",Table151833[[#This Row],[CONCERN.UNIQUEPATH]])),SEARCH("/",Table151833[[#This Row],[CONCERN.UNIQUEPATH]])+1,1),255))</f>
        <v/>
      </c>
      <c r="G21" t="s">
        <v>3898</v>
      </c>
    </row>
  </sheetData>
  <mergeCells count="5">
    <mergeCell ref="A6:J6"/>
    <mergeCell ref="A5:J5"/>
    <mergeCell ref="A3:J3"/>
    <mergeCell ref="A2:J2"/>
    <mergeCell ref="A8:J8"/>
  </mergeCells>
  <dataValidations count="4">
    <dataValidation type="list" allowBlank="1" showInputMessage="1" showErrorMessage="1" sqref="J11:J21" xr:uid="{817B58C9-7676-46AC-AF76-33C0BB934A40}">
      <formula1>TBL_Type</formula1>
    </dataValidation>
    <dataValidation type="list" allowBlank="1" showInputMessage="1" showErrorMessage="1" sqref="H11:I21" xr:uid="{C38A7E78-088F-4FE9-94AB-3402D1A77B86}">
      <formula1>TBL_Stakeholders</formula1>
    </dataValidation>
    <dataValidation type="list" allowBlank="1" showInputMessage="1" showErrorMessage="1" sqref="B11:B21" xr:uid="{88A27B13-9AA1-4629-BAFE-15784B18C542}">
      <formula1>TBL_DELIVERABLE</formula1>
    </dataValidation>
    <dataValidation type="list" allowBlank="1" showInputMessage="1" showErrorMessage="1" sqref="A11:A21" xr:uid="{F185DAEB-096B-46A0-9CEF-A03B901C75E5}">
      <formula1>TBL_Phase</formula1>
    </dataValidation>
  </dataValidations>
  <hyperlinks>
    <hyperlink ref="A1" location="TOC!A1" display="TOC!A1" xr:uid="{1320EB78-0721-4AAD-BEA4-729AB76E7844}"/>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7089F-968F-4E6C-AD1D-40DEECAC5EBD}">
  <sheetPr codeName="Sheet29">
    <tabColor theme="9" tint="0.39997558519241921"/>
  </sheetPr>
  <dimension ref="A1:J18"/>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95.8554687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3899</v>
      </c>
      <c r="B5" s="51"/>
      <c r="C5" s="51"/>
      <c r="D5" s="51"/>
      <c r="E5" s="51"/>
      <c r="F5" s="51"/>
      <c r="G5" s="51"/>
      <c r="H5" s="51"/>
      <c r="I5" s="51"/>
      <c r="J5" s="51"/>
    </row>
    <row r="6" spans="1:10">
      <c r="A6" s="51" t="s">
        <v>3900</v>
      </c>
      <c r="B6" s="51"/>
      <c r="C6" s="51"/>
      <c r="D6" s="51"/>
      <c r="E6" s="51"/>
      <c r="F6" s="51"/>
      <c r="G6" s="51"/>
      <c r="H6" s="51"/>
      <c r="I6" s="51"/>
      <c r="J6" s="51"/>
    </row>
    <row r="8" spans="1:10">
      <c r="A8" s="52" t="s">
        <v>3735</v>
      </c>
      <c r="B8" s="52"/>
      <c r="C8" s="52"/>
      <c r="D8" s="52"/>
      <c r="E8" s="52"/>
      <c r="F8" s="52"/>
      <c r="G8" s="52"/>
      <c r="H8" s="52"/>
      <c r="I8" s="52"/>
      <c r="J8" s="52"/>
    </row>
    <row r="10" spans="1:10">
      <c r="A10" t="s">
        <v>3205</v>
      </c>
      <c r="B10" t="s">
        <v>3206</v>
      </c>
      <c r="C10" t="s">
        <v>3207</v>
      </c>
      <c r="D10" t="s">
        <v>3208</v>
      </c>
      <c r="E10" t="s">
        <v>3209</v>
      </c>
      <c r="F10" t="s">
        <v>3210</v>
      </c>
      <c r="G10" t="s">
        <v>2396</v>
      </c>
      <c r="H10" t="s">
        <v>3211</v>
      </c>
      <c r="I10" t="s">
        <v>3212</v>
      </c>
      <c r="J10" t="s">
        <v>2025</v>
      </c>
    </row>
    <row r="11" spans="1:10">
      <c r="A11" t="s">
        <v>2074</v>
      </c>
      <c r="C11" t="s">
        <v>3901</v>
      </c>
      <c r="E11" t="str">
        <f xml:space="preserve"> CONCATENATE( MID(Table151840[[#This Row],[PHASE]],2,3), MID(Table151840[[#This Row],[DELIVERABLE]],2,4), TRIM(SUBSTITUTE(MID(Table151840[[#This Row],[CONCERN.ID]],2,20),"X","") )  )</f>
        <v>07.35.01.01</v>
      </c>
      <c r="F11" t="str">
        <f>TRIM(MID(Table151840[[#This Row],[CONCERN.UNIQUEPATH]], IF( ISNUMBER( SEARCH("/",Table151840[[#This Row],[CONCERN.UNIQUEPATH]])),SEARCH("/",Table151840[[#This Row],[CONCERN.UNIQUEPATH]])+1,1),255))</f>
        <v/>
      </c>
      <c r="G11" t="s">
        <v>3902</v>
      </c>
    </row>
    <row r="12" spans="1:10">
      <c r="A12" t="s">
        <v>2074</v>
      </c>
      <c r="C12" t="s">
        <v>3903</v>
      </c>
      <c r="E12" t="str">
        <f xml:space="preserve"> CONCATENATE( MID(Table151840[[#This Row],[PHASE]],2,3), MID(Table151840[[#This Row],[DELIVERABLE]],2,4), TRIM(SUBSTITUTE(MID(Table151840[[#This Row],[CONCERN.ID]],2,20),"X","") )  )</f>
        <v>07.35.01.02</v>
      </c>
      <c r="F12" t="str">
        <f>TRIM(MID(Table151840[[#This Row],[CONCERN.UNIQUEPATH]], IF( ISNUMBER( SEARCH("/",Table151840[[#This Row],[CONCERN.UNIQUEPATH]])),SEARCH("/",Table151840[[#This Row],[CONCERN.UNIQUEPATH]])+1,1),255))</f>
        <v/>
      </c>
      <c r="G12" t="s">
        <v>3904</v>
      </c>
    </row>
    <row r="13" spans="1:10">
      <c r="A13" t="s">
        <v>2074</v>
      </c>
      <c r="C13" t="s">
        <v>3905</v>
      </c>
      <c r="E13" t="str">
        <f xml:space="preserve"> CONCATENATE( MID(Table151840[[#This Row],[PHASE]],2,3), MID(Table151840[[#This Row],[DELIVERABLE]],2,4), TRIM(SUBSTITUTE(MID(Table151840[[#This Row],[CONCERN.ID]],2,20),"X","") )  )</f>
        <v>07.35.01.03</v>
      </c>
      <c r="F13" t="str">
        <f>TRIM(MID(Table151840[[#This Row],[CONCERN.UNIQUEPATH]], IF( ISNUMBER( SEARCH("/",Table151840[[#This Row],[CONCERN.UNIQUEPATH]])),SEARCH("/",Table151840[[#This Row],[CONCERN.UNIQUEPATH]])+1,1),255))</f>
        <v/>
      </c>
      <c r="G13" t="s">
        <v>3906</v>
      </c>
    </row>
    <row r="14" spans="1:10">
      <c r="A14" t="s">
        <v>2074</v>
      </c>
      <c r="C14" t="s">
        <v>3907</v>
      </c>
      <c r="E14" t="str">
        <f xml:space="preserve"> CONCATENATE( MID(Table151840[[#This Row],[PHASE]],2,3), MID(Table151840[[#This Row],[DELIVERABLE]],2,4), TRIM(SUBSTITUTE(MID(Table151840[[#This Row],[CONCERN.ID]],2,20),"X","") )  )</f>
        <v>07.35.01.04</v>
      </c>
      <c r="F14" t="str">
        <f>TRIM(MID(Table151840[[#This Row],[CONCERN.UNIQUEPATH]], IF( ISNUMBER( SEARCH("/",Table151840[[#This Row],[CONCERN.UNIQUEPATH]])),SEARCH("/",Table151840[[#This Row],[CONCERN.UNIQUEPATH]])+1,1),255))</f>
        <v/>
      </c>
      <c r="G14" t="s">
        <v>3908</v>
      </c>
    </row>
    <row r="15" spans="1:10">
      <c r="A15" t="s">
        <v>2074</v>
      </c>
      <c r="C15" t="s">
        <v>3909</v>
      </c>
      <c r="E15" t="str">
        <f xml:space="preserve"> CONCATENATE( MID(Table151840[[#This Row],[PHASE]],2,3), MID(Table151840[[#This Row],[DELIVERABLE]],2,4), TRIM(SUBSTITUTE(MID(Table151840[[#This Row],[CONCERN.ID]],2,20),"X","") )  )</f>
        <v>07.35.01.05</v>
      </c>
      <c r="F15" t="str">
        <f>TRIM(MID(Table151840[[#This Row],[CONCERN.UNIQUEPATH]], IF( ISNUMBER( SEARCH("/",Table151840[[#This Row],[CONCERN.UNIQUEPATH]])),SEARCH("/",Table151840[[#This Row],[CONCERN.UNIQUEPATH]])+1,1),255))</f>
        <v/>
      </c>
      <c r="G15" t="s">
        <v>3910</v>
      </c>
    </row>
    <row r="16" spans="1:10">
      <c r="A16" t="s">
        <v>2074</v>
      </c>
      <c r="C16" t="s">
        <v>3911</v>
      </c>
      <c r="E16" t="str">
        <f xml:space="preserve"> CONCATENATE( MID(Table151840[[#This Row],[PHASE]],2,3), MID(Table151840[[#This Row],[DELIVERABLE]],2,4), TRIM(SUBSTITUTE(MID(Table151840[[#This Row],[CONCERN.ID]],2,20),"X","") )  )</f>
        <v>07.35.01.06</v>
      </c>
      <c r="F16" t="str">
        <f>TRIM(MID(Table151840[[#This Row],[CONCERN.UNIQUEPATH]], IF( ISNUMBER( SEARCH("/",Table151840[[#This Row],[CONCERN.UNIQUEPATH]])),SEARCH("/",Table151840[[#This Row],[CONCERN.UNIQUEPATH]])+1,1),255))</f>
        <v/>
      </c>
      <c r="G16" t="s">
        <v>3912</v>
      </c>
    </row>
    <row r="17" spans="1:7">
      <c r="A17" t="s">
        <v>2074</v>
      </c>
      <c r="C17" t="s">
        <v>3913</v>
      </c>
      <c r="E17" t="str">
        <f xml:space="preserve"> CONCATENATE( MID(Table151840[[#This Row],[PHASE]],2,3), MID(Table151840[[#This Row],[DELIVERABLE]],2,4), TRIM(SUBSTITUTE(MID(Table151840[[#This Row],[CONCERN.ID]],2,20),"X","") )  )</f>
        <v>07.35.01.07</v>
      </c>
      <c r="F17" t="str">
        <f>TRIM(MID(Table151840[[#This Row],[CONCERN.UNIQUEPATH]], IF( ISNUMBER( SEARCH("/",Table151840[[#This Row],[CONCERN.UNIQUEPATH]])),SEARCH("/",Table151840[[#This Row],[CONCERN.UNIQUEPATH]])+1,1),255))</f>
        <v/>
      </c>
      <c r="G17" t="s">
        <v>3914</v>
      </c>
    </row>
    <row r="18" spans="1:7">
      <c r="A18" t="s">
        <v>2074</v>
      </c>
      <c r="C18" t="s">
        <v>3915</v>
      </c>
      <c r="E18" t="str">
        <f xml:space="preserve"> CONCATENATE( MID(Table151840[[#This Row],[PHASE]],2,3), MID(Table151840[[#This Row],[DELIVERABLE]],2,4), TRIM(SUBSTITUTE(MID(Table151840[[#This Row],[CONCERN.ID]],2,20),"X","") )  )</f>
        <v>07.35.01.08</v>
      </c>
      <c r="F18" t="str">
        <f>TRIM(MID(Table151840[[#This Row],[CONCERN.UNIQUEPATH]], IF( ISNUMBER( SEARCH("/",Table151840[[#This Row],[CONCERN.UNIQUEPATH]])),SEARCH("/",Table151840[[#This Row],[CONCERN.UNIQUEPATH]])+1,1),255))</f>
        <v/>
      </c>
      <c r="G18" t="s">
        <v>3916</v>
      </c>
    </row>
  </sheetData>
  <mergeCells count="5">
    <mergeCell ref="A8:J8"/>
    <mergeCell ref="A6:J6"/>
    <mergeCell ref="A5:J5"/>
    <mergeCell ref="A3:J3"/>
    <mergeCell ref="A2:J2"/>
  </mergeCells>
  <dataValidations count="4">
    <dataValidation type="list" allowBlank="1" showInputMessage="1" showErrorMessage="1" sqref="J11:J18" xr:uid="{F5642882-BDD0-4597-8032-93357D2F8B13}">
      <formula1>TBL_Type</formula1>
    </dataValidation>
    <dataValidation type="list" allowBlank="1" showInputMessage="1" showErrorMessage="1" sqref="H11:I18" xr:uid="{032B8FE9-DC4F-4292-A26F-D40A323E6B33}">
      <formula1>TBL_Stakeholders</formula1>
    </dataValidation>
    <dataValidation type="list" allowBlank="1" showInputMessage="1" showErrorMessage="1" sqref="B11:B18" xr:uid="{DF49A9EB-C6E7-4063-AC5E-724FD1F73713}">
      <formula1>TBL_Deliverables</formula1>
    </dataValidation>
    <dataValidation type="list" allowBlank="1" showInputMessage="1" showErrorMessage="1" sqref="A11:A18" xr:uid="{C01F4E7E-33C4-415E-9E86-DC2B5C01D488}">
      <formula1>TBL_Phase</formula1>
    </dataValidation>
  </dataValidations>
  <hyperlinks>
    <hyperlink ref="A1" location="TOC!A1" display="TOC!A1" xr:uid="{025158AD-5556-40A8-8DFF-75ABA2E3FDA0}"/>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EE0B-98A8-49A5-9D6B-1704B597A3B4}">
  <sheetPr codeName="Sheet30">
    <tabColor theme="9" tint="0.39997558519241921"/>
  </sheetPr>
  <dimension ref="A1:J23"/>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9" bestFit="1" customWidth="1"/>
    <col min="7" max="7" width="115.8554687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3917</v>
      </c>
      <c r="B5" s="51"/>
      <c r="C5" s="51"/>
      <c r="D5" s="51"/>
      <c r="E5" s="51"/>
      <c r="F5" s="51"/>
      <c r="G5" s="51"/>
      <c r="H5" s="51"/>
      <c r="I5" s="51"/>
      <c r="J5" s="51"/>
    </row>
    <row r="6" spans="1:10">
      <c r="A6" s="51" t="s">
        <v>3918</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D9" t="s">
        <v>3919</v>
      </c>
      <c r="E9" t="str">
        <f xml:space="preserve"> CONCATENATE( MID(Table151841[[#This Row],[PHASE]],2,3), MID(Table151841[[#This Row],[DELIVERABLE]],2,4), TRIM(SUBSTITUTE(MID(Table151841[[#This Row],[CONCERN.ID]],2,20),"X","") )  )</f>
        <v>07.</v>
      </c>
      <c r="F9" t="str">
        <f>TRIM(MID(Table151841[[#This Row],[CONCERN.UNIQUEPATH]], IF( ISNUMBER( SEARCH("/",Table151841[[#This Row],[CONCERN.UNIQUEPATH]])),SEARCH("/",Table151841[[#This Row],[CONCERN.UNIQUEPATH]])+1,1),255))</f>
        <v>C37.01.01</v>
      </c>
      <c r="G9" t="s">
        <v>3920</v>
      </c>
    </row>
    <row r="10" spans="1:10">
      <c r="A10" t="s">
        <v>2074</v>
      </c>
      <c r="D10" t="s">
        <v>3921</v>
      </c>
      <c r="E10" t="str">
        <f xml:space="preserve"> CONCATENATE( MID(Table151841[[#This Row],[PHASE]],2,3), MID(Table151841[[#This Row],[DELIVERABLE]],2,4), TRIM(SUBSTITUTE(MID(Table151841[[#This Row],[CONCERN.ID]],2,20),"X","") )  )</f>
        <v>07.</v>
      </c>
      <c r="F10" t="str">
        <f>TRIM(MID(Table151841[[#This Row],[CONCERN.UNIQUEPATH]], IF( ISNUMBER( SEARCH("/",Table151841[[#This Row],[CONCERN.UNIQUEPATH]])),SEARCH("/",Table151841[[#This Row],[CONCERN.UNIQUEPATH]])+1,1),255))</f>
        <v>C37.01.02</v>
      </c>
      <c r="G10" t="s">
        <v>3922</v>
      </c>
    </row>
    <row r="11" spans="1:10">
      <c r="A11" t="s">
        <v>2074</v>
      </c>
      <c r="D11" t="s">
        <v>3923</v>
      </c>
      <c r="E11" t="str">
        <f xml:space="preserve"> CONCATENATE( MID(Table151841[[#This Row],[PHASE]],2,3), MID(Table151841[[#This Row],[DELIVERABLE]],2,4), TRIM(SUBSTITUTE(MID(Table151841[[#This Row],[CONCERN.ID]],2,20),"X","") )  )</f>
        <v>07.</v>
      </c>
      <c r="F11" t="str">
        <f>TRIM(MID(Table151841[[#This Row],[CONCERN.UNIQUEPATH]], IF( ISNUMBER( SEARCH("/",Table151841[[#This Row],[CONCERN.UNIQUEPATH]])),SEARCH("/",Table151841[[#This Row],[CONCERN.UNIQUEPATH]])+1,1),255))</f>
        <v>C37.01.03</v>
      </c>
      <c r="G11" t="s">
        <v>3924</v>
      </c>
    </row>
    <row r="12" spans="1:10">
      <c r="A12" t="s">
        <v>2074</v>
      </c>
      <c r="D12" t="s">
        <v>3925</v>
      </c>
      <c r="E12" t="str">
        <f xml:space="preserve"> CONCATENATE( MID(Table151841[[#This Row],[PHASE]],2,3), MID(Table151841[[#This Row],[DELIVERABLE]],2,4), TRIM(SUBSTITUTE(MID(Table151841[[#This Row],[CONCERN.ID]],2,20),"X","") )  )</f>
        <v>07.</v>
      </c>
      <c r="F12" t="str">
        <f>TRIM(MID(Table151841[[#This Row],[CONCERN.UNIQUEPATH]], IF( ISNUMBER( SEARCH("/",Table151841[[#This Row],[CONCERN.UNIQUEPATH]])),SEARCH("/",Table151841[[#This Row],[CONCERN.UNIQUEPATH]])+1,1),255))</f>
        <v>C37.01.04</v>
      </c>
      <c r="G12" t="s">
        <v>3926</v>
      </c>
    </row>
    <row r="13" spans="1:10">
      <c r="A13" t="s">
        <v>2074</v>
      </c>
      <c r="D13" t="s">
        <v>3927</v>
      </c>
      <c r="E13" t="str">
        <f xml:space="preserve"> CONCATENATE( MID(Table151841[[#This Row],[PHASE]],2,3), MID(Table151841[[#This Row],[DELIVERABLE]],2,4), TRIM(SUBSTITUTE(MID(Table151841[[#This Row],[CONCERN.ID]],2,20),"X","") )  )</f>
        <v>07.</v>
      </c>
      <c r="F13" t="str">
        <f>TRIM(MID(Table151841[[#This Row],[CONCERN.UNIQUEPATH]], IF( ISNUMBER( SEARCH("/",Table151841[[#This Row],[CONCERN.UNIQUEPATH]])),SEARCH("/",Table151841[[#This Row],[CONCERN.UNIQUEPATH]])+1,1),255))</f>
        <v>C37.01.05</v>
      </c>
      <c r="G13" t="s">
        <v>3928</v>
      </c>
    </row>
    <row r="14" spans="1:10">
      <c r="A14" t="s">
        <v>2074</v>
      </c>
      <c r="D14" t="s">
        <v>3929</v>
      </c>
      <c r="E14" t="str">
        <f xml:space="preserve"> CONCATENATE( MID(Table151841[[#This Row],[PHASE]],2,3), MID(Table151841[[#This Row],[DELIVERABLE]],2,4), TRIM(SUBSTITUTE(MID(Table151841[[#This Row],[CONCERN.ID]],2,20),"X","") )  )</f>
        <v>07.</v>
      </c>
      <c r="F14" t="str">
        <f>TRIM(MID(Table151841[[#This Row],[CONCERN.UNIQUEPATH]], IF( ISNUMBER( SEARCH("/",Table151841[[#This Row],[CONCERN.UNIQUEPATH]])),SEARCH("/",Table151841[[#This Row],[CONCERN.UNIQUEPATH]])+1,1),255))</f>
        <v>C37.01.06</v>
      </c>
      <c r="G14" t="s">
        <v>3930</v>
      </c>
    </row>
    <row r="15" spans="1:10">
      <c r="A15" t="s">
        <v>2074</v>
      </c>
      <c r="D15" t="s">
        <v>3931</v>
      </c>
      <c r="E15" t="str">
        <f xml:space="preserve"> CONCATENATE( MID(Table151841[[#This Row],[PHASE]],2,3), MID(Table151841[[#This Row],[DELIVERABLE]],2,4), TRIM(SUBSTITUTE(MID(Table151841[[#This Row],[CONCERN.ID]],2,20),"X","") )  )</f>
        <v>07.</v>
      </c>
      <c r="F15" t="str">
        <f>TRIM(MID(Table151841[[#This Row],[CONCERN.UNIQUEPATH]], IF( ISNUMBER( SEARCH("/",Table151841[[#This Row],[CONCERN.UNIQUEPATH]])),SEARCH("/",Table151841[[#This Row],[CONCERN.UNIQUEPATH]])+1,1),255))</f>
        <v>C37.01.07</v>
      </c>
      <c r="G15" t="s">
        <v>3932</v>
      </c>
    </row>
    <row r="16" spans="1:10">
      <c r="A16" t="s">
        <v>2074</v>
      </c>
      <c r="D16" t="s">
        <v>3933</v>
      </c>
      <c r="E16" t="str">
        <f xml:space="preserve"> CONCATENATE( MID(Table151841[[#This Row],[PHASE]],2,3), MID(Table151841[[#This Row],[DELIVERABLE]],2,4), TRIM(SUBSTITUTE(MID(Table151841[[#This Row],[CONCERN.ID]],2,20),"X","") )  )</f>
        <v>07.</v>
      </c>
      <c r="F16" t="str">
        <f>TRIM(MID(Table151841[[#This Row],[CONCERN.UNIQUEPATH]], IF( ISNUMBER( SEARCH("/",Table151841[[#This Row],[CONCERN.UNIQUEPATH]])),SEARCH("/",Table151841[[#This Row],[CONCERN.UNIQUEPATH]])+1,1),255))</f>
        <v>C37.01.08</v>
      </c>
      <c r="G16" t="s">
        <v>3934</v>
      </c>
    </row>
    <row r="17" spans="1:7">
      <c r="A17" t="s">
        <v>2074</v>
      </c>
      <c r="D17" t="s">
        <v>3935</v>
      </c>
      <c r="E17" t="str">
        <f xml:space="preserve"> CONCATENATE( MID(Table151841[[#This Row],[PHASE]],2,3), MID(Table151841[[#This Row],[DELIVERABLE]],2,4), TRIM(SUBSTITUTE(MID(Table151841[[#This Row],[CONCERN.ID]],2,20),"X","") )  )</f>
        <v>07.</v>
      </c>
      <c r="F17" t="str">
        <f>TRIM(MID(Table151841[[#This Row],[CONCERN.UNIQUEPATH]], IF( ISNUMBER( SEARCH("/",Table151841[[#This Row],[CONCERN.UNIQUEPATH]])),SEARCH("/",Table151841[[#This Row],[CONCERN.UNIQUEPATH]])+1,1),255))</f>
        <v>C37.01.09</v>
      </c>
      <c r="G17" t="s">
        <v>3936</v>
      </c>
    </row>
    <row r="18" spans="1:7">
      <c r="A18" t="s">
        <v>2074</v>
      </c>
      <c r="E18" t="str">
        <f xml:space="preserve"> CONCATENATE( MID(Table151841[[#This Row],[PHASE]],2,3), MID(Table151841[[#This Row],[DELIVERABLE]],2,4), TRIM(SUBSTITUTE(MID(Table151841[[#This Row],[CONCERN.ID]],2,20),"X","") )  )</f>
        <v>07.</v>
      </c>
      <c r="F18" t="str">
        <f>TRIM(MID(Table151841[[#This Row],[CONCERN.UNIQUEPATH]], IF( ISNUMBER( SEARCH("/",Table151841[[#This Row],[CONCERN.UNIQUEPATH]])),SEARCH("/",Table151841[[#This Row],[CONCERN.UNIQUEPATH]])+1,1),255))</f>
        <v/>
      </c>
      <c r="G18" t="s">
        <v>3937</v>
      </c>
    </row>
    <row r="19" spans="1:7">
      <c r="A19" t="s">
        <v>2074</v>
      </c>
      <c r="E19" t="str">
        <f xml:space="preserve"> CONCATENATE( MID(Table151841[[#This Row],[PHASE]],2,3), MID(Table151841[[#This Row],[DELIVERABLE]],2,4), TRIM(SUBSTITUTE(MID(Table151841[[#This Row],[CONCERN.ID]],2,20),"X","") )  )</f>
        <v>07.</v>
      </c>
      <c r="F19" t="str">
        <f>TRIM(MID(Table151841[[#This Row],[CONCERN.UNIQUEPATH]], IF( ISNUMBER( SEARCH("/",Table151841[[#This Row],[CONCERN.UNIQUEPATH]])),SEARCH("/",Table151841[[#This Row],[CONCERN.UNIQUEPATH]])+1,1),255))</f>
        <v/>
      </c>
      <c r="G19" t="s">
        <v>3938</v>
      </c>
    </row>
    <row r="20" spans="1:7">
      <c r="A20" t="s">
        <v>2074</v>
      </c>
      <c r="E20" t="str">
        <f xml:space="preserve"> CONCATENATE( MID(Table151841[[#This Row],[PHASE]],2,3), MID(Table151841[[#This Row],[DELIVERABLE]],2,4), TRIM(SUBSTITUTE(MID(Table151841[[#This Row],[CONCERN.ID]],2,20),"X","") )  )</f>
        <v>07.</v>
      </c>
      <c r="F20" t="str">
        <f>TRIM(MID(Table151841[[#This Row],[CONCERN.UNIQUEPATH]], IF( ISNUMBER( SEARCH("/",Table151841[[#This Row],[CONCERN.UNIQUEPATH]])),SEARCH("/",Table151841[[#This Row],[CONCERN.UNIQUEPATH]])+1,1),255))</f>
        <v/>
      </c>
      <c r="G20" t="s">
        <v>3939</v>
      </c>
    </row>
    <row r="21" spans="1:7">
      <c r="A21" t="s">
        <v>2074</v>
      </c>
      <c r="E21" t="str">
        <f xml:space="preserve"> CONCATENATE( MID(Table151841[[#This Row],[PHASE]],2,3), MID(Table151841[[#This Row],[DELIVERABLE]],2,4), TRIM(SUBSTITUTE(MID(Table151841[[#This Row],[CONCERN.ID]],2,20),"X","") )  )</f>
        <v>07.</v>
      </c>
      <c r="F21" t="str">
        <f>TRIM(MID(Table151841[[#This Row],[CONCERN.UNIQUEPATH]], IF( ISNUMBER( SEARCH("/",Table151841[[#This Row],[CONCERN.UNIQUEPATH]])),SEARCH("/",Table151841[[#This Row],[CONCERN.UNIQUEPATH]])+1,1),255))</f>
        <v/>
      </c>
      <c r="G21" t="s">
        <v>3940</v>
      </c>
    </row>
    <row r="22" spans="1:7">
      <c r="A22" t="s">
        <v>2074</v>
      </c>
      <c r="E22" t="str">
        <f xml:space="preserve"> CONCATENATE( MID(Table151841[[#This Row],[PHASE]],2,3), MID(Table151841[[#This Row],[DELIVERABLE]],2,4), TRIM(SUBSTITUTE(MID(Table151841[[#This Row],[CONCERN.ID]],2,20),"X","") )  )</f>
        <v>07.</v>
      </c>
      <c r="F22" t="str">
        <f>TRIM(MID(Table151841[[#This Row],[CONCERN.UNIQUEPATH]], IF( ISNUMBER( SEARCH("/",Table151841[[#This Row],[CONCERN.UNIQUEPATH]])),SEARCH("/",Table151841[[#This Row],[CONCERN.UNIQUEPATH]])+1,1),255))</f>
        <v/>
      </c>
      <c r="G22" t="s">
        <v>3941</v>
      </c>
    </row>
    <row r="23" spans="1:7">
      <c r="A23" t="s">
        <v>2074</v>
      </c>
      <c r="E23" t="str">
        <f xml:space="preserve"> CONCATENATE( MID(Table151841[[#This Row],[PHASE]],2,3), MID(Table151841[[#This Row],[DELIVERABLE]],2,4), TRIM(SUBSTITUTE(MID(Table151841[[#This Row],[CONCERN.ID]],2,20),"X","") )  )</f>
        <v>07.</v>
      </c>
      <c r="F23" t="str">
        <f>TRIM(MID(Table151841[[#This Row],[CONCERN.UNIQUEPATH]], IF( ISNUMBER( SEARCH("/",Table151841[[#This Row],[CONCERN.UNIQUEPATH]])),SEARCH("/",Table151841[[#This Row],[CONCERN.UNIQUEPATH]])+1,1),255))</f>
        <v/>
      </c>
      <c r="G23" t="s">
        <v>3942</v>
      </c>
    </row>
  </sheetData>
  <mergeCells count="4">
    <mergeCell ref="A5:J5"/>
    <mergeCell ref="A6:J6"/>
    <mergeCell ref="A3:J3"/>
    <mergeCell ref="A2:J2"/>
  </mergeCells>
  <dataValidations count="4">
    <dataValidation type="list" allowBlank="1" showInputMessage="1" showErrorMessage="1" sqref="J9:J23" xr:uid="{B50F854D-200A-4375-B1C7-F48E4269F7E1}">
      <formula1>TBL_Type</formula1>
    </dataValidation>
    <dataValidation type="list" allowBlank="1" showInputMessage="1" showErrorMessage="1" sqref="H9:I23" xr:uid="{14703B33-7AFF-4341-812F-CACA8F705766}">
      <formula1>TBL_Stakeholders</formula1>
    </dataValidation>
    <dataValidation type="list" allowBlank="1" showInputMessage="1" showErrorMessage="1" sqref="B9:B23" xr:uid="{531BC6B7-1EBD-4EE5-8730-418161DFEE77}">
      <formula1>TBL_Deliverables</formula1>
    </dataValidation>
    <dataValidation type="list" allowBlank="1" showInputMessage="1" showErrorMessage="1" sqref="A9:A23" xr:uid="{28532555-2A03-4879-BFED-090F15C76FBE}">
      <formula1>TBL_Phase</formula1>
    </dataValidation>
  </dataValidations>
  <hyperlinks>
    <hyperlink ref="A1" location="TOC!A1" display="TOC!A1" xr:uid="{2EBCC02D-64E9-4F9F-9C21-7AF8BE399400}"/>
  </hyperlink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8ABA8-47D0-48C8-9810-0D9A3C484422}">
  <sheetPr codeName="Sheet23">
    <tabColor theme="9" tint="0.39997558519241921"/>
  </sheetPr>
  <dimension ref="A1:J56"/>
  <sheetViews>
    <sheetView workbookViewId="0"/>
  </sheetViews>
  <sheetFormatPr defaultRowHeight="14.45"/>
  <cols>
    <col min="1" max="1" width="12.85546875" bestFit="1" customWidth="1"/>
    <col min="2" max="2" width="34.42578125" bestFit="1" customWidth="1"/>
    <col min="3" max="3" width="13.85546875" bestFit="1" customWidth="1"/>
    <col min="4" max="4" width="37.42578125" bestFit="1" customWidth="1"/>
    <col min="5" max="5" width="13.85546875" customWidth="1"/>
    <col min="6" max="6" width="7.85546875" bestFit="1" customWidth="1"/>
    <col min="7" max="7" width="169.1406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3943</v>
      </c>
      <c r="B5" s="51"/>
      <c r="C5" s="51"/>
      <c r="D5" s="51"/>
      <c r="E5" s="51"/>
      <c r="F5" s="51"/>
      <c r="G5" s="51"/>
      <c r="H5" s="51"/>
      <c r="I5" s="51"/>
      <c r="J5" s="51"/>
    </row>
    <row r="6" spans="1:10">
      <c r="A6" s="51" t="s">
        <v>3944</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B9" t="s">
        <v>2271</v>
      </c>
      <c r="C9" t="s">
        <v>3945</v>
      </c>
      <c r="D9" t="s">
        <v>3946</v>
      </c>
      <c r="E9" t="str">
        <f xml:space="preserve"> CONCATENATE( MID(Table151834[[#This Row],[PHASE]],2,3), MID(Table151834[[#This Row],[DELIVERABLE]],2,4), TRIM(SUBSTITUTE(MID(Table151834[[#This Row],[CONCERN.ID]],2,20),"X","") )  )</f>
        <v>07.368.39.00.01</v>
      </c>
      <c r="F9" t="str">
        <f>TRIM(MID(Table151834[[#This Row],[CONCERN.UNIQUEPATH]], IF( ISNUMBER( SEARCH("/",Table151834[[#This Row],[CONCERN.UNIQUEPATH]])),SEARCH("/",Table151834[[#This Row],[CONCERN.UNIQUEPATH]])+1,1),255))</f>
        <v>Desires: Users: Clean UX</v>
      </c>
      <c r="G9" t="s">
        <v>3947</v>
      </c>
    </row>
    <row r="10" spans="1:10">
      <c r="A10" t="s">
        <v>2074</v>
      </c>
      <c r="B10" t="s">
        <v>2271</v>
      </c>
      <c r="C10" t="s">
        <v>3948</v>
      </c>
      <c r="D10" t="s">
        <v>3949</v>
      </c>
      <c r="E10" t="str">
        <f xml:space="preserve"> CONCATENATE( MID(Table151834[[#This Row],[PHASE]],2,3), MID(Table151834[[#This Row],[DELIVERABLE]],2,4), TRIM(SUBSTITUTE(MID(Table151834[[#This Row],[CONCERN.ID]],2,20),"X","") )  )</f>
        <v>07.368.39.00.02</v>
      </c>
      <c r="F10" t="str">
        <f>TRIM(MID(Table151834[[#This Row],[CONCERN.UNIQUEPATH]], IF( ISNUMBER( SEARCH("/",Table151834[[#This Row],[CONCERN.UNIQUEPATH]])),SEARCH("/",Table151834[[#This Row],[CONCERN.UNIQUEPATH]])+1,1),255))</f>
        <v>Desires: Users: Uncluttered UX</v>
      </c>
      <c r="G10" t="s">
        <v>3950</v>
      </c>
    </row>
    <row r="11" spans="1:10">
      <c r="A11" t="s">
        <v>2074</v>
      </c>
      <c r="B11" t="s">
        <v>2271</v>
      </c>
      <c r="C11" t="s">
        <v>3951</v>
      </c>
      <c r="D11" t="s">
        <v>3952</v>
      </c>
      <c r="E11" t="str">
        <f xml:space="preserve"> CONCATENATE( MID(Table151834[[#This Row],[PHASE]],2,3), MID(Table151834[[#This Row],[DELIVERABLE]],2,4), TRIM(SUBSTITUTE(MID(Table151834[[#This Row],[CONCERN.ID]],2,20),"X","") )  )</f>
        <v>07.368.39.00.03</v>
      </c>
      <c r="F11" t="str">
        <f>TRIM(MID(Table151834[[#This Row],[CONCERN.UNIQUEPATH]], IF( ISNUMBER( SEARCH("/",Table151834[[#This Row],[CONCERN.UNIQUEPATH]])),SEARCH("/",Table151834[[#This Row],[CONCERN.UNIQUEPATH]])+1,1),255))</f>
        <v>Desires: Users: Succinct UX</v>
      </c>
      <c r="G11" t="s">
        <v>3953</v>
      </c>
    </row>
    <row r="12" spans="1:10">
      <c r="A12" t="s">
        <v>2074</v>
      </c>
      <c r="B12" t="s">
        <v>2271</v>
      </c>
      <c r="C12" t="s">
        <v>3954</v>
      </c>
      <c r="D12" t="s">
        <v>3955</v>
      </c>
      <c r="E12" t="str">
        <f xml:space="preserve"> CONCATENATE( MID(Table151834[[#This Row],[PHASE]],2,3), MID(Table151834[[#This Row],[DELIVERABLE]],2,4), TRIM(SUBSTITUTE(MID(Table151834[[#This Row],[CONCERN.ID]],2,20),"X","") )  )</f>
        <v>07.368.39.00.04</v>
      </c>
      <c r="F12" t="str">
        <f>TRIM(MID(Table151834[[#This Row],[CONCERN.UNIQUEPATH]], IF( ISNUMBER( SEARCH("/",Table151834[[#This Row],[CONCERN.UNIQUEPATH]])),SEARCH("/",Table151834[[#This Row],[CONCERN.UNIQUEPATH]])+1,1),255))</f>
        <v>Desires: Users: Primary Action focused</v>
      </c>
      <c r="G12" t="s">
        <v>3956</v>
      </c>
    </row>
    <row r="13" spans="1:10">
      <c r="A13" t="s">
        <v>2074</v>
      </c>
      <c r="B13" t="s">
        <v>2271</v>
      </c>
      <c r="C13" t="s">
        <v>3957</v>
      </c>
      <c r="D13" t="s">
        <v>3958</v>
      </c>
      <c r="E13" t="str">
        <f xml:space="preserve"> CONCATENATE( MID(Table151834[[#This Row],[PHASE]],2,3), MID(Table151834[[#This Row],[DELIVERABLE]],2,4), TRIM(SUBSTITUTE(MID(Table151834[[#This Row],[CONCERN.ID]],2,20),"X","") )  )</f>
        <v>07.368.39.00.05</v>
      </c>
      <c r="F13" t="str">
        <f>TRIM(MID(Table151834[[#This Row],[CONCERN.UNIQUEPATH]], IF( ISNUMBER( SEARCH("/",Table151834[[#This Row],[CONCERN.UNIQUEPATH]])),SEARCH("/",Table151834[[#This Row],[CONCERN.UNIQUEPATH]])+1,1),255))</f>
        <v>Desires: Users: Mobile UX Optimised</v>
      </c>
      <c r="G13" t="s">
        <v>3959</v>
      </c>
    </row>
    <row r="14" spans="1:10">
      <c r="A14" t="s">
        <v>2074</v>
      </c>
      <c r="B14" t="s">
        <v>2271</v>
      </c>
      <c r="C14" t="s">
        <v>3960</v>
      </c>
      <c r="D14" t="s">
        <v>3961</v>
      </c>
      <c r="E14" t="str">
        <f xml:space="preserve"> CONCATENATE( MID(Table151834[[#This Row],[PHASE]],2,3), MID(Table151834[[#This Row],[DELIVERABLE]],2,4), TRIM(SUBSTITUTE(MID(Table151834[[#This Row],[CONCERN.ID]],2,20),"X","") )  )</f>
        <v>07.368.39.00.06</v>
      </c>
      <c r="F14" t="str">
        <f>TRIM(MID(Table151834[[#This Row],[CONCERN.UNIQUEPATH]], IF( ISNUMBER( SEARCH("/",Table151834[[#This Row],[CONCERN.UNIQUEPATH]])),SEARCH("/",Table151834[[#This Row],[CONCERN.UNIQUEPATH]])+1,1),255))</f>
        <v>Desires: Users: Mobile Services Integrated</v>
      </c>
      <c r="G14" t="s">
        <v>3962</v>
      </c>
    </row>
    <row r="15" spans="1:10">
      <c r="A15" t="s">
        <v>2074</v>
      </c>
      <c r="B15" t="s">
        <v>2271</v>
      </c>
      <c r="C15" t="s">
        <v>3963</v>
      </c>
      <c r="D15" t="s">
        <v>3964</v>
      </c>
      <c r="E15" t="str">
        <f xml:space="preserve"> CONCATENATE( MID(Table151834[[#This Row],[PHASE]],2,3), MID(Table151834[[#This Row],[DELIVERABLE]],2,4), TRIM(SUBSTITUTE(MID(Table151834[[#This Row],[CONCERN.ID]],2,20),"X","") )  )</f>
        <v>07.368.39.00.07</v>
      </c>
      <c r="F15" t="str">
        <f>TRIM(MID(Table151834[[#This Row],[CONCERN.UNIQUEPATH]], IF( ISNUMBER( SEARCH("/",Table151834[[#This Row],[CONCERN.UNIQUEPATH]])),SEARCH("/",Table151834[[#This Row],[CONCERN.UNIQUEPATH]])+1,1),255))</f>
        <v>Devices: Users: Usable Offline</v>
      </c>
      <c r="G15" t="s">
        <v>3965</v>
      </c>
    </row>
    <row r="16" spans="1:10">
      <c r="A16" t="s">
        <v>2074</v>
      </c>
      <c r="B16" t="s">
        <v>2271</v>
      </c>
      <c r="C16" t="s">
        <v>3966</v>
      </c>
      <c r="D16" t="s">
        <v>3967</v>
      </c>
      <c r="E16" t="str">
        <f xml:space="preserve"> CONCATENATE( MID(Table151834[[#This Row],[PHASE]],2,3), MID(Table151834[[#This Row],[DELIVERABLE]],2,4), TRIM(SUBSTITUTE(MID(Table151834[[#This Row],[CONCERN.ID]],2,20),"X","") )  )</f>
        <v>07.368.39.01.01</v>
      </c>
      <c r="F16" t="str">
        <f>TRIM(MID(Table151834[[#This Row],[CONCERN.UNIQUEPATH]], IF( ISNUMBER( SEARCH("/",Table151834[[#This Row],[CONCERN.UNIQUEPATH]])),SEARCH("/",Table151834[[#This Row],[CONCERN.UNIQUEPATH]])+1,1),255))</f>
        <v>Devices: Users: Undoable Actions</v>
      </c>
      <c r="G16" t="s">
        <v>3968</v>
      </c>
    </row>
    <row r="17" spans="1:7">
      <c r="A17" t="s">
        <v>2074</v>
      </c>
      <c r="B17" t="s">
        <v>2271</v>
      </c>
      <c r="C17" t="s">
        <v>3969</v>
      </c>
      <c r="D17" t="s">
        <v>3970</v>
      </c>
      <c r="E17" t="str">
        <f xml:space="preserve"> CONCATENATE( MID(Table151834[[#This Row],[PHASE]],2,3), MID(Table151834[[#This Row],[DELIVERABLE]],2,4), TRIM(SUBSTITUTE(MID(Table151834[[#This Row],[CONCERN.ID]],2,20),"X","") )  )</f>
        <v>07.368.39.01.02</v>
      </c>
      <c r="F17" t="str">
        <f>TRIM(MID(Table151834[[#This Row],[CONCERN.UNIQUEPATH]], IF( ISNUMBER( SEARCH("/",Table151834[[#This Row],[CONCERN.UNIQUEPATH]])),SEARCH("/",Table151834[[#This Row],[CONCERN.UNIQUEPATH]])+1,1),255))</f>
        <v>Devices: Users: Logical States</v>
      </c>
      <c r="G17" t="s">
        <v>3971</v>
      </c>
    </row>
    <row r="18" spans="1:7">
      <c r="A18" t="s">
        <v>2074</v>
      </c>
      <c r="B18" t="s">
        <v>2271</v>
      </c>
      <c r="C18" t="s">
        <v>3972</v>
      </c>
      <c r="D18" t="s">
        <v>3973</v>
      </c>
      <c r="E18" t="str">
        <f xml:space="preserve"> CONCATENATE( MID(Table151834[[#This Row],[PHASE]],2,3), MID(Table151834[[#This Row],[DELIVERABLE]],2,4), TRIM(SUBSTITUTE(MID(Table151834[[#This Row],[CONCERN.ID]],2,20),"X","") )  )</f>
        <v>07.368.39.02.01</v>
      </c>
      <c r="F18" t="str">
        <f>TRIM(MID(Table151834[[#This Row],[CONCERN.UNIQUEPATH]], IF( ISNUMBER( SEARCH("/",Table151834[[#This Row],[CONCERN.UNIQUEPATH]])),SEARCH("/",Table151834[[#This Row],[CONCERN.UNIQUEPATH]])+1,1),255))</f>
        <v>Devices: Users: Customizable Dashboard</v>
      </c>
      <c r="G18" t="s">
        <v>3974</v>
      </c>
    </row>
    <row r="19" spans="1:7">
      <c r="A19" t="s">
        <v>2074</v>
      </c>
      <c r="B19" t="s">
        <v>2271</v>
      </c>
      <c r="C19" t="s">
        <v>3975</v>
      </c>
      <c r="D19" t="s">
        <v>3976</v>
      </c>
      <c r="E19" t="str">
        <f xml:space="preserve"> CONCATENATE( MID(Table151834[[#This Row],[PHASE]],2,3), MID(Table151834[[#This Row],[DELIVERABLE]],2,4), TRIM(SUBSTITUTE(MID(Table151834[[#This Row],[CONCERN.ID]],2,20),"X","") )  )</f>
        <v>07.368.39.02.02</v>
      </c>
      <c r="F19" t="str">
        <f>TRIM(MID(Table151834[[#This Row],[CONCERN.UNIQUEPATH]], IF( ISNUMBER( SEARCH("/",Table151834[[#This Row],[CONCERN.UNIQUEPATH]])),SEARCH("/",Table151834[[#This Row],[CONCERN.UNIQUEPATH]])+1,1),255))</f>
        <v>Devices: Users: Public Dashboard</v>
      </c>
      <c r="G19" t="s">
        <v>3977</v>
      </c>
    </row>
    <row r="20" spans="1:7">
      <c r="A20" t="s">
        <v>2074</v>
      </c>
      <c r="B20" t="s">
        <v>2271</v>
      </c>
      <c r="C20" t="s">
        <v>3978</v>
      </c>
      <c r="D20" t="s">
        <v>3979</v>
      </c>
      <c r="E20" t="str">
        <f xml:space="preserve"> CONCATENATE( MID(Table151834[[#This Row],[PHASE]],2,3), MID(Table151834[[#This Row],[DELIVERABLE]],2,4), TRIM(SUBSTITUTE(MID(Table151834[[#This Row],[CONCERN.ID]],2,20),"X","") )  )</f>
        <v>07.368.39.02.03</v>
      </c>
      <c r="F20" t="str">
        <f>TRIM(MID(Table151834[[#This Row],[CONCERN.UNIQUEPATH]], IF( ISNUMBER( SEARCH("/",Table151834[[#This Row],[CONCERN.UNIQUEPATH]])),SEARCH("/",Table151834[[#This Row],[CONCERN.UNIQUEPATH]])+1,1),255))</f>
        <v>Devices: Users: Universal Search</v>
      </c>
      <c r="G20" t="s">
        <v>3980</v>
      </c>
    </row>
    <row r="21" spans="1:7">
      <c r="A21" t="s">
        <v>2074</v>
      </c>
      <c r="B21" t="s">
        <v>2271</v>
      </c>
      <c r="C21" t="s">
        <v>3981</v>
      </c>
      <c r="D21" t="s">
        <v>3982</v>
      </c>
      <c r="E21" t="str">
        <f xml:space="preserve"> CONCATENATE( MID(Table151834[[#This Row],[PHASE]],2,3), MID(Table151834[[#This Row],[DELIVERABLE]],2,4), TRIM(SUBSTITUTE(MID(Table151834[[#This Row],[CONCERN.ID]],2,20),"X","") )  )</f>
        <v>07.368.39.02.04</v>
      </c>
      <c r="F21" t="str">
        <f>TRIM(MID(Table151834[[#This Row],[CONCERN.UNIQUEPATH]], IF( ISNUMBER( SEARCH("/",Table151834[[#This Row],[CONCERN.UNIQUEPATH]])),SEARCH("/",Table151834[[#This Row],[CONCERN.UNIQUEPATH]])+1,1),255))</f>
        <v>Devices: Users: Online Assitance</v>
      </c>
      <c r="G21" t="s">
        <v>3983</v>
      </c>
    </row>
    <row r="22" spans="1:7">
      <c r="A22" t="s">
        <v>2074</v>
      </c>
      <c r="B22" t="s">
        <v>2271</v>
      </c>
      <c r="C22" t="s">
        <v>3984</v>
      </c>
      <c r="D22" t="s">
        <v>3985</v>
      </c>
      <c r="E22" t="str">
        <f xml:space="preserve"> CONCATENATE( MID(Table151834[[#This Row],[PHASE]],2,3), MID(Table151834[[#This Row],[DELIVERABLE]],2,4), TRIM(SUBSTITUTE(MID(Table151834[[#This Row],[CONCERN.ID]],2,20),"X","") )  )</f>
        <v>07.368.39.03.01</v>
      </c>
      <c r="F22" t="str">
        <f>TRIM(MID(Table151834[[#This Row],[CONCERN.UNIQUEPATH]], IF( ISNUMBER( SEARCH("/",Table151834[[#This Row],[CONCERN.UNIQUEPATH]])),SEARCH("/",Table151834[[#This Row],[CONCERN.UNIQUEPATH]])+1,1),255))</f>
        <v>Devices: Users: Context</v>
      </c>
      <c r="G22" t="s">
        <v>3986</v>
      </c>
    </row>
    <row r="23" spans="1:7">
      <c r="A23" t="s">
        <v>2074</v>
      </c>
      <c r="B23" t="s">
        <v>2271</v>
      </c>
      <c r="C23" t="s">
        <v>3987</v>
      </c>
      <c r="D23" t="s">
        <v>3988</v>
      </c>
      <c r="E23" t="str">
        <f xml:space="preserve"> CONCATENATE( MID(Table151834[[#This Row],[PHASE]],2,3), MID(Table151834[[#This Row],[DELIVERABLE]],2,4), TRIM(SUBSTITUTE(MID(Table151834[[#This Row],[CONCERN.ID]],2,20),"X","") )  )</f>
        <v>07.368.39.03.02</v>
      </c>
      <c r="F23" t="str">
        <f>TRIM(MID(Table151834[[#This Row],[CONCERN.UNIQUEPATH]], IF( ISNUMBER( SEARCH("/",Table151834[[#This Row],[CONCERN.UNIQUEPATH]])),SEARCH("/",Table151834[[#This Row],[CONCERN.UNIQUEPATH]])+1,1),255))</f>
        <v>Devices: Users: Status</v>
      </c>
      <c r="G23" t="s">
        <v>3989</v>
      </c>
    </row>
    <row r="24" spans="1:7">
      <c r="A24" t="s">
        <v>2074</v>
      </c>
      <c r="B24" t="s">
        <v>2271</v>
      </c>
      <c r="C24" t="s">
        <v>3990</v>
      </c>
      <c r="D24" t="s">
        <v>3991</v>
      </c>
      <c r="E24" t="str">
        <f xml:space="preserve"> CONCATENATE( MID(Table151834[[#This Row],[PHASE]],2,3), MID(Table151834[[#This Row],[DELIVERABLE]],2,4), TRIM(SUBSTITUTE(MID(Table151834[[#This Row],[CONCERN.ID]],2,20),"X","") )  )</f>
        <v>07.368.39.04.01</v>
      </c>
      <c r="F24" t="str">
        <f>TRIM(MID(Table151834[[#This Row],[CONCERN.UNIQUEPATH]], IF( ISNUMBER( SEARCH("/",Table151834[[#This Row],[CONCERN.UNIQUEPATH]])),SEARCH("/",Table151834[[#This Row],[CONCERN.UNIQUEPATH]])+1,1),255))</f>
        <v>Devices: Users: Privacy: Minimum PII</v>
      </c>
      <c r="G24" t="s">
        <v>3992</v>
      </c>
    </row>
    <row r="25" spans="1:7">
      <c r="A25" t="s">
        <v>2074</v>
      </c>
      <c r="B25" t="s">
        <v>2271</v>
      </c>
      <c r="C25" t="s">
        <v>3993</v>
      </c>
      <c r="D25" t="s">
        <v>3994</v>
      </c>
      <c r="E25" t="str">
        <f xml:space="preserve"> CONCATENATE( MID(Table151834[[#This Row],[PHASE]],2,3), MID(Table151834[[#This Row],[DELIVERABLE]],2,4), TRIM(SUBSTITUTE(MID(Table151834[[#This Row],[CONCERN.ID]],2,20),"X","") )  )</f>
        <v>07.368.39.04.02</v>
      </c>
      <c r="F25" t="str">
        <f>TRIM(MID(Table151834[[#This Row],[CONCERN.UNIQUEPATH]], IF( ISNUMBER( SEARCH("/",Table151834[[#This Row],[CONCERN.UNIQUEPATH]])),SEARCH("/",Table151834[[#This Row],[CONCERN.UNIQUEPATH]])+1,1),255))</f>
        <v>Devices: Users: Privacy: PII as Needed</v>
      </c>
      <c r="G25" t="s">
        <v>3995</v>
      </c>
    </row>
    <row r="26" spans="1:7">
      <c r="A26" t="s">
        <v>2074</v>
      </c>
      <c r="B26" t="s">
        <v>2271</v>
      </c>
      <c r="C26" t="s">
        <v>3996</v>
      </c>
      <c r="D26" t="s">
        <v>3997</v>
      </c>
      <c r="E26" t="str">
        <f xml:space="preserve"> CONCATENATE( MID(Table151834[[#This Row],[PHASE]],2,3), MID(Table151834[[#This Row],[DELIVERABLE]],2,4), TRIM(SUBSTITUTE(MID(Table151834[[#This Row],[CONCERN.ID]],2,20),"X","") )  )</f>
        <v>07.368.39.04.03</v>
      </c>
      <c r="F26" t="str">
        <f>TRIM(MID(Table151834[[#This Row],[CONCERN.UNIQUEPATH]], IF( ISNUMBER( SEARCH("/",Table151834[[#This Row],[CONCERN.UNIQUEPATH]])),SEARCH("/",Table151834[[#This Row],[CONCERN.UNIQUEPATH]])+1,1),255))</f>
        <v>Devices: Users: Privacy: Policies</v>
      </c>
      <c r="G26" t="s">
        <v>3998</v>
      </c>
    </row>
    <row r="27" spans="1:7">
      <c r="A27" t="s">
        <v>2074</v>
      </c>
      <c r="B27" t="s">
        <v>2271</v>
      </c>
      <c r="C27" t="s">
        <v>3999</v>
      </c>
      <c r="D27" t="s">
        <v>4000</v>
      </c>
      <c r="E27" t="str">
        <f xml:space="preserve"> CONCATENATE( MID(Table151834[[#This Row],[PHASE]],2,3), MID(Table151834[[#This Row],[DELIVERABLE]],2,4), TRIM(SUBSTITUTE(MID(Table151834[[#This Row],[CONCERN.ID]],2,20),"X","") )  )</f>
        <v>07.368.39.04.04</v>
      </c>
      <c r="F27" t="str">
        <f>TRIM(MID(Table151834[[#This Row],[CONCERN.UNIQUEPATH]], IF( ISNUMBER( SEARCH("/",Table151834[[#This Row],[CONCERN.UNIQUEPATH]])),SEARCH("/",Table151834[[#This Row],[CONCERN.UNIQUEPATH]])+1,1),255))</f>
        <v>Devices: Users: Privacy: Forget Me</v>
      </c>
      <c r="G27" t="s">
        <v>4001</v>
      </c>
    </row>
    <row r="28" spans="1:7">
      <c r="A28" t="s">
        <v>2074</v>
      </c>
      <c r="B28" t="s">
        <v>2271</v>
      </c>
      <c r="C28" t="s">
        <v>4002</v>
      </c>
      <c r="D28" t="s">
        <v>4003</v>
      </c>
      <c r="E28" t="str">
        <f xml:space="preserve"> CONCATENATE( MID(Table151834[[#This Row],[PHASE]],2,3), MID(Table151834[[#This Row],[DELIVERABLE]],2,4), TRIM(SUBSTITUTE(MID(Table151834[[#This Row],[CONCERN.ID]],2,20),"X","") )  )</f>
        <v>07.368.39.05.01</v>
      </c>
      <c r="F28" t="str">
        <f>TRIM(MID(Table151834[[#This Row],[CONCERN.UNIQUEPATH]], IF( ISNUMBER( SEARCH("/",Table151834[[#This Row],[CONCERN.UNIQUEPATH]])),SEARCH("/",Table151834[[#This Row],[CONCERN.UNIQUEPATH]])+1,1),255))</f>
        <v>Devices: Users: Group Membership Roles</v>
      </c>
      <c r="G28" t="s">
        <v>4004</v>
      </c>
    </row>
    <row r="29" spans="1:7">
      <c r="A29" t="s">
        <v>2074</v>
      </c>
      <c r="B29" t="s">
        <v>2271</v>
      </c>
      <c r="C29" t="s">
        <v>4005</v>
      </c>
      <c r="D29" t="s">
        <v>4006</v>
      </c>
      <c r="E29" t="str">
        <f xml:space="preserve"> CONCATENATE( MID(Table151834[[#This Row],[PHASE]],2,3), MID(Table151834[[#This Row],[DELIVERABLE]],2,4), TRIM(SUBSTITUTE(MID(Table151834[[#This Row],[CONCERN.ID]],2,20),"X","") )  )</f>
        <v>07.368.39.05.02</v>
      </c>
      <c r="F29" t="str">
        <f>TRIM(MID(Table151834[[#This Row],[CONCERN.UNIQUEPATH]], IF( ISNUMBER( SEARCH("/",Table151834[[#This Row],[CONCERN.UNIQUEPATH]])),SEARCH("/",Table151834[[#This Row],[CONCERN.UNIQUEPATH]])+1,1),255))</f>
        <v>Devices: Users: Group Role Conditions</v>
      </c>
      <c r="G29" t="s">
        <v>4007</v>
      </c>
    </row>
    <row r="30" spans="1:7">
      <c r="A30" t="s">
        <v>2074</v>
      </c>
      <c r="B30" t="s">
        <v>2271</v>
      </c>
      <c r="C30" t="s">
        <v>4008</v>
      </c>
      <c r="D30" t="s">
        <v>4009</v>
      </c>
      <c r="E30" t="str">
        <f xml:space="preserve"> CONCATENATE( MID(Table151834[[#This Row],[PHASE]],2,3), MID(Table151834[[#This Row],[DELIVERABLE]],2,4), TRIM(SUBSTITUTE(MID(Table151834[[#This Row],[CONCERN.ID]],2,20),"X","") )  )</f>
        <v>07.368.39.05.03</v>
      </c>
      <c r="F30" t="str">
        <f>TRIM(MID(Table151834[[#This Row],[CONCERN.UNIQUEPATH]], IF( ISNUMBER( SEARCH("/",Table151834[[#This Row],[CONCERN.UNIQUEPATH]])),SEARCH("/",Table151834[[#This Row],[CONCERN.UNIQUEPATH]])+1,1),255))</f>
        <v>Devices: Users: Personal Auditability</v>
      </c>
      <c r="G30" t="s">
        <v>4010</v>
      </c>
    </row>
    <row r="31" spans="1:7">
      <c r="A31" t="s">
        <v>2074</v>
      </c>
      <c r="B31" t="s">
        <v>2271</v>
      </c>
      <c r="C31" t="s">
        <v>4011</v>
      </c>
      <c r="D31" t="s">
        <v>4012</v>
      </c>
      <c r="E31" t="str">
        <f xml:space="preserve"> CONCATENATE( MID(Table151834[[#This Row],[PHASE]],2,3), MID(Table151834[[#This Row],[DELIVERABLE]],2,4), TRIM(SUBSTITUTE(MID(Table151834[[#This Row],[CONCERN.ID]],2,20),"X","") )  )</f>
        <v>07.368.39.05.04</v>
      </c>
      <c r="F31" t="str">
        <f>TRIM(MID(Table151834[[#This Row],[CONCERN.UNIQUEPATH]], IF( ISNUMBER( SEARCH("/",Table151834[[#This Row],[CONCERN.UNIQUEPATH]])),SEARCH("/",Table151834[[#This Row],[CONCERN.UNIQUEPATH]])+1,1),255))</f>
        <v>Devices: Users: Group Auditability</v>
      </c>
      <c r="G31" t="s">
        <v>4013</v>
      </c>
    </row>
    <row r="32" spans="1:7">
      <c r="A32" t="s">
        <v>2074</v>
      </c>
      <c r="B32" t="s">
        <v>2271</v>
      </c>
      <c r="C32" t="s">
        <v>4014</v>
      </c>
      <c r="D32" t="s">
        <v>4015</v>
      </c>
      <c r="E32" t="str">
        <f xml:space="preserve"> CONCATENATE( MID(Table151834[[#This Row],[PHASE]],2,3), MID(Table151834[[#This Row],[DELIVERABLE]],2,4), TRIM(SUBSTITUTE(MID(Table151834[[#This Row],[CONCERN.ID]],2,20),"X","") )  )</f>
        <v>07.368.39.05.06</v>
      </c>
      <c r="F32" t="str">
        <f>TRIM(MID(Table151834[[#This Row],[CONCERN.UNIQUEPATH]], IF( ISNUMBER( SEARCH("/",Table151834[[#This Row],[CONCERN.UNIQUEPATH]])),SEARCH("/",Table151834[[#This Row],[CONCERN.UNIQUEPATH]])+1,1),255))</f>
        <v>Devices: Users: Organisation Auditability</v>
      </c>
      <c r="G32" t="s">
        <v>4016</v>
      </c>
    </row>
    <row r="33" spans="1:7">
      <c r="A33" t="s">
        <v>2074</v>
      </c>
      <c r="B33" t="s">
        <v>2271</v>
      </c>
      <c r="C33" t="s">
        <v>4017</v>
      </c>
      <c r="D33" t="s">
        <v>4018</v>
      </c>
      <c r="E33" t="str">
        <f xml:space="preserve"> CONCATENATE( MID(Table151834[[#This Row],[PHASE]],2,3), MID(Table151834[[#This Row],[DELIVERABLE]],2,4), TRIM(SUBSTITUTE(MID(Table151834[[#This Row],[CONCERN.ID]],2,20),"X","") )  )</f>
        <v>07.368.39.06.01</v>
      </c>
      <c r="F33" t="str">
        <f>TRIM(MID(Table151834[[#This Row],[CONCERN.UNIQUEPATH]], IF( ISNUMBER( SEARCH("/",Table151834[[#This Row],[CONCERN.UNIQUEPATH]])),SEARCH("/",Table151834[[#This Row],[CONCERN.UNIQUEPATH]])+1,1),255))</f>
        <v>Devices: Users: Pesonal Configuration</v>
      </c>
      <c r="G33" t="s">
        <v>4019</v>
      </c>
    </row>
    <row r="34" spans="1:7">
      <c r="A34" t="s">
        <v>2074</v>
      </c>
      <c r="B34" t="s">
        <v>2271</v>
      </c>
      <c r="C34" t="s">
        <v>4020</v>
      </c>
      <c r="D34" t="s">
        <v>4021</v>
      </c>
      <c r="E34" t="str">
        <f xml:space="preserve"> CONCATENATE( MID(Table151834[[#This Row],[PHASE]],2,3), MID(Table151834[[#This Row],[DELIVERABLE]],2,4), TRIM(SUBSTITUTE(MID(Table151834[[#This Row],[CONCERN.ID]],2,20),"X","") )  )</f>
        <v>07.368.39.06.02</v>
      </c>
      <c r="F34" t="str">
        <f>TRIM(MID(Table151834[[#This Row],[CONCERN.UNIQUEPATH]], IF( ISNUMBER( SEARCH("/",Table151834[[#This Row],[CONCERN.UNIQUEPATH]])),SEARCH("/",Table151834[[#This Row],[CONCERN.UNIQUEPATH]])+1,1),255))</f>
        <v>Devices: Users: Personal Language</v>
      </c>
      <c r="G34" t="s">
        <v>4022</v>
      </c>
    </row>
    <row r="35" spans="1:7">
      <c r="A35" t="s">
        <v>2074</v>
      </c>
      <c r="B35" t="s">
        <v>2271</v>
      </c>
      <c r="C35" t="s">
        <v>4023</v>
      </c>
      <c r="D35" t="s">
        <v>4024</v>
      </c>
      <c r="E35" t="str">
        <f xml:space="preserve"> CONCATENATE( MID(Table151834[[#This Row],[PHASE]],2,3), MID(Table151834[[#This Row],[DELIVERABLE]],2,4), TRIM(SUBSTITUTE(MID(Table151834[[#This Row],[CONCERN.ID]],2,20),"X","") )  )</f>
        <v>07.368.39.06.03</v>
      </c>
      <c r="F35" t="str">
        <f>TRIM(MID(Table151834[[#This Row],[CONCERN.UNIQUEPATH]], IF( ISNUMBER( SEARCH("/",Table151834[[#This Row],[CONCERN.UNIQUEPATH]])),SEARCH("/",Table151834[[#This Row],[CONCERN.UNIQUEPATH]])+1,1),255))</f>
        <v>Devices: Users: Group Configuration</v>
      </c>
      <c r="G35" t="s">
        <v>4025</v>
      </c>
    </row>
    <row r="36" spans="1:7">
      <c r="A36" t="s">
        <v>2074</v>
      </c>
      <c r="B36" t="s">
        <v>2271</v>
      </c>
      <c r="C36" t="s">
        <v>4026</v>
      </c>
      <c r="D36" t="s">
        <v>4027</v>
      </c>
      <c r="E36" t="str">
        <f xml:space="preserve"> CONCATENATE( MID(Table151834[[#This Row],[PHASE]],2,3), MID(Table151834[[#This Row],[DELIVERABLE]],2,4), TRIM(SUBSTITUTE(MID(Table151834[[#This Row],[CONCERN.ID]],2,20),"X","") )  )</f>
        <v>07.368.39.06.04</v>
      </c>
      <c r="F36" t="str">
        <f>TRIM(MID(Table151834[[#This Row],[CONCERN.UNIQUEPATH]], IF( ISNUMBER( SEARCH("/",Table151834[[#This Row],[CONCERN.UNIQUEPATH]])),SEARCH("/",Table151834[[#This Row],[CONCERN.UNIQUEPATH]])+1,1),255))</f>
        <v>Devices: Users: Organisation Configuration</v>
      </c>
      <c r="G36" t="s">
        <v>4028</v>
      </c>
    </row>
    <row r="37" spans="1:7">
      <c r="A37" t="s">
        <v>2074</v>
      </c>
      <c r="B37" t="s">
        <v>2271</v>
      </c>
      <c r="C37" t="s">
        <v>4029</v>
      </c>
      <c r="D37" t="s">
        <v>4030</v>
      </c>
      <c r="E37" t="str">
        <f xml:space="preserve"> CONCATENATE( MID(Table151834[[#This Row],[PHASE]],2,3), MID(Table151834[[#This Row],[DELIVERABLE]],2,4), TRIM(SUBSTITUTE(MID(Table151834[[#This Row],[CONCERN.ID]],2,20),"X","") )  )</f>
        <v>07.368.39.06.05</v>
      </c>
      <c r="F37" t="str">
        <f>TRIM(MID(Table151834[[#This Row],[CONCERN.UNIQUEPATH]], IF( ISNUMBER( SEARCH("/",Table151834[[#This Row],[CONCERN.UNIQUEPATH]])),SEARCH("/",Table151834[[#This Row],[CONCERN.UNIQUEPATH]])+1,1),255))</f>
        <v>Devices: Users: Tenancy Configuration</v>
      </c>
      <c r="G37" t="s">
        <v>4031</v>
      </c>
    </row>
    <row r="38" spans="1:7">
      <c r="A38" t="s">
        <v>2074</v>
      </c>
      <c r="B38" t="s">
        <v>2271</v>
      </c>
      <c r="C38" t="s">
        <v>4032</v>
      </c>
      <c r="D38" t="s">
        <v>4033</v>
      </c>
      <c r="E38" t="str">
        <f xml:space="preserve"> CONCATENATE( MID(Table151834[[#This Row],[PHASE]],2,3), MID(Table151834[[#This Row],[DELIVERABLE]],2,4), TRIM(SUBSTITUTE(MID(Table151834[[#This Row],[CONCERN.ID]],2,20),"X","") )  )</f>
        <v>07.368.39.06.07</v>
      </c>
      <c r="F38" t="str">
        <f>TRIM(MID(Table151834[[#This Row],[CONCERN.UNIQUEPATH]], IF( ISNUMBER( SEARCH("/",Table151834[[#This Row],[CONCERN.UNIQUEPATH]])),SEARCH("/",Table151834[[#This Row],[CONCERN.UNIQUEPATH]])+1,1),255))</f>
        <v>Devices: Users: Public Language Setting</v>
      </c>
      <c r="G38" t="s">
        <v>4034</v>
      </c>
    </row>
    <row r="39" spans="1:7">
      <c r="A39" t="s">
        <v>2074</v>
      </c>
      <c r="B39" t="s">
        <v>2271</v>
      </c>
      <c r="C39" t="s">
        <v>4032</v>
      </c>
      <c r="D39" t="s">
        <v>4035</v>
      </c>
      <c r="E39" t="str">
        <f xml:space="preserve"> CONCATENATE( MID(Table151834[[#This Row],[PHASE]],2,3), MID(Table151834[[#This Row],[DELIVERABLE]],2,4), TRIM(SUBSTITUTE(MID(Table151834[[#This Row],[CONCERN.ID]],2,20),"X","") )  )</f>
        <v>07.368.39.06.07</v>
      </c>
      <c r="F39" t="str">
        <f>TRIM(MID(Table151834[[#This Row],[CONCERN.UNIQUEPATH]], IF( ISNUMBER( SEARCH("/",Table151834[[#This Row],[CONCERN.UNIQUEPATH]])),SEARCH("/",Table151834[[#This Row],[CONCERN.UNIQUEPATH]])+1,1),255))</f>
        <v>Devices: Users: System Configuration</v>
      </c>
      <c r="G39" t="s">
        <v>4036</v>
      </c>
    </row>
    <row r="40" spans="1:7">
      <c r="A40" t="s">
        <v>2074</v>
      </c>
      <c r="B40" t="s">
        <v>2271</v>
      </c>
      <c r="C40" t="s">
        <v>4037</v>
      </c>
      <c r="D40" t="s">
        <v>4038</v>
      </c>
      <c r="E40" t="str">
        <f xml:space="preserve"> CONCATENATE( MID(Table151834[[#This Row],[PHASE]],2,3), MID(Table151834[[#This Row],[DELIVERABLE]],2,4), TRIM(SUBSTITUTE(MID(Table151834[[#This Row],[CONCERN.ID]],2,20),"X","") )  )</f>
        <v>07.368.39.07.01</v>
      </c>
      <c r="F40" t="str">
        <f>TRIM(MID(Table151834[[#This Row],[CONCERN.UNIQUEPATH]], IF( ISNUMBER( SEARCH("/",Table151834[[#This Row],[CONCERN.UNIQUEPATH]])),SEARCH("/",Table151834[[#This Row],[CONCERN.UNIQUEPATH]])+1,1),255))</f>
        <v>Devices: Users: Validation: Email</v>
      </c>
      <c r="G40" t="s">
        <v>4039</v>
      </c>
    </row>
    <row r="41" spans="1:7">
      <c r="A41" t="s">
        <v>2074</v>
      </c>
      <c r="B41" t="s">
        <v>2271</v>
      </c>
      <c r="C41" t="s">
        <v>4040</v>
      </c>
      <c r="D41" t="s">
        <v>4041</v>
      </c>
      <c r="E41" t="str">
        <f xml:space="preserve"> CONCATENATE( MID(Table151834[[#This Row],[PHASE]],2,3), MID(Table151834[[#This Row],[DELIVERABLE]],2,4), TRIM(SUBSTITUTE(MID(Table151834[[#This Row],[CONCERN.ID]],2,20),"X","") )  )</f>
        <v>07.368.39.07.02</v>
      </c>
      <c r="F41" t="str">
        <f>TRIM(MID(Table151834[[#This Row],[CONCERN.UNIQUEPATH]], IF( ISNUMBER( SEARCH("/",Table151834[[#This Row],[CONCERN.UNIQUEPATH]])),SEARCH("/",Table151834[[#This Row],[CONCERN.UNIQUEPATH]])+1,1),255))</f>
        <v>Devices: Users: Validation: Short Names</v>
      </c>
      <c r="G41" t="s">
        <v>4042</v>
      </c>
    </row>
    <row r="42" spans="1:7">
      <c r="A42" t="s">
        <v>2074</v>
      </c>
      <c r="B42" t="s">
        <v>2271</v>
      </c>
      <c r="C42" t="s">
        <v>4043</v>
      </c>
      <c r="D42" t="s">
        <v>4044</v>
      </c>
      <c r="E42" t="str">
        <f xml:space="preserve"> CONCATENATE( MID(Table151834[[#This Row],[PHASE]],2,3), MID(Table151834[[#This Row],[DELIVERABLE]],2,4), TRIM(SUBSTITUTE(MID(Table151834[[#This Row],[CONCERN.ID]],2,20),"X","") )  )</f>
        <v>07.368.39.07.03</v>
      </c>
      <c r="F42" t="str">
        <f>TRIM(MID(Table151834[[#This Row],[CONCERN.UNIQUEPATH]], IF( ISNUMBER( SEARCH("/",Table151834[[#This Row],[CONCERN.UNIQUEPATH]])),SEARCH("/",Table151834[[#This Row],[CONCERN.UNIQUEPATH]])+1,1),255))</f>
        <v>Devices: Users: Validation: Names</v>
      </c>
      <c r="G42" t="s">
        <v>4045</v>
      </c>
    </row>
    <row r="43" spans="1:7">
      <c r="A43" t="s">
        <v>2074</v>
      </c>
      <c r="B43" t="s">
        <v>2271</v>
      </c>
      <c r="C43" t="s">
        <v>4046</v>
      </c>
      <c r="D43" t="s">
        <v>4047</v>
      </c>
      <c r="E43" t="str">
        <f xml:space="preserve"> CONCATENATE( MID(Table151834[[#This Row],[PHASE]],2,3), MID(Table151834[[#This Row],[DELIVERABLE]],2,4), TRIM(SUBSTITUTE(MID(Table151834[[#This Row],[CONCERN.ID]],2,20),"X","") )  )</f>
        <v>07.368.39.07.04</v>
      </c>
      <c r="F43" t="str">
        <f>TRIM(MID(Table151834[[#This Row],[CONCERN.UNIQUEPATH]], IF( ISNUMBER( SEARCH("/",Table151834[[#This Row],[CONCERN.UNIQUEPATH]])),SEARCH("/",Table151834[[#This Row],[CONCERN.UNIQUEPATH]])+1,1),255))</f>
        <v>Devices: Users: Validation: Long Names</v>
      </c>
      <c r="G43" t="s">
        <v>4048</v>
      </c>
    </row>
    <row r="44" spans="1:7">
      <c r="A44" t="s">
        <v>2074</v>
      </c>
      <c r="B44" t="s">
        <v>2271</v>
      </c>
      <c r="C44" t="s">
        <v>4049</v>
      </c>
      <c r="D44" t="s">
        <v>4050</v>
      </c>
      <c r="E44" t="str">
        <f xml:space="preserve"> CONCATENATE( MID(Table151834[[#This Row],[PHASE]],2,3), MID(Table151834[[#This Row],[DELIVERABLE]],2,4), TRIM(SUBSTITUTE(MID(Table151834[[#This Row],[CONCERN.ID]],2,20),"X","") )  )</f>
        <v>07.368.39.07.05</v>
      </c>
      <c r="F44" t="str">
        <f>TRIM(MID(Table151834[[#This Row],[CONCERN.UNIQUEPATH]], IF( ISNUMBER( SEARCH("/",Table151834[[#This Row],[CONCERN.UNIQUEPATH]])),SEARCH("/",Table151834[[#This Row],[CONCERN.UNIQUEPATH]])+1,1),255))</f>
        <v>Devices: Users: Serialisation: UTF-8</v>
      </c>
      <c r="G44" t="s">
        <v>4051</v>
      </c>
    </row>
    <row r="45" spans="1:7">
      <c r="A45" t="s">
        <v>2074</v>
      </c>
      <c r="B45" t="s">
        <v>2271</v>
      </c>
      <c r="C45" t="s">
        <v>4052</v>
      </c>
      <c r="D45" t="s">
        <v>4053</v>
      </c>
      <c r="E45" t="str">
        <f xml:space="preserve"> CONCATENATE( MID(Table151834[[#This Row],[PHASE]],2,3), MID(Table151834[[#This Row],[DELIVERABLE]],2,4), TRIM(SUBSTITUTE(MID(Table151834[[#This Row],[CONCERN.ID]],2,20),"X","") )  )</f>
        <v>07.368.39.08.01</v>
      </c>
      <c r="F45" t="str">
        <f>TRIM(MID(Table151834[[#This Row],[CONCERN.UNIQUEPATH]], IF( ISNUMBER( SEARCH("/",Table151834[[#This Row],[CONCERN.UNIQUEPATH]])),SEARCH("/",Table151834[[#This Row],[CONCERN.UNIQUEPATH]])+1,1),255))</f>
        <v>Devices: Users: Reporting: Mobile</v>
      </c>
      <c r="G45" t="s">
        <v>4054</v>
      </c>
    </row>
    <row r="46" spans="1:7">
      <c r="A46" t="s">
        <v>2074</v>
      </c>
      <c r="B46" t="s">
        <v>2271</v>
      </c>
      <c r="C46" t="s">
        <v>4055</v>
      </c>
      <c r="D46" t="s">
        <v>4056</v>
      </c>
      <c r="E46" t="str">
        <f xml:space="preserve"> CONCATENATE( MID(Table151834[[#This Row],[PHASE]],2,3), MID(Table151834[[#This Row],[DELIVERABLE]],2,4), TRIM(SUBSTITUTE(MID(Table151834[[#This Row],[CONCERN.ID]],2,20),"X","") )  )</f>
        <v>07.368.39.08.02</v>
      </c>
      <c r="F46" t="str">
        <f>TRIM(MID(Table151834[[#This Row],[CONCERN.UNIQUEPATH]], IF( ISNUMBER( SEARCH("/",Table151834[[#This Row],[CONCERN.UNIQUEPATH]])),SEARCH("/",Table151834[[#This Row],[CONCERN.UNIQUEPATH]])+1,1),255))</f>
        <v>Devices: Users: Reporting: PDF</v>
      </c>
      <c r="G46" t="s">
        <v>4057</v>
      </c>
    </row>
    <row r="47" spans="1:7">
      <c r="A47" t="s">
        <v>2074</v>
      </c>
      <c r="B47" t="s">
        <v>2271</v>
      </c>
      <c r="C47" t="s">
        <v>4058</v>
      </c>
      <c r="D47" t="s">
        <v>4059</v>
      </c>
      <c r="E47" t="str">
        <f xml:space="preserve"> CONCATENATE( MID(Table151834[[#This Row],[PHASE]],2,3), MID(Table151834[[#This Row],[DELIVERABLE]],2,4), TRIM(SUBSTITUTE(MID(Table151834[[#This Row],[CONCERN.ID]],2,20),"X","") )  )</f>
        <v>07.368.39.08.03</v>
      </c>
      <c r="F47" t="str">
        <f>TRIM(MID(Table151834[[#This Row],[CONCERN.UNIQUEPATH]], IF( ISNUMBER( SEARCH("/",Table151834[[#This Row],[CONCERN.UNIQUEPATH]])),SEARCH("/",Table151834[[#This Row],[CONCERN.UNIQUEPATH]])+1,1),255))</f>
        <v>Devices: Users: Reporting: Exportable</v>
      </c>
      <c r="G47" t="s">
        <v>4060</v>
      </c>
    </row>
    <row r="48" spans="1:7">
      <c r="A48" t="s">
        <v>2074</v>
      </c>
      <c r="B48" t="s">
        <v>2271</v>
      </c>
      <c r="C48" t="s">
        <v>4061</v>
      </c>
      <c r="D48" t="s">
        <v>4062</v>
      </c>
      <c r="E48" t="str">
        <f xml:space="preserve"> CONCATENATE( MID(Table151834[[#This Row],[PHASE]],2,3), MID(Table151834[[#This Row],[DELIVERABLE]],2,4), TRIM(SUBSTITUTE(MID(Table151834[[#This Row],[CONCERN.ID]],2,20),"X","") )  )</f>
        <v>07.368.39.09.01</v>
      </c>
      <c r="F48" t="str">
        <f>TRIM(MID(Table151834[[#This Row],[CONCERN.UNIQUEPATH]], IF( ISNUMBER( SEARCH("/",Table151834[[#This Row],[CONCERN.UNIQUEPATH]])),SEARCH("/",Table151834[[#This Row],[CONCERN.UNIQUEPATH]])+1,1),255))</f>
        <v>Devices: Users: Interoperability: APIs</v>
      </c>
      <c r="G48" t="s">
        <v>4063</v>
      </c>
    </row>
    <row r="49" spans="1:7">
      <c r="A49" t="s">
        <v>2074</v>
      </c>
      <c r="B49" t="s">
        <v>2271</v>
      </c>
      <c r="C49" t="s">
        <v>4064</v>
      </c>
      <c r="D49" t="s">
        <v>4065</v>
      </c>
      <c r="E49" t="str">
        <f xml:space="preserve"> CONCATENATE( MID(Table151834[[#This Row],[PHASE]],2,3), MID(Table151834[[#This Row],[DELIVERABLE]],2,4), TRIM(SUBSTITUTE(MID(Table151834[[#This Row],[CONCERN.ID]],2,20),"X","") )  )</f>
        <v>07.368.39.10.01</v>
      </c>
      <c r="F49" t="str">
        <f>TRIM(MID(Table151834[[#This Row],[CONCERN.UNIQUEPATH]], IF( ISNUMBER( SEARCH("/",Table151834[[#This Row],[CONCERN.UNIQUEPATH]])),SEARCH("/",Table151834[[#This Row],[CONCERN.UNIQUEPATH]])+1,1),255))</f>
        <v>Devices: Users: Integration: Organisation</v>
      </c>
      <c r="G49" t="s">
        <v>4066</v>
      </c>
    </row>
    <row r="50" spans="1:7">
      <c r="A50" t="s">
        <v>2074</v>
      </c>
      <c r="B50" t="s">
        <v>2271</v>
      </c>
      <c r="C50" t="s">
        <v>4067</v>
      </c>
      <c r="D50" t="s">
        <v>4068</v>
      </c>
      <c r="E50" t="str">
        <f xml:space="preserve"> CONCATENATE( MID(Table151834[[#This Row],[PHASE]],2,3), MID(Table151834[[#This Row],[DELIVERABLE]],2,4), TRIM(SUBSTITUTE(MID(Table151834[[#This Row],[CONCERN.ID]],2,20),"X","") )  )</f>
        <v>07.368.39.11.01</v>
      </c>
      <c r="F50" t="str">
        <f>TRIM(MID(Table151834[[#This Row],[CONCERN.UNIQUEPATH]], IF( ISNUMBER( SEARCH("/",Table151834[[#This Row],[CONCERN.UNIQUEPATH]])),SEARCH("/",Table151834[[#This Row],[CONCERN.UNIQUEPATH]])+1,1),255))</f>
        <v>Devices: Users: Moderated Feedback</v>
      </c>
      <c r="G50" t="s">
        <v>4069</v>
      </c>
    </row>
    <row r="51" spans="1:7">
      <c r="A51" t="s">
        <v>2074</v>
      </c>
      <c r="B51" t="s">
        <v>2271</v>
      </c>
      <c r="C51" t="s">
        <v>4070</v>
      </c>
      <c r="D51" t="s">
        <v>4071</v>
      </c>
      <c r="E51" t="str">
        <f xml:space="preserve"> CONCATENATE( MID(Table151834[[#This Row],[PHASE]],2,3), MID(Table151834[[#This Row],[DELIVERABLE]],2,4), TRIM(SUBSTITUTE(MID(Table151834[[#This Row],[CONCERN.ID]],2,20),"X","") )  )</f>
        <v>07.368.39.12.01</v>
      </c>
      <c r="F51" t="str">
        <f>TRIM(MID(Table151834[[#This Row],[CONCERN.UNIQUEPATH]], IF( ISNUMBER( SEARCH("/",Table151834[[#This Row],[CONCERN.UNIQUEPATH]])),SEARCH("/",Table151834[[#This Row],[CONCERN.UNIQUEPATH]])+1,1),255))</f>
        <v>Devices: Users: Personalisation: Links</v>
      </c>
      <c r="G51" t="s">
        <v>4072</v>
      </c>
    </row>
    <row r="52" spans="1:7">
      <c r="A52" t="s">
        <v>2074</v>
      </c>
      <c r="B52" t="s">
        <v>2271</v>
      </c>
      <c r="C52" t="s">
        <v>4073</v>
      </c>
      <c r="D52" t="s">
        <v>4074</v>
      </c>
      <c r="E52" t="str">
        <f xml:space="preserve"> CONCATENATE( MID(Table151834[[#This Row],[PHASE]],2,3), MID(Table151834[[#This Row],[DELIVERABLE]],2,4), TRIM(SUBSTITUTE(MID(Table151834[[#This Row],[CONCERN.ID]],2,20),"X","") )  )</f>
        <v>07.368.39.13.01</v>
      </c>
      <c r="F52" t="str">
        <f>TRIM(MID(Table151834[[#This Row],[CONCERN.UNIQUEPATH]], IF( ISNUMBER( SEARCH("/",Table151834[[#This Row],[CONCERN.UNIQUEPATH]])),SEARCH("/",Table151834[[#This Row],[CONCERN.UNIQUEPATH]])+1,1),255))</f>
        <v>Devices: Users: Secure Channels</v>
      </c>
      <c r="G52" t="s">
        <v>4075</v>
      </c>
    </row>
    <row r="53" spans="1:7">
      <c r="A53" t="s">
        <v>2074</v>
      </c>
      <c r="B53" t="s">
        <v>2271</v>
      </c>
      <c r="C53" t="s">
        <v>4076</v>
      </c>
      <c r="D53" t="s">
        <v>4077</v>
      </c>
      <c r="E53" t="str">
        <f xml:space="preserve"> CONCATENATE( MID(Table151834[[#This Row],[PHASE]],2,3), MID(Table151834[[#This Row],[DELIVERABLE]],2,4), TRIM(SUBSTITUTE(MID(Table151834[[#This Row],[CONCERN.ID]],2,20),"X","") )  )</f>
        <v>07.368.39.14.01</v>
      </c>
      <c r="F53" t="str">
        <f>TRIM(MID(Table151834[[#This Row],[CONCERN.UNIQUEPATH]], IF( ISNUMBER( SEARCH("/",Table151834[[#This Row],[CONCERN.UNIQUEPATH]])),SEARCH("/",Table151834[[#This Row],[CONCERN.UNIQUEPATH]])+1,1),255))</f>
        <v>Devices: Users: Resource Usage</v>
      </c>
      <c r="G53" t="s">
        <v>4078</v>
      </c>
    </row>
    <row r="54" spans="1:7">
      <c r="A54" t="s">
        <v>2074</v>
      </c>
      <c r="B54" t="s">
        <v>2271</v>
      </c>
      <c r="C54" t="s">
        <v>4079</v>
      </c>
      <c r="D54" t="s">
        <v>4080</v>
      </c>
      <c r="E54" t="str">
        <f xml:space="preserve"> CONCATENATE( MID(Table151834[[#This Row],[PHASE]],2,3), MID(Table151834[[#This Row],[DELIVERABLE]],2,4), TRIM(SUBSTITUTE(MID(Table151834[[#This Row],[CONCERN.ID]],2,20),"X","") )  )</f>
        <v>07.368.39.15.01</v>
      </c>
      <c r="F54" t="str">
        <f>TRIM(MID(Table151834[[#This Row],[CONCERN.UNIQUEPATH]], IF( ISNUMBER( SEARCH("/",Table151834[[#This Row],[CONCERN.UNIQUEPATH]])),SEARCH("/",Table151834[[#This Row],[CONCERN.UNIQUEPATH]])+1,1),255))</f>
        <v>Devices: Users: Accessibility</v>
      </c>
      <c r="G54" t="s">
        <v>4081</v>
      </c>
    </row>
    <row r="55" spans="1:7">
      <c r="A55" t="s">
        <v>2074</v>
      </c>
      <c r="E55" t="str">
        <f xml:space="preserve"> CONCATENATE( MID(Table151834[[#This Row],[PHASE]],2,3), MID(Table151834[[#This Row],[DELIVERABLE]],2,4), TRIM(SUBSTITUTE(MID(Table151834[[#This Row],[CONCERN.ID]],2,20),"X","") )  )</f>
        <v>07.</v>
      </c>
      <c r="F55" t="str">
        <f>TRIM(MID(Table151834[[#This Row],[CONCERN.UNIQUEPATH]], IF( ISNUMBER( SEARCH("/",Table151834[[#This Row],[CONCERN.UNIQUEPATH]])),SEARCH("/",Table151834[[#This Row],[CONCERN.UNIQUEPATH]])+1,1),255))</f>
        <v/>
      </c>
      <c r="G55" t="s">
        <v>4082</v>
      </c>
    </row>
    <row r="56" spans="1:7">
      <c r="A56" t="s">
        <v>2074</v>
      </c>
      <c r="B56" t="s">
        <v>2271</v>
      </c>
      <c r="D56" t="s">
        <v>4083</v>
      </c>
      <c r="E56" t="str">
        <f xml:space="preserve"> CONCATENATE( MID(Table151834[[#This Row],[PHASE]],2,3), MID(Table151834[[#This Row],[DELIVERABLE]],2,4), TRIM(SUBSTITUTE(MID(Table151834[[#This Row],[CONCERN.ID]],2,20),"X","") )  )</f>
        <v>07.368.</v>
      </c>
      <c r="F56" t="str">
        <f>TRIM(MID(Table151834[[#This Row],[CONCERN.UNIQUEPATH]], IF( ISNUMBER( SEARCH("/",Table151834[[#This Row],[CONCERN.UNIQUEPATH]])),SEARCH("/",Table151834[[#This Row],[CONCERN.UNIQUEPATH]])+1,1),255))</f>
        <v>Desires: Users: Like For Like</v>
      </c>
      <c r="G56" t="s">
        <v>4084</v>
      </c>
    </row>
  </sheetData>
  <mergeCells count="4">
    <mergeCell ref="A6:J6"/>
    <mergeCell ref="A5:J5"/>
    <mergeCell ref="A3:J3"/>
    <mergeCell ref="A2:J2"/>
  </mergeCells>
  <dataValidations count="4">
    <dataValidation type="list" allowBlank="1" showInputMessage="1" showErrorMessage="1" sqref="J9:J56" xr:uid="{F2CA4C50-396B-457F-BA64-F5EE9A539E70}">
      <formula1>TBL_Type</formula1>
    </dataValidation>
    <dataValidation type="list" allowBlank="1" showInputMessage="1" showErrorMessage="1" sqref="H9:I56" xr:uid="{BF3B8C9B-C87F-4EA5-83DF-B9C2018824AE}">
      <formula1>TBL_Stakeholders</formula1>
    </dataValidation>
    <dataValidation type="list" allowBlank="1" showInputMessage="1" showErrorMessage="1" sqref="B9:B56" xr:uid="{26C2C504-64AF-49A9-B908-C73A5E249B9A}">
      <formula1>TBL_Deliverables</formula1>
    </dataValidation>
    <dataValidation type="list" allowBlank="1" showInputMessage="1" showErrorMessage="1" sqref="A9:A56" xr:uid="{EDAF4A9D-464B-4289-AA11-C80DB5E14694}">
      <formula1>TBL_Phase</formula1>
    </dataValidation>
  </dataValidations>
  <hyperlinks>
    <hyperlink ref="A1" location="TOC!A1" display="TOC!A1" xr:uid="{A85CF6AD-3D18-4732-B39E-A14AE6DAE9E3}"/>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FECE-9FF6-4A9E-8F5B-A4BD3DB3D8AE}">
  <sheetPr codeName="Sheet31">
    <tabColor theme="9" tint="0.39997558519241921"/>
  </sheetPr>
  <dimension ref="A1:J32"/>
  <sheetViews>
    <sheetView workbookViewId="0"/>
  </sheetViews>
  <sheetFormatPr defaultRowHeight="14.45"/>
  <cols>
    <col min="1" max="1" width="8.42578125" customWidth="1"/>
    <col min="2" max="2" width="13.85546875" customWidth="1"/>
    <col min="3" max="3" width="13.85546875" bestFit="1" customWidth="1"/>
    <col min="4" max="4" width="24" bestFit="1" customWidth="1"/>
    <col min="5" max="5" width="13.85546875" customWidth="1"/>
    <col min="6" max="6" width="11.42578125" bestFit="1" customWidth="1"/>
    <col min="7" max="7" width="115.8554687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4085</v>
      </c>
      <c r="B5" s="51"/>
      <c r="C5" s="51"/>
      <c r="D5" s="51"/>
      <c r="E5" s="51"/>
      <c r="F5" s="51"/>
      <c r="G5" s="51"/>
      <c r="H5" s="51"/>
      <c r="I5" s="51"/>
      <c r="J5" s="51"/>
    </row>
    <row r="6" spans="1:10">
      <c r="A6" s="51" t="s">
        <v>4086</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D9" t="s">
        <v>4087</v>
      </c>
      <c r="E9" t="str">
        <f xml:space="preserve"> CONCATENATE( MID(Table151842[[#This Row],[PHASE]],2,3), MID(Table151842[[#This Row],[DELIVERABLE]],2,4), TRIM(SUBSTITUTE(MID(Table151842[[#This Row],[CONCERN.ID]],2,20),"X","") )  )</f>
        <v>07.</v>
      </c>
      <c r="F9" t="str">
        <f>TRIM(MID(Table151842[[#This Row],[CONCERN.UNIQUEPATH]], IF( ISNUMBER( SEARCH("/",Table151842[[#This Row],[CONCERN.UNIQUEPATH]])),SEARCH("/",Table151842[[#This Row],[CONCERN.UNIQUEPATH]])+1,1),255))</f>
        <v>SupportDev:</v>
      </c>
      <c r="G9" t="s">
        <v>4088</v>
      </c>
    </row>
    <row r="10" spans="1:10">
      <c r="A10" t="s">
        <v>2074</v>
      </c>
      <c r="D10" t="s">
        <v>4087</v>
      </c>
      <c r="E10" t="str">
        <f xml:space="preserve"> CONCATENATE( MID(Table151842[[#This Row],[PHASE]],2,3), MID(Table151842[[#This Row],[DELIVERABLE]],2,4), TRIM(SUBSTITUTE(MID(Table151842[[#This Row],[CONCERN.ID]],2,20),"X","") )  )</f>
        <v>07.</v>
      </c>
      <c r="F10" t="str">
        <f>TRIM(MID(Table151842[[#This Row],[CONCERN.UNIQUEPATH]], IF( ISNUMBER( SEARCH("/",Table151842[[#This Row],[CONCERN.UNIQUEPATH]])),SEARCH("/",Table151842[[#This Row],[CONCERN.UNIQUEPATH]])+1,1),255))</f>
        <v>SupportDev:</v>
      </c>
      <c r="G10" t="s">
        <v>4089</v>
      </c>
    </row>
    <row r="11" spans="1:10">
      <c r="A11" t="s">
        <v>2074</v>
      </c>
      <c r="D11" t="s">
        <v>4087</v>
      </c>
      <c r="E11" t="str">
        <f xml:space="preserve"> CONCATENATE( MID(Table151842[[#This Row],[PHASE]],2,3), MID(Table151842[[#This Row],[DELIVERABLE]],2,4), TRIM(SUBSTITUTE(MID(Table151842[[#This Row],[CONCERN.ID]],2,20),"X","") )  )</f>
        <v>07.</v>
      </c>
      <c r="F11" t="str">
        <f>TRIM(MID(Table151842[[#This Row],[CONCERN.UNIQUEPATH]], IF( ISNUMBER( SEARCH("/",Table151842[[#This Row],[CONCERN.UNIQUEPATH]])),SEARCH("/",Table151842[[#This Row],[CONCERN.UNIQUEPATH]])+1,1),255))</f>
        <v>SupportDev:</v>
      </c>
      <c r="G11" t="s">
        <v>4090</v>
      </c>
    </row>
    <row r="12" spans="1:10">
      <c r="A12" t="s">
        <v>2074</v>
      </c>
      <c r="D12" t="s">
        <v>4087</v>
      </c>
      <c r="E12" t="str">
        <f xml:space="preserve"> CONCATENATE( MID(Table151842[[#This Row],[PHASE]],2,3), MID(Table151842[[#This Row],[DELIVERABLE]],2,4), TRIM(SUBSTITUTE(MID(Table151842[[#This Row],[CONCERN.ID]],2,20),"X","") )  )</f>
        <v>07.</v>
      </c>
      <c r="F12" t="str">
        <f>TRIM(MID(Table151842[[#This Row],[CONCERN.UNIQUEPATH]], IF( ISNUMBER( SEARCH("/",Table151842[[#This Row],[CONCERN.UNIQUEPATH]])),SEARCH("/",Table151842[[#This Row],[CONCERN.UNIQUEPATH]])+1,1),255))</f>
        <v>SupportDev:</v>
      </c>
      <c r="G12" t="s">
        <v>4091</v>
      </c>
    </row>
    <row r="13" spans="1:10">
      <c r="A13" t="s">
        <v>2074</v>
      </c>
      <c r="D13" t="s">
        <v>4087</v>
      </c>
      <c r="E13" t="str">
        <f xml:space="preserve"> CONCATENATE( MID(Table151842[[#This Row],[PHASE]],2,3), MID(Table151842[[#This Row],[DELIVERABLE]],2,4), TRIM(SUBSTITUTE(MID(Table151842[[#This Row],[CONCERN.ID]],2,20),"X","") )  )</f>
        <v>07.</v>
      </c>
      <c r="F13" t="str">
        <f>TRIM(MID(Table151842[[#This Row],[CONCERN.UNIQUEPATH]], IF( ISNUMBER( SEARCH("/",Table151842[[#This Row],[CONCERN.UNIQUEPATH]])),SEARCH("/",Table151842[[#This Row],[CONCERN.UNIQUEPATH]])+1,1),255))</f>
        <v>SupportDev:</v>
      </c>
      <c r="G13" t="s">
        <v>4092</v>
      </c>
    </row>
    <row r="14" spans="1:10">
      <c r="A14" t="s">
        <v>2074</v>
      </c>
      <c r="D14" t="s">
        <v>4087</v>
      </c>
      <c r="E14" t="str">
        <f xml:space="preserve"> CONCATENATE( MID(Table151842[[#This Row],[PHASE]],2,3), MID(Table151842[[#This Row],[DELIVERABLE]],2,4), TRIM(SUBSTITUTE(MID(Table151842[[#This Row],[CONCERN.ID]],2,20),"X","") )  )</f>
        <v>07.</v>
      </c>
      <c r="F14" t="str">
        <f>TRIM(MID(Table151842[[#This Row],[CONCERN.UNIQUEPATH]], IF( ISNUMBER( SEARCH("/",Table151842[[#This Row],[CONCERN.UNIQUEPATH]])),SEARCH("/",Table151842[[#This Row],[CONCERN.UNIQUEPATH]])+1,1),255))</f>
        <v>SupportDev:</v>
      </c>
      <c r="G14" t="s">
        <v>4093</v>
      </c>
    </row>
    <row r="15" spans="1:10">
      <c r="A15" t="s">
        <v>2074</v>
      </c>
      <c r="D15" t="s">
        <v>4087</v>
      </c>
      <c r="E15" t="str">
        <f xml:space="preserve"> CONCATENATE( MID(Table151842[[#This Row],[PHASE]],2,3), MID(Table151842[[#This Row],[DELIVERABLE]],2,4), TRIM(SUBSTITUTE(MID(Table151842[[#This Row],[CONCERN.ID]],2,20),"X","") )  )</f>
        <v>07.</v>
      </c>
      <c r="F15" t="str">
        <f>TRIM(MID(Table151842[[#This Row],[CONCERN.UNIQUEPATH]], IF( ISNUMBER( SEARCH("/",Table151842[[#This Row],[CONCERN.UNIQUEPATH]])),SEARCH("/",Table151842[[#This Row],[CONCERN.UNIQUEPATH]])+1,1),255))</f>
        <v>SupportDev:</v>
      </c>
      <c r="G15" t="s">
        <v>4094</v>
      </c>
    </row>
    <row r="16" spans="1:10">
      <c r="A16" t="s">
        <v>2074</v>
      </c>
      <c r="D16" t="s">
        <v>4087</v>
      </c>
      <c r="E16" t="str">
        <f xml:space="preserve"> CONCATENATE( MID(Table151842[[#This Row],[PHASE]],2,3), MID(Table151842[[#This Row],[DELIVERABLE]],2,4), TRIM(SUBSTITUTE(MID(Table151842[[#This Row],[CONCERN.ID]],2,20),"X","") )  )</f>
        <v>07.</v>
      </c>
      <c r="F16" t="str">
        <f>TRIM(MID(Table151842[[#This Row],[CONCERN.UNIQUEPATH]], IF( ISNUMBER( SEARCH("/",Table151842[[#This Row],[CONCERN.UNIQUEPATH]])),SEARCH("/",Table151842[[#This Row],[CONCERN.UNIQUEPATH]])+1,1),255))</f>
        <v>SupportDev:</v>
      </c>
      <c r="G16" t="s">
        <v>4095</v>
      </c>
    </row>
    <row r="17" spans="1:7">
      <c r="A17" t="s">
        <v>2074</v>
      </c>
      <c r="D17" t="s">
        <v>4087</v>
      </c>
      <c r="E17" t="str">
        <f xml:space="preserve"> CONCATENATE( MID(Table151842[[#This Row],[PHASE]],2,3), MID(Table151842[[#This Row],[DELIVERABLE]],2,4), TRIM(SUBSTITUTE(MID(Table151842[[#This Row],[CONCERN.ID]],2,20),"X","") )  )</f>
        <v>07.</v>
      </c>
      <c r="F17" t="str">
        <f>TRIM(MID(Table151842[[#This Row],[CONCERN.UNIQUEPATH]], IF( ISNUMBER( SEARCH("/",Table151842[[#This Row],[CONCERN.UNIQUEPATH]])),SEARCH("/",Table151842[[#This Row],[CONCERN.UNIQUEPATH]])+1,1),255))</f>
        <v>SupportDev:</v>
      </c>
      <c r="G17" t="s">
        <v>4096</v>
      </c>
    </row>
    <row r="18" spans="1:7">
      <c r="A18" t="s">
        <v>2074</v>
      </c>
      <c r="D18" t="s">
        <v>4087</v>
      </c>
      <c r="E18" t="str">
        <f xml:space="preserve"> CONCATENATE( MID(Table151842[[#This Row],[PHASE]],2,3), MID(Table151842[[#This Row],[DELIVERABLE]],2,4), TRIM(SUBSTITUTE(MID(Table151842[[#This Row],[CONCERN.ID]],2,20),"X","") )  )</f>
        <v>07.</v>
      </c>
      <c r="F18" t="str">
        <f>TRIM(MID(Table151842[[#This Row],[CONCERN.UNIQUEPATH]], IF( ISNUMBER( SEARCH("/",Table151842[[#This Row],[CONCERN.UNIQUEPATH]])),SEARCH("/",Table151842[[#This Row],[CONCERN.UNIQUEPATH]])+1,1),255))</f>
        <v>SupportDev:</v>
      </c>
      <c r="G18" t="s">
        <v>4097</v>
      </c>
    </row>
    <row r="19" spans="1:7">
      <c r="A19" t="s">
        <v>2074</v>
      </c>
      <c r="D19" t="s">
        <v>4087</v>
      </c>
      <c r="E19" t="str">
        <f xml:space="preserve"> CONCATENATE( MID(Table151842[[#This Row],[PHASE]],2,3), MID(Table151842[[#This Row],[DELIVERABLE]],2,4), TRIM(SUBSTITUTE(MID(Table151842[[#This Row],[CONCERN.ID]],2,20),"X","") )  )</f>
        <v>07.</v>
      </c>
      <c r="F19" t="str">
        <f>TRIM(MID(Table151842[[#This Row],[CONCERN.UNIQUEPATH]], IF( ISNUMBER( SEARCH("/",Table151842[[#This Row],[CONCERN.UNIQUEPATH]])),SEARCH("/",Table151842[[#This Row],[CONCERN.UNIQUEPATH]])+1,1),255))</f>
        <v>SupportDev:</v>
      </c>
      <c r="G19" t="s">
        <v>4098</v>
      </c>
    </row>
    <row r="20" spans="1:7">
      <c r="A20" t="s">
        <v>2074</v>
      </c>
      <c r="C20" t="s">
        <v>4099</v>
      </c>
      <c r="D20" t="s">
        <v>4087</v>
      </c>
      <c r="E20" t="str">
        <f xml:space="preserve"> CONCATENATE( MID(Table151842[[#This Row],[PHASE]],2,3), MID(Table151842[[#This Row],[DELIVERABLE]],2,4), TRIM(SUBSTITUTE(MID(Table151842[[#This Row],[CONCERN.ID]],2,20),"X","") )  )</f>
        <v>07.41.01.02</v>
      </c>
      <c r="F20" t="str">
        <f>TRIM(MID(Table151842[[#This Row],[CONCERN.UNIQUEPATH]], IF( ISNUMBER( SEARCH("/",Table151842[[#This Row],[CONCERN.UNIQUEPATH]])),SEARCH("/",Table151842[[#This Row],[CONCERN.UNIQUEPATH]])+1,1),255))</f>
        <v>SupportDev:</v>
      </c>
      <c r="G20" t="s">
        <v>4100</v>
      </c>
    </row>
    <row r="21" spans="1:7">
      <c r="A21" t="s">
        <v>2074</v>
      </c>
      <c r="C21" t="s">
        <v>4101</v>
      </c>
      <c r="D21" t="s">
        <v>4087</v>
      </c>
      <c r="E21" t="str">
        <f xml:space="preserve"> CONCATENATE( MID(Table151842[[#This Row],[PHASE]],2,3), MID(Table151842[[#This Row],[DELIVERABLE]],2,4), TRIM(SUBSTITUTE(MID(Table151842[[#This Row],[CONCERN.ID]],2,20),"X","") )  )</f>
        <v>07.41.01.03</v>
      </c>
      <c r="F21" t="str">
        <f>TRIM(MID(Table151842[[#This Row],[CONCERN.UNIQUEPATH]], IF( ISNUMBER( SEARCH("/",Table151842[[#This Row],[CONCERN.UNIQUEPATH]])),SEARCH("/",Table151842[[#This Row],[CONCERN.UNIQUEPATH]])+1,1),255))</f>
        <v>SupportDev:</v>
      </c>
      <c r="G21" t="s">
        <v>4102</v>
      </c>
    </row>
    <row r="22" spans="1:7">
      <c r="A22" t="s">
        <v>2074</v>
      </c>
      <c r="C22" t="s">
        <v>4103</v>
      </c>
      <c r="D22" t="s">
        <v>4087</v>
      </c>
      <c r="E22" t="str">
        <f xml:space="preserve"> CONCATENATE( MID(Table151842[[#This Row],[PHASE]],2,3), MID(Table151842[[#This Row],[DELIVERABLE]],2,4), TRIM(SUBSTITUTE(MID(Table151842[[#This Row],[CONCERN.ID]],2,20),"X","") )  )</f>
        <v>07.41.01.04</v>
      </c>
      <c r="F22" t="str">
        <f>TRIM(MID(Table151842[[#This Row],[CONCERN.UNIQUEPATH]], IF( ISNUMBER( SEARCH("/",Table151842[[#This Row],[CONCERN.UNIQUEPATH]])),SEARCH("/",Table151842[[#This Row],[CONCERN.UNIQUEPATH]])+1,1),255))</f>
        <v>SupportDev:</v>
      </c>
      <c r="G22" t="s">
        <v>4104</v>
      </c>
    </row>
    <row r="23" spans="1:7">
      <c r="A23" t="s">
        <v>2074</v>
      </c>
      <c r="C23" t="s">
        <v>4105</v>
      </c>
      <c r="D23" t="s">
        <v>4087</v>
      </c>
      <c r="E23" t="str">
        <f xml:space="preserve"> CONCATENATE( MID(Table151842[[#This Row],[PHASE]],2,3), MID(Table151842[[#This Row],[DELIVERABLE]],2,4), TRIM(SUBSTITUTE(MID(Table151842[[#This Row],[CONCERN.ID]],2,20),"X","") )  )</f>
        <v>07.41.01.05</v>
      </c>
      <c r="F23" t="str">
        <f>TRIM(MID(Table151842[[#This Row],[CONCERN.UNIQUEPATH]], IF( ISNUMBER( SEARCH("/",Table151842[[#This Row],[CONCERN.UNIQUEPATH]])),SEARCH("/",Table151842[[#This Row],[CONCERN.UNIQUEPATH]])+1,1),255))</f>
        <v>SupportDev:</v>
      </c>
      <c r="G23" t="s">
        <v>4106</v>
      </c>
    </row>
    <row r="24" spans="1:7">
      <c r="A24" t="s">
        <v>2074</v>
      </c>
      <c r="C24" t="s">
        <v>4107</v>
      </c>
      <c r="D24" t="s">
        <v>4087</v>
      </c>
      <c r="E24" t="str">
        <f xml:space="preserve"> CONCATENATE( MID(Table151842[[#This Row],[PHASE]],2,3), MID(Table151842[[#This Row],[DELIVERABLE]],2,4), TRIM(SUBSTITUTE(MID(Table151842[[#This Row],[CONCERN.ID]],2,20),"X","") )  )</f>
        <v>07.41.01.06</v>
      </c>
      <c r="F24" t="str">
        <f>TRIM(MID(Table151842[[#This Row],[CONCERN.UNIQUEPATH]], IF( ISNUMBER( SEARCH("/",Table151842[[#This Row],[CONCERN.UNIQUEPATH]])),SEARCH("/",Table151842[[#This Row],[CONCERN.UNIQUEPATH]])+1,1),255))</f>
        <v>SupportDev:</v>
      </c>
      <c r="G24" t="s">
        <v>4108</v>
      </c>
    </row>
    <row r="25" spans="1:7">
      <c r="A25" t="s">
        <v>2074</v>
      </c>
      <c r="C25" t="s">
        <v>4109</v>
      </c>
      <c r="D25" t="s">
        <v>4087</v>
      </c>
      <c r="E25" t="str">
        <f xml:space="preserve"> CONCATENATE( MID(Table151842[[#This Row],[PHASE]],2,3), MID(Table151842[[#This Row],[DELIVERABLE]],2,4), TRIM(SUBSTITUTE(MID(Table151842[[#This Row],[CONCERN.ID]],2,20),"X","") )  )</f>
        <v>07.41.01.07</v>
      </c>
      <c r="F25" t="str">
        <f>TRIM(MID(Table151842[[#This Row],[CONCERN.UNIQUEPATH]], IF( ISNUMBER( SEARCH("/",Table151842[[#This Row],[CONCERN.UNIQUEPATH]])),SEARCH("/",Table151842[[#This Row],[CONCERN.UNIQUEPATH]])+1,1),255))</f>
        <v>SupportDev:</v>
      </c>
      <c r="G25" t="s">
        <v>4110</v>
      </c>
    </row>
    <row r="26" spans="1:7">
      <c r="A26" t="s">
        <v>2074</v>
      </c>
      <c r="C26" t="s">
        <v>4111</v>
      </c>
      <c r="D26" t="s">
        <v>4087</v>
      </c>
      <c r="E26" t="str">
        <f xml:space="preserve"> CONCATENATE( MID(Table151842[[#This Row],[PHASE]],2,3), MID(Table151842[[#This Row],[DELIVERABLE]],2,4), TRIM(SUBSTITUTE(MID(Table151842[[#This Row],[CONCERN.ID]],2,20),"X","") )  )</f>
        <v>07.41.01.08</v>
      </c>
      <c r="F26" t="str">
        <f>TRIM(MID(Table151842[[#This Row],[CONCERN.UNIQUEPATH]], IF( ISNUMBER( SEARCH("/",Table151842[[#This Row],[CONCERN.UNIQUEPATH]])),SEARCH("/",Table151842[[#This Row],[CONCERN.UNIQUEPATH]])+1,1),255))</f>
        <v>SupportDev:</v>
      </c>
      <c r="G26" t="s">
        <v>4112</v>
      </c>
    </row>
    <row r="27" spans="1:7">
      <c r="A27" t="s">
        <v>2074</v>
      </c>
      <c r="C27" t="s">
        <v>4113</v>
      </c>
      <c r="D27" t="s">
        <v>4087</v>
      </c>
      <c r="E27" t="str">
        <f xml:space="preserve"> CONCATENATE( MID(Table151842[[#This Row],[PHASE]],2,3), MID(Table151842[[#This Row],[DELIVERABLE]],2,4), TRIM(SUBSTITUTE(MID(Table151842[[#This Row],[CONCERN.ID]],2,20),"X","") )  )</f>
        <v>07.41.01.09</v>
      </c>
      <c r="F27" t="str">
        <f>TRIM(MID(Table151842[[#This Row],[CONCERN.UNIQUEPATH]], IF( ISNUMBER( SEARCH("/",Table151842[[#This Row],[CONCERN.UNIQUEPATH]])),SEARCH("/",Table151842[[#This Row],[CONCERN.UNIQUEPATH]])+1,1),255))</f>
        <v>SupportDev:</v>
      </c>
      <c r="G27" t="s">
        <v>4114</v>
      </c>
    </row>
    <row r="28" spans="1:7">
      <c r="A28" t="s">
        <v>2074</v>
      </c>
      <c r="C28" t="s">
        <v>4115</v>
      </c>
      <c r="D28" t="s">
        <v>4087</v>
      </c>
      <c r="E28" t="str">
        <f xml:space="preserve"> CONCATENATE( MID(Table151842[[#This Row],[PHASE]],2,3), MID(Table151842[[#This Row],[DELIVERABLE]],2,4), TRIM(SUBSTITUTE(MID(Table151842[[#This Row],[CONCERN.ID]],2,20),"X","") )  )</f>
        <v>07.41.01.10</v>
      </c>
      <c r="F28" t="str">
        <f>TRIM(MID(Table151842[[#This Row],[CONCERN.UNIQUEPATH]], IF( ISNUMBER( SEARCH("/",Table151842[[#This Row],[CONCERN.UNIQUEPATH]])),SEARCH("/",Table151842[[#This Row],[CONCERN.UNIQUEPATH]])+1,1),255))</f>
        <v>SupportDev:</v>
      </c>
      <c r="G28" t="s">
        <v>4116</v>
      </c>
    </row>
    <row r="29" spans="1:7">
      <c r="A29" t="s">
        <v>2074</v>
      </c>
      <c r="C29" t="s">
        <v>4117</v>
      </c>
      <c r="D29" t="s">
        <v>4087</v>
      </c>
      <c r="E29" t="str">
        <f xml:space="preserve"> CONCATENATE( MID(Table151842[[#This Row],[PHASE]],2,3), MID(Table151842[[#This Row],[DELIVERABLE]],2,4), TRIM(SUBSTITUTE(MID(Table151842[[#This Row],[CONCERN.ID]],2,20),"X","") )  )</f>
        <v>07.41.01.11</v>
      </c>
      <c r="F29" t="str">
        <f>TRIM(MID(Table151842[[#This Row],[CONCERN.UNIQUEPATH]], IF( ISNUMBER( SEARCH("/",Table151842[[#This Row],[CONCERN.UNIQUEPATH]])),SEARCH("/",Table151842[[#This Row],[CONCERN.UNIQUEPATH]])+1,1),255))</f>
        <v>SupportDev:</v>
      </c>
      <c r="G29" t="s">
        <v>4118</v>
      </c>
    </row>
    <row r="30" spans="1:7">
      <c r="A30" t="s">
        <v>2074</v>
      </c>
      <c r="C30" t="s">
        <v>4119</v>
      </c>
      <c r="D30" t="s">
        <v>4087</v>
      </c>
      <c r="E30" t="str">
        <f xml:space="preserve"> CONCATENATE( MID(Table151842[[#This Row],[PHASE]],2,3), MID(Table151842[[#This Row],[DELIVERABLE]],2,4), TRIM(SUBSTITUTE(MID(Table151842[[#This Row],[CONCERN.ID]],2,20),"X","") )  )</f>
        <v>07.41.01.12</v>
      </c>
      <c r="F30" t="str">
        <f>TRIM(MID(Table151842[[#This Row],[CONCERN.UNIQUEPATH]], IF( ISNUMBER( SEARCH("/",Table151842[[#This Row],[CONCERN.UNIQUEPATH]])),SEARCH("/",Table151842[[#This Row],[CONCERN.UNIQUEPATH]])+1,1),255))</f>
        <v>SupportDev:</v>
      </c>
    </row>
    <row r="31" spans="1:7">
      <c r="A31" t="s">
        <v>2074</v>
      </c>
      <c r="C31" t="s">
        <v>4120</v>
      </c>
      <c r="D31" t="s">
        <v>4087</v>
      </c>
      <c r="E31" t="str">
        <f xml:space="preserve"> CONCATENATE( MID(Table151842[[#This Row],[PHASE]],2,3), MID(Table151842[[#This Row],[DELIVERABLE]],2,4), TRIM(SUBSTITUTE(MID(Table151842[[#This Row],[CONCERN.ID]],2,20),"X","") )  )</f>
        <v>07.41.01.13</v>
      </c>
      <c r="F31" t="str">
        <f>TRIM(MID(Table151842[[#This Row],[CONCERN.UNIQUEPATH]], IF( ISNUMBER( SEARCH("/",Table151842[[#This Row],[CONCERN.UNIQUEPATH]])),SEARCH("/",Table151842[[#This Row],[CONCERN.UNIQUEPATH]])+1,1),255))</f>
        <v>SupportDev:</v>
      </c>
    </row>
    <row r="32" spans="1:7">
      <c r="A32" t="s">
        <v>2074</v>
      </c>
      <c r="C32" t="s">
        <v>4121</v>
      </c>
      <c r="D32" t="s">
        <v>4087</v>
      </c>
      <c r="E32" t="str">
        <f xml:space="preserve"> CONCATENATE( MID(Table151842[[#This Row],[PHASE]],2,3), MID(Table151842[[#This Row],[DELIVERABLE]],2,4), TRIM(SUBSTITUTE(MID(Table151842[[#This Row],[CONCERN.ID]],2,20),"X","") )  )</f>
        <v>07.41.01.14</v>
      </c>
      <c r="F32" t="str">
        <f>TRIM(MID(Table151842[[#This Row],[CONCERN.UNIQUEPATH]], IF( ISNUMBER( SEARCH("/",Table151842[[#This Row],[CONCERN.UNIQUEPATH]])),SEARCH("/",Table151842[[#This Row],[CONCERN.UNIQUEPATH]])+1,1),255))</f>
        <v>SupportDev:</v>
      </c>
    </row>
  </sheetData>
  <mergeCells count="4">
    <mergeCell ref="A6:J6"/>
    <mergeCell ref="A5:J5"/>
    <mergeCell ref="A3:J3"/>
    <mergeCell ref="A2:J2"/>
  </mergeCells>
  <dataValidations count="4">
    <dataValidation type="list" allowBlank="1" showInputMessage="1" showErrorMessage="1" sqref="J9:J32" xr:uid="{08F686AE-A48B-43CF-B731-9D2D13BA0F7F}">
      <formula1>TBL_Type</formula1>
    </dataValidation>
    <dataValidation type="list" allowBlank="1" showInputMessage="1" showErrorMessage="1" sqref="H9:I32" xr:uid="{7BD0E6BB-1589-43F9-8C1E-425497D4DC60}">
      <formula1>TBL_Stakeholders</formula1>
    </dataValidation>
    <dataValidation type="list" allowBlank="1" showInputMessage="1" showErrorMessage="1" sqref="B9:B32" xr:uid="{357DB52A-8985-4254-A8B3-E99843ECC8F8}">
      <formula1>TBL_Deliverables</formula1>
    </dataValidation>
    <dataValidation type="list" allowBlank="1" showInputMessage="1" showErrorMessage="1" sqref="A9:A32" xr:uid="{D9FECCE7-93C7-4C36-98CA-359A1917D174}">
      <formula1>TBL_Phase</formula1>
    </dataValidation>
  </dataValidations>
  <hyperlinks>
    <hyperlink ref="A1" location="TOC!A1" display="TOC!A1" xr:uid="{05E33874-ABD7-406A-9DD5-8DFFFC119243}"/>
  </hyperlink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88CD-659C-40E1-9409-C45520EA83EB}">
  <sheetPr>
    <tabColor theme="9" tint="0.39997558519241921"/>
  </sheetPr>
  <dimension ref="A1:J9"/>
  <sheetViews>
    <sheetView workbookViewId="0">
      <selection activeCell="G41" sqref="G41"/>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MID(Table151844[[#This Row],[PHASE]],2,3), MID(Table151844[[#This Row],[DELIVERABLE]],2,4), TRIM(SUBSTITUTE(MID(Table151844[[#This Row],[CONCERN.ID]],2,20),"X","") )  )</f>
        <v>07.00.01.01</v>
      </c>
      <c r="F9" t="str">
        <f>TRIM(MID(Table151844[[#This Row],[CONCERN.UNIQUEPATH]], IF( ISNUMBER( SEARCH("/",Table151844[[#This Row],[CONCERN.UNIQUEPATH]])),SEARCH("/",Table151844[[#This Row],[CONCERN.UNIQUEPATH]])+1,1),255))</f>
        <v>Title</v>
      </c>
    </row>
  </sheetData>
  <dataValidations disablePrompts="1" count="4">
    <dataValidation type="list" allowBlank="1" showInputMessage="1" showErrorMessage="1" sqref="J9" xr:uid="{7C3E3641-118D-4F3B-BE63-C262DA4BEC78}">
      <formula1>TBL_Type</formula1>
    </dataValidation>
    <dataValidation type="list" allowBlank="1" showInputMessage="1" showErrorMessage="1" sqref="H9:I9" xr:uid="{D19F897D-3486-43ED-9E0C-1FF81E2D70DE}">
      <formula1>TBL_Stakeholders</formula1>
    </dataValidation>
    <dataValidation type="list" allowBlank="1" showInputMessage="1" showErrorMessage="1" sqref="B9" xr:uid="{30B41905-924C-4F71-B488-A306CC3C8965}">
      <formula1>TBL_Deliverables</formula1>
    </dataValidation>
    <dataValidation type="list" allowBlank="1" showInputMessage="1" showErrorMessage="1" sqref="A9" xr:uid="{7C934462-BAC2-42C5-B097-593B41A206DD}">
      <formula1>TBL_Phase</formula1>
    </dataValidation>
  </dataValidations>
  <hyperlinks>
    <hyperlink ref="A1" location="TOC!A1" display="TOC!A1" xr:uid="{D9BDF1D6-CBDC-468C-8A70-6781D424A40F}"/>
  </hyperlinks>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B080-037A-4C7C-BC7B-7FEE4023BB8F}">
  <sheetPr>
    <tabColor theme="9" tint="0.39997558519241921"/>
  </sheetPr>
  <dimension ref="A1:J32"/>
  <sheetViews>
    <sheetView zoomScale="110" zoomScaleNormal="110" workbookViewId="0">
      <selection activeCell="E20" sqref="E20"/>
    </sheetView>
  </sheetViews>
  <sheetFormatPr defaultRowHeight="14.45"/>
  <cols>
    <col min="1" max="1" width="8.42578125" customWidth="1"/>
    <col min="2" max="2" width="13.85546875" customWidth="1"/>
    <col min="3" max="3" width="13.5703125" bestFit="1" customWidth="1"/>
    <col min="4" max="4" width="36.7109375" bestFit="1" customWidth="1"/>
    <col min="5" max="5" width="24.5703125" customWidth="1"/>
    <col min="6" max="6" width="29.7109375" bestFit="1" customWidth="1"/>
    <col min="7" max="7" width="255.5703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4122</v>
      </c>
      <c r="B5" s="51"/>
      <c r="C5" s="51"/>
      <c r="D5" s="51"/>
      <c r="E5" s="51"/>
      <c r="F5" s="51"/>
      <c r="G5" s="51"/>
      <c r="H5" s="51"/>
      <c r="I5" s="51"/>
      <c r="J5" s="51"/>
    </row>
    <row r="6" spans="1:10">
      <c r="A6" s="51" t="s">
        <v>4123</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B9" t="s">
        <v>2307</v>
      </c>
      <c r="C9" t="s">
        <v>4124</v>
      </c>
      <c r="D9" t="s">
        <v>4125</v>
      </c>
      <c r="E9" t="str">
        <f xml:space="preserve"> CONCATENATE( MID(Table15189[[#This Row],[PHASE]],2,3), MID(Table15189[[#This Row],[DELIVERABLE]],2,4), TRIM(SUBSTITUTE(MID(Table15189[[#This Row],[CONCERN.ID]],2,20),"X","") )  )</f>
        <v>07.411.55.01.01</v>
      </c>
      <c r="F9" t="str">
        <f>TRIM(MID(Table15189[[#This Row],[CONCERN.UNIQUEPATH]], IF( ISNUMBER( SEARCH("/",Table15189[[#This Row],[CONCERN.UNIQUEPATH]])),SEARCH("/",Table15189[[#This Row],[CONCERN.UNIQUEPATH]])+1,1),255))</f>
        <v>Content: With Māori</v>
      </c>
      <c r="G9" t="s">
        <v>4126</v>
      </c>
    </row>
    <row r="10" spans="1:10">
      <c r="A10" t="s">
        <v>2074</v>
      </c>
      <c r="B10" t="s">
        <v>2307</v>
      </c>
      <c r="C10" t="s">
        <v>4127</v>
      </c>
      <c r="D10" t="s">
        <v>4128</v>
      </c>
      <c r="E10" t="str">
        <f xml:space="preserve"> CONCATENATE( MID(Table15189[[#This Row],[PHASE]],2,3), MID(Table15189[[#This Row],[DELIVERABLE]],2,4), TRIM(SUBSTITUTE(MID(Table15189[[#This Row],[CONCERN.ID]],2,20),"X","") )  )</f>
        <v>07.411.55.01.02</v>
      </c>
      <c r="F10" t="str">
        <f>TRIM(MID(Table15189[[#This Row],[CONCERN.UNIQUEPATH]], IF( ISNUMBER( SEARCH("/",Table15189[[#This Row],[CONCERN.UNIQUEPATH]])),SEARCH("/",Table15189[[#This Row],[CONCERN.UNIQUEPATH]])+1,1),255))</f>
        <v>Content: For Pakeha &amp; Māori</v>
      </c>
      <c r="G10" t="s">
        <v>4129</v>
      </c>
    </row>
    <row r="11" spans="1:10">
      <c r="A11" t="s">
        <v>2074</v>
      </c>
      <c r="B11" t="s">
        <v>2307</v>
      </c>
      <c r="C11" t="s">
        <v>4130</v>
      </c>
      <c r="D11" t="s">
        <v>4131</v>
      </c>
      <c r="E11" t="str">
        <f xml:space="preserve"> CONCATENATE( MID(Table15189[[#This Row],[PHASE]],2,3), MID(Table15189[[#This Row],[DELIVERABLE]],2,4), TRIM(SUBSTITUTE(MID(Table15189[[#This Row],[CONCERN.ID]],2,20),"X","") )  )</f>
        <v>07.411.55.01.03</v>
      </c>
      <c r="F11" t="str">
        <f>TRIM(MID(Table15189[[#This Row],[CONCERN.UNIQUEPATH]], IF( ISNUMBER( SEARCH("/",Table15189[[#This Row],[CONCERN.UNIQUEPATH]])),SEARCH("/",Table15189[[#This Row],[CONCERN.UNIQUEPATH]])+1,1),255))</f>
        <v>Content: Accesssible</v>
      </c>
      <c r="G11" t="s">
        <v>4132</v>
      </c>
    </row>
    <row r="12" spans="1:10">
      <c r="A12" t="s">
        <v>2074</v>
      </c>
      <c r="B12" t="s">
        <v>2307</v>
      </c>
      <c r="C12" t="s">
        <v>4133</v>
      </c>
      <c r="D12" t="s">
        <v>4134</v>
      </c>
      <c r="E12" t="str">
        <f xml:space="preserve"> CONCATENATE( MID(Table15189[[#This Row],[PHASE]],2,3), MID(Table15189[[#This Row],[DELIVERABLE]],2,4), TRIM(SUBSTITUTE(MID(Table15189[[#This Row],[CONCERN.ID]],2,20),"X","") )  )</f>
        <v>07.411.55.02.01</v>
      </c>
      <c r="F12" t="str">
        <f>TRIM(MID(Table15189[[#This Row],[CONCERN.UNIQUEPATH]], IF( ISNUMBER( SEARCH("/",Table15189[[#This Row],[CONCERN.UNIQUEPATH]])),SEARCH("/",Table15189[[#This Row],[CONCERN.UNIQUEPATH]])+1,1),255))</f>
        <v>Content: Guidance: Principles</v>
      </c>
      <c r="G12" t="s">
        <v>4135</v>
      </c>
    </row>
    <row r="13" spans="1:10">
      <c r="A13" t="s">
        <v>2074</v>
      </c>
      <c r="B13" t="s">
        <v>2307</v>
      </c>
      <c r="C13" t="s">
        <v>4136</v>
      </c>
      <c r="D13" t="s">
        <v>4137</v>
      </c>
      <c r="E13" t="str">
        <f xml:space="preserve"> CONCATENATE( MID(Table15189[[#This Row],[PHASE]],2,3), MID(Table15189[[#This Row],[DELIVERABLE]],2,4), TRIM(SUBSTITUTE(MID(Table15189[[#This Row],[CONCERN.ID]],2,20),"X","") )  )</f>
        <v>07.411.55.02.02</v>
      </c>
      <c r="F13" t="str">
        <f>TRIM(MID(Table15189[[#This Row],[CONCERN.UNIQUEPATH]], IF( ISNUMBER( SEARCH("/",Table15189[[#This Row],[CONCERN.UNIQUEPATH]])),SEARCH("/",Table15189[[#This Row],[CONCERN.UNIQUEPATH]])+1,1),255))</f>
        <v>Content: Guidance: Structure</v>
      </c>
      <c r="G13" t="s">
        <v>4138</v>
      </c>
    </row>
    <row r="14" spans="1:10">
      <c r="A14" t="s">
        <v>2074</v>
      </c>
      <c r="B14" t="s">
        <v>2307</v>
      </c>
      <c r="C14" t="s">
        <v>4139</v>
      </c>
      <c r="D14" t="s">
        <v>4140</v>
      </c>
      <c r="E14" t="str">
        <f xml:space="preserve"> CONCATENATE( MID(Table15189[[#This Row],[PHASE]],2,3), MID(Table15189[[#This Row],[DELIVERABLE]],2,4), TRIM(SUBSTITUTE(MID(Table15189[[#This Row],[CONCERN.ID]],2,20),"X","") )  )</f>
        <v>07.411.55.02.03</v>
      </c>
      <c r="F14" t="str">
        <f>TRIM(MID(Table15189[[#This Row],[CONCERN.UNIQUEPATH]], IF( ISNUMBER( SEARCH("/",Table15189[[#This Row],[CONCERN.UNIQUEPATH]])),SEARCH("/",Table15189[[#This Row],[CONCERN.UNIQUEPATH]])+1,1),255))</f>
        <v>Content: Guidance: Constraints</v>
      </c>
      <c r="G14" t="s">
        <v>4141</v>
      </c>
    </row>
    <row r="15" spans="1:10">
      <c r="A15" t="s">
        <v>2074</v>
      </c>
      <c r="B15" t="s">
        <v>2307</v>
      </c>
      <c r="C15" t="s">
        <v>4142</v>
      </c>
      <c r="D15" t="s">
        <v>4143</v>
      </c>
      <c r="E15" t="str">
        <f xml:space="preserve"> CONCATENATE( MID(Table15189[[#This Row],[PHASE]],2,3), MID(Table15189[[#This Row],[DELIVERABLE]],2,4), TRIM(SUBSTITUTE(MID(Table15189[[#This Row],[CONCERN.ID]],2,20),"X","") )  )</f>
        <v>07.411.55.02.04</v>
      </c>
      <c r="F15" t="str">
        <f>TRIM(MID(Table15189[[#This Row],[CONCERN.UNIQUEPATH]], IF( ISNUMBER( SEARCH("/",Table15189[[#This Row],[CONCERN.UNIQUEPATH]])),SEARCH("/",Table15189[[#This Row],[CONCERN.UNIQUEPATH]])+1,1),255))</f>
        <v>Content: Guidance: Breakdown</v>
      </c>
      <c r="G15" t="s">
        <v>4144</v>
      </c>
    </row>
    <row r="16" spans="1:10">
      <c r="A16" t="s">
        <v>2074</v>
      </c>
      <c r="B16" t="s">
        <v>2307</v>
      </c>
      <c r="C16" t="s">
        <v>4145</v>
      </c>
      <c r="D16" t="s">
        <v>4146</v>
      </c>
      <c r="E16" t="str">
        <f xml:space="preserve"> CONCATENATE( MID(Table15189[[#This Row],[PHASE]],2,3), MID(Table15189[[#This Row],[DELIVERABLE]],2,4), TRIM(SUBSTITUTE(MID(Table15189[[#This Row],[CONCERN.ID]],2,20),"X","") )  )</f>
        <v>07.411.55.02.05</v>
      </c>
      <c r="F16" t="str">
        <f>TRIM(MID(Table15189[[#This Row],[CONCERN.UNIQUEPATH]], IF( ISNUMBER( SEARCH("/",Table15189[[#This Row],[CONCERN.UNIQUEPATH]])),SEARCH("/",Table15189[[#This Row],[CONCERN.UNIQUEPATH]])+1,1),255))</f>
        <v>Content: Guidance: Examples</v>
      </c>
      <c r="G16" t="s">
        <v>4147</v>
      </c>
    </row>
    <row r="17" spans="1:7">
      <c r="A17" t="s">
        <v>2074</v>
      </c>
      <c r="B17" t="s">
        <v>2307</v>
      </c>
      <c r="C17" t="s">
        <v>4148</v>
      </c>
      <c r="D17" t="s">
        <v>4149</v>
      </c>
      <c r="E17" t="str">
        <f xml:space="preserve"> CONCATENATE( MID(Table15189[[#This Row],[PHASE]],2,3), MID(Table15189[[#This Row],[DELIVERABLE]],2,4), TRIM(SUBSTITUTE(MID(Table15189[[#This Row],[CONCERN.ID]],2,20),"X","") )  )</f>
        <v>07.411.55.02.06</v>
      </c>
      <c r="F17" t="str">
        <f>TRIM(MID(Table15189[[#This Row],[CONCERN.UNIQUEPATH]], IF( ISNUMBER( SEARCH("/",Table15189[[#This Row],[CONCERN.UNIQUEPATH]])),SEARCH("/",Table15189[[#This Row],[CONCERN.UNIQUEPATH]])+1,1),255))</f>
        <v>Content: Guidance: Evaluation</v>
      </c>
      <c r="G17" t="s">
        <v>4150</v>
      </c>
    </row>
    <row r="18" spans="1:7">
      <c r="A18" t="s">
        <v>2074</v>
      </c>
      <c r="B18" t="s">
        <v>2307</v>
      </c>
      <c r="C18" t="s">
        <v>4151</v>
      </c>
      <c r="D18" t="s">
        <v>4152</v>
      </c>
      <c r="E18" t="str">
        <f xml:space="preserve"> CONCATENATE( MID(Table15189[[#This Row],[PHASE]],2,3), MID(Table15189[[#This Row],[DELIVERABLE]],2,4), TRIM(SUBSTITUTE(MID(Table15189[[#This Row],[CONCERN.ID]],2,20),"X","") )  )</f>
        <v>07.411.55.02.07</v>
      </c>
      <c r="F18" t="str">
        <f>TRIM(MID(Table15189[[#This Row],[CONCERN.UNIQUEPATH]], IF( ISNUMBER( SEARCH("/",Table15189[[#This Row],[CONCERN.UNIQUEPATH]])),SEARCH("/",Table15189[[#This Row],[CONCERN.UNIQUEPATH]])+1,1),255))</f>
        <v>Content: Guidance: Endorsement</v>
      </c>
      <c r="G18" t="s">
        <v>4153</v>
      </c>
    </row>
    <row r="19" spans="1:7">
      <c r="A19" t="s">
        <v>2074</v>
      </c>
      <c r="B19" t="s">
        <v>2307</v>
      </c>
      <c r="C19" t="s">
        <v>4154</v>
      </c>
      <c r="D19" t="s">
        <v>4155</v>
      </c>
      <c r="E19" t="str">
        <f xml:space="preserve"> CONCATENATE( MID(Table15189[[#This Row],[PHASE]],2,3), MID(Table15189[[#This Row],[DELIVERABLE]],2,4), TRIM(SUBSTITUTE(MID(Table15189[[#This Row],[CONCERN.ID]],2,20),"X","") )  )</f>
        <v>07.411.55.02.08</v>
      </c>
      <c r="F19" t="str">
        <f>TRIM(MID(Table15189[[#This Row],[CONCERN.UNIQUEPATH]], IF( ISNUMBER( SEARCH("/",Table15189[[#This Row],[CONCERN.UNIQUEPATH]])),SEARCH("/",Table15189[[#This Row],[CONCERN.UNIQUEPATH]])+1,1),255))</f>
        <v>Content: Guidance: Categorisation</v>
      </c>
      <c r="G19" t="s">
        <v>4156</v>
      </c>
    </row>
    <row r="20" spans="1:7">
      <c r="A20" t="s">
        <v>2074</v>
      </c>
      <c r="B20" t="s">
        <v>2307</v>
      </c>
      <c r="C20" t="s">
        <v>4157</v>
      </c>
      <c r="D20" t="s">
        <v>4158</v>
      </c>
      <c r="E20" t="str">
        <f xml:space="preserve"> CONCATENATE( MID(Table15189[[#This Row],[PHASE]],2,3), MID(Table15189[[#This Row],[DELIVERABLE]],2,4), TRIM(SUBSTITUTE(MID(Table15189[[#This Row],[CONCERN.ID]],2,20),"X","") )  )</f>
        <v>07.411.55.02.09</v>
      </c>
      <c r="F20" t="str">
        <f>TRIM(MID(Table15189[[#This Row],[CONCERN.UNIQUEPATH]], IF( ISNUMBER( SEARCH("/",Table15189[[#This Row],[CONCERN.UNIQUEPATH]])),SEARCH("/",Table15189[[#This Row],[CONCERN.UNIQUEPATH]])+1,1),255))</f>
        <v>Content: Guidance: Assistance</v>
      </c>
      <c r="G20" t="s">
        <v>4159</v>
      </c>
    </row>
    <row r="21" spans="1:7">
      <c r="A21" t="s">
        <v>2074</v>
      </c>
      <c r="B21" t="s">
        <v>2307</v>
      </c>
      <c r="C21" t="s">
        <v>4160</v>
      </c>
      <c r="D21" t="s">
        <v>4161</v>
      </c>
      <c r="E21" t="str">
        <f xml:space="preserve"> CONCATENATE( MID(Table15189[[#This Row],[PHASE]],2,3), MID(Table15189[[#This Row],[DELIVERABLE]],2,4), TRIM(SUBSTITUTE(MID(Table15189[[#This Row],[CONCERN.ID]],2,20),"X","") )  )</f>
        <v>07.411.55.03.01</v>
      </c>
      <c r="F21" t="str">
        <f>TRIM(MID(Table15189[[#This Row],[CONCERN.UNIQUEPATH]], IF( ISNUMBER( SEARCH("/",Table15189[[#This Row],[CONCERN.UNIQUEPATH]])),SEARCH("/",Table15189[[#This Row],[CONCERN.UNIQUEPATH]])+1,1),255))</f>
        <v>Content: Glossaries</v>
      </c>
      <c r="G21" t="s">
        <v>4162</v>
      </c>
    </row>
    <row r="22" spans="1:7">
      <c r="A22" t="s">
        <v>2074</v>
      </c>
      <c r="B22" t="s">
        <v>2307</v>
      </c>
      <c r="C22" t="s">
        <v>4163</v>
      </c>
      <c r="D22" t="s">
        <v>4164</v>
      </c>
      <c r="E22" t="str">
        <f xml:space="preserve"> CONCATENATE( MID(Table15189[[#This Row],[PHASE]],2,3), MID(Table15189[[#This Row],[DELIVERABLE]],2,4), TRIM(SUBSTITUTE(MID(Table15189[[#This Row],[CONCERN.ID]],2,20),"X","") )  )</f>
        <v>07.411.55.04.01</v>
      </c>
      <c r="F22" t="str">
        <f>TRIM(MID(Table15189[[#This Row],[CONCERN.UNIQUEPATH]], IF( ISNUMBER( SEARCH("/",Table15189[[#This Row],[CONCERN.UNIQUEPATH]])),SEARCH("/",Table15189[[#This Row],[CONCERN.UNIQUEPATH]])+1,1),255))</f>
        <v>Content: Roles</v>
      </c>
      <c r="G22" t="s">
        <v>4165</v>
      </c>
    </row>
    <row r="23" spans="1:7">
      <c r="A23" t="s">
        <v>2074</v>
      </c>
      <c r="B23" t="s">
        <v>2307</v>
      </c>
      <c r="C23" t="s">
        <v>4166</v>
      </c>
      <c r="D23" t="s">
        <v>4167</v>
      </c>
      <c r="E23" t="str">
        <f xml:space="preserve"> CONCATENATE( MID(Table15189[[#This Row],[PHASE]],2,3), MID(Table15189[[#This Row],[DELIVERABLE]],2,4), TRIM(SUBSTITUTE(MID(Table15189[[#This Row],[CONCERN.ID]],2,20),"X","") )  )</f>
        <v>07.411.55.04.02</v>
      </c>
      <c r="F23" t="str">
        <f>TRIM(MID(Table15189[[#This Row],[CONCERN.UNIQUEPATH]], IF( ISNUMBER( SEARCH("/",Table15189[[#This Row],[CONCERN.UNIQUEPATH]])),SEARCH("/",Table15189[[#This Row],[CONCERN.UNIQUEPATH]])+1,1),255))</f>
        <v>Content: Workflow</v>
      </c>
      <c r="G23" t="s">
        <v>4168</v>
      </c>
    </row>
    <row r="24" spans="1:7">
      <c r="A24" t="s">
        <v>2074</v>
      </c>
      <c r="B24" t="s">
        <v>2307</v>
      </c>
      <c r="C24" t="s">
        <v>4169</v>
      </c>
      <c r="D24" t="s">
        <v>4170</v>
      </c>
      <c r="E24" t="str">
        <f xml:space="preserve"> CONCATENATE( MID(Table15189[[#This Row],[PHASE]],2,3), MID(Table15189[[#This Row],[DELIVERABLE]],2,4), TRIM(SUBSTITUTE(MID(Table15189[[#This Row],[CONCERN.ID]],2,20),"X","") )  )</f>
        <v>07.411.55.05.01</v>
      </c>
      <c r="F24" t="str">
        <f>TRIM(MID(Table15189[[#This Row],[CONCERN.UNIQUEPATH]], IF( ISNUMBER( SEARCH("/",Table15189[[#This Row],[CONCERN.UNIQUEPATH]])),SEARCH("/",Table15189[[#This Row],[CONCERN.UNIQUEPATH]])+1,1),255))</f>
        <v>Content: Relationships</v>
      </c>
      <c r="G24" t="s">
        <v>4171</v>
      </c>
    </row>
    <row r="25" spans="1:7">
      <c r="A25" t="s">
        <v>2074</v>
      </c>
      <c r="B25" t="s">
        <v>2307</v>
      </c>
      <c r="C25" t="s">
        <v>4172</v>
      </c>
      <c r="D25" t="s">
        <v>4173</v>
      </c>
      <c r="E25" t="str">
        <f xml:space="preserve"> CONCATENATE( MID(Table15189[[#This Row],[PHASE]],2,3), MID(Table15189[[#This Row],[DELIVERABLE]],2,4), TRIM(SUBSTITUTE(MID(Table15189[[#This Row],[CONCERN.ID]],2,20),"X","") )  )</f>
        <v>07.411.55.05.02</v>
      </c>
      <c r="F25" t="str">
        <f>TRIM(MID(Table15189[[#This Row],[CONCERN.UNIQUEPATH]], IF( ISNUMBER( SEARCH("/",Table15189[[#This Row],[CONCERN.UNIQUEPATH]])),SEARCH("/",Table15189[[#This Row],[CONCERN.UNIQUEPATH]])+1,1),255))</f>
        <v>Content: Relationship: Types</v>
      </c>
      <c r="G25" t="s">
        <v>4174</v>
      </c>
    </row>
    <row r="26" spans="1:7">
      <c r="A26" t="s">
        <v>2074</v>
      </c>
      <c r="B26" t="s">
        <v>2307</v>
      </c>
      <c r="C26" t="s">
        <v>4175</v>
      </c>
      <c r="D26" t="s">
        <v>4176</v>
      </c>
      <c r="E26" t="str">
        <f xml:space="preserve"> CONCATENATE( MID(Table15189[[#This Row],[PHASE]],2,3), MID(Table15189[[#This Row],[DELIVERABLE]],2,4), TRIM(SUBSTITUTE(MID(Table15189[[#This Row],[CONCERN.ID]],2,20),"X","") )  )</f>
        <v>07.411.55.05.03</v>
      </c>
      <c r="F26" t="str">
        <f>TRIM(MID(Table15189[[#This Row],[CONCERN.UNIQUEPATH]], IF( ISNUMBER( SEARCH("/",Table15189[[#This Row],[CONCERN.UNIQUEPATH]])),SEARCH("/",Table15189[[#This Row],[CONCERN.UNIQUEPATH]])+1,1),255))</f>
        <v>Content: Relationships: Cultural</v>
      </c>
      <c r="G26" t="s">
        <v>4177</v>
      </c>
    </row>
    <row r="27" spans="1:7">
      <c r="A27" t="s">
        <v>2074</v>
      </c>
      <c r="B27" t="s">
        <v>2307</v>
      </c>
      <c r="C27" t="s">
        <v>4178</v>
      </c>
      <c r="D27" t="s">
        <v>4179</v>
      </c>
      <c r="E27" t="str">
        <f xml:space="preserve"> CONCATENATE( MID(Table15189[[#This Row],[PHASE]],2,3), MID(Table15189[[#This Row],[DELIVERABLE]],2,4), TRIM(SUBSTITUTE(MID(Table15189[[#This Row],[CONCERN.ID]],2,20),"X","") )  )</f>
        <v>07.411.55.06.01</v>
      </c>
      <c r="F27" t="str">
        <f>TRIM(MID(Table15189[[#This Row],[CONCERN.UNIQUEPATH]], IF( ISNUMBER( SEARCH("/",Table15189[[#This Row],[CONCERN.UNIQUEPATH]])),SEARCH("/",Table15189[[#This Row],[CONCERN.UNIQUEPATH]])+1,1),255))</f>
        <v>Content: Discovery: Metadata</v>
      </c>
      <c r="G27" t="s">
        <v>4180</v>
      </c>
    </row>
    <row r="28" spans="1:7">
      <c r="A28" t="s">
        <v>2074</v>
      </c>
      <c r="B28" t="s">
        <v>2307</v>
      </c>
      <c r="C28" t="s">
        <v>4181</v>
      </c>
      <c r="D28" t="s">
        <v>4182</v>
      </c>
      <c r="E28" t="str">
        <f xml:space="preserve"> CONCATENATE( MID(Table15189[[#This Row],[PHASE]],2,3), MID(Table15189[[#This Row],[DELIVERABLE]],2,4), TRIM(SUBSTITUTE(MID(Table15189[[#This Row],[CONCERN.ID]],2,20),"X","") )  )</f>
        <v>07.411.55.06.02</v>
      </c>
      <c r="F28" t="str">
        <f>TRIM(MID(Table15189[[#This Row],[CONCERN.UNIQUEPATH]], IF( ISNUMBER( SEARCH("/",Table15189[[#This Row],[CONCERN.UNIQUEPATH]])),SEARCH("/",Table15189[[#This Row],[CONCERN.UNIQUEPATH]])+1,1),255))</f>
        <v>Content: Discovery: Synonyms</v>
      </c>
      <c r="G28" t="s">
        <v>4183</v>
      </c>
    </row>
    <row r="29" spans="1:7">
      <c r="A29" t="s">
        <v>2074</v>
      </c>
      <c r="B29" t="s">
        <v>2307</v>
      </c>
      <c r="C29" t="s">
        <v>4184</v>
      </c>
      <c r="D29" t="s">
        <v>4185</v>
      </c>
      <c r="E29" t="str">
        <f xml:space="preserve"> CONCATENATE( MID(Table15189[[#This Row],[PHASE]],2,3), MID(Table15189[[#This Row],[DELIVERABLE]],2,4), TRIM(SUBSTITUTE(MID(Table15189[[#This Row],[CONCERN.ID]],2,20),"X","") )  )</f>
        <v>07.411.55.06.03</v>
      </c>
      <c r="F29" t="str">
        <f>TRIM(MID(Table15189[[#This Row],[CONCERN.UNIQUEPATH]], IF( ISNUMBER( SEARCH("/",Table15189[[#This Row],[CONCERN.UNIQUEPATH]])),SEARCH("/",Table15189[[#This Row],[CONCERN.UNIQUEPATH]])+1,1),255))</f>
        <v>Content: Discovery: Ordering</v>
      </c>
      <c r="G29" t="s">
        <v>4186</v>
      </c>
    </row>
    <row r="30" spans="1:7">
      <c r="A30" t="s">
        <v>2074</v>
      </c>
      <c r="B30" t="s">
        <v>2307</v>
      </c>
      <c r="C30" t="s">
        <v>4187</v>
      </c>
      <c r="D30" t="s">
        <v>4188</v>
      </c>
      <c r="E30" t="str">
        <f xml:space="preserve"> CONCATENATE( MID(Table15189[[#This Row],[PHASE]],2,3), MID(Table15189[[#This Row],[DELIVERABLE]],2,4), TRIM(SUBSTITUTE(MID(Table15189[[#This Row],[CONCERN.ID]],2,20),"X","") )  )</f>
        <v>07.411.55.06.04</v>
      </c>
      <c r="F30" t="str">
        <f>TRIM(MID(Table15189[[#This Row],[CONCERN.UNIQUEPATH]], IF( ISNUMBER( SEARCH("/",Table15189[[#This Row],[CONCERN.UNIQUEPATH]])),SEARCH("/",Table15189[[#This Row],[CONCERN.UNIQUEPATH]])+1,1),255))</f>
        <v>Content: Discovery: Navigation</v>
      </c>
      <c r="G30" t="s">
        <v>4189</v>
      </c>
    </row>
    <row r="31" spans="1:7">
      <c r="A31" t="s">
        <v>2074</v>
      </c>
      <c r="B31" t="s">
        <v>2307</v>
      </c>
      <c r="C31" t="s">
        <v>4190</v>
      </c>
      <c r="D31" t="s">
        <v>4191</v>
      </c>
      <c r="E31" t="str">
        <f xml:space="preserve"> CONCATENATE( MID(Table15189[[#This Row],[PHASE]],2,3), MID(Table15189[[#This Row],[DELIVERABLE]],2,4), TRIM(SUBSTITUTE(MID(Table15189[[#This Row],[CONCERN.ID]],2,20),"X","") )  )</f>
        <v>07.411.55.07.01</v>
      </c>
      <c r="F31" t="str">
        <f>TRIM(MID(Table15189[[#This Row],[CONCERN.UNIQUEPATH]], IF( ISNUMBER( SEARCH("/",Table15189[[#This Row],[CONCERN.UNIQUEPATH]])),SEARCH("/",Table15189[[#This Row],[CONCERN.UNIQUEPATH]])+1,1),255))</f>
        <v>Content: Consumer: Feedback</v>
      </c>
      <c r="G31" t="s">
        <v>4192</v>
      </c>
    </row>
    <row r="32" spans="1:7">
      <c r="A32" t="s">
        <v>2074</v>
      </c>
      <c r="B32" t="s">
        <v>2307</v>
      </c>
      <c r="C32" t="s">
        <v>4193</v>
      </c>
      <c r="D32" t="s">
        <v>4194</v>
      </c>
      <c r="E32" t="str">
        <f xml:space="preserve"> CONCATENATE( MID(Table15189[[#This Row],[PHASE]],2,3), MID(Table15189[[#This Row],[DELIVERABLE]],2,4), TRIM(SUBSTITUTE(MID(Table15189[[#This Row],[CONCERN.ID]],2,20),"X","") )  )</f>
        <v>07.411.55.07.02</v>
      </c>
      <c r="F32" t="str">
        <f>TRIM(MID(Table15189[[#This Row],[CONCERN.UNIQUEPATH]], IF( ISNUMBER( SEARCH("/",Table15189[[#This Row],[CONCERN.UNIQUEPATH]])),SEARCH("/",Table15189[[#This Row],[CONCERN.UNIQUEPATH]])+1,1),255))</f>
        <v>Content: Consumer: Contribution</v>
      </c>
      <c r="G32" t="s">
        <v>4195</v>
      </c>
    </row>
  </sheetData>
  <mergeCells count="4">
    <mergeCell ref="A6:J6"/>
    <mergeCell ref="A5:J5"/>
    <mergeCell ref="A3:J3"/>
    <mergeCell ref="A2:J2"/>
  </mergeCells>
  <phoneticPr fontId="11" type="noConversion"/>
  <dataValidations count="4">
    <dataValidation type="list" allowBlank="1" showInputMessage="1" showErrorMessage="1" sqref="K7:K26 K2" xr:uid="{71F2FF69-E7A9-4A37-8393-20F416D780DD}">
      <formula1>TBL_Type</formula1>
    </dataValidation>
    <dataValidation type="list" allowBlank="1" showInputMessage="1" showErrorMessage="1" sqref="I9:J32" xr:uid="{881118CD-6518-4973-A14A-2F239F593A91}">
      <formula1>TBL_Stakeholders</formula1>
    </dataValidation>
    <dataValidation type="list" allowBlank="1" showInputMessage="1" showErrorMessage="1" sqref="B9:B32" xr:uid="{94CF09C4-36D6-4D0C-ADF0-193E00EE64D3}">
      <formula1>TBL_Deliverables</formula1>
    </dataValidation>
    <dataValidation type="list" allowBlank="1" showInputMessage="1" showErrorMessage="1" sqref="A9:A32" xr:uid="{15C8E950-1903-4D4E-AECE-D34F4B37A010}">
      <formula1>TBL_Phase</formula1>
    </dataValidation>
  </dataValidations>
  <hyperlinks>
    <hyperlink ref="A1" location="TOC!A1" display="TOC!A1" xr:uid="{2ED97EBC-C376-416C-976A-0FB8618252D9}"/>
  </hyperlink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B604D-3635-43AB-A83D-FFDCB517448F}">
  <sheetPr>
    <tabColor theme="9" tint="0.39997558519241921"/>
  </sheetPr>
  <dimension ref="A1:J32"/>
  <sheetViews>
    <sheetView topLeftCell="C1" workbookViewId="0">
      <selection activeCell="G32" sqref="G32"/>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98.42578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4196</v>
      </c>
      <c r="B5" s="51"/>
      <c r="C5" s="51"/>
      <c r="D5" s="51"/>
      <c r="E5" s="51"/>
      <c r="F5" s="51"/>
      <c r="G5" s="51"/>
      <c r="H5" s="51"/>
      <c r="I5" s="51"/>
      <c r="J5" s="51"/>
    </row>
    <row r="6" spans="1:10">
      <c r="A6" s="51" t="s">
        <v>4197</v>
      </c>
      <c r="B6" s="51"/>
      <c r="C6" s="51"/>
      <c r="D6" s="51"/>
      <c r="E6" s="51"/>
      <c r="F6" s="51"/>
      <c r="G6" s="51"/>
      <c r="H6" s="51"/>
      <c r="I6" s="51"/>
      <c r="J6" s="51"/>
    </row>
    <row r="8" spans="1:10">
      <c r="A8" s="56" t="s">
        <v>4198</v>
      </c>
      <c r="B8" s="56"/>
      <c r="C8" s="56"/>
      <c r="D8" s="56"/>
      <c r="E8" s="56"/>
      <c r="F8" s="56"/>
      <c r="G8" s="56"/>
      <c r="H8" s="56"/>
      <c r="I8" s="56"/>
      <c r="J8" s="56"/>
    </row>
    <row r="10" spans="1:10">
      <c r="A10" t="s">
        <v>3205</v>
      </c>
      <c r="B10" t="s">
        <v>3206</v>
      </c>
      <c r="C10" t="s">
        <v>3207</v>
      </c>
      <c r="D10" t="s">
        <v>3208</v>
      </c>
      <c r="E10" t="s">
        <v>3209</v>
      </c>
      <c r="F10" t="s">
        <v>3210</v>
      </c>
      <c r="G10" t="s">
        <v>2396</v>
      </c>
      <c r="H10" t="s">
        <v>3211</v>
      </c>
      <c r="I10" t="s">
        <v>3212</v>
      </c>
      <c r="J10" t="s">
        <v>2025</v>
      </c>
    </row>
    <row r="11" spans="1:10">
      <c r="A11" t="s">
        <v>2074</v>
      </c>
      <c r="C11" t="s">
        <v>4199</v>
      </c>
      <c r="D11" t="s">
        <v>4200</v>
      </c>
      <c r="E11" t="str">
        <f xml:space="preserve"> CONCATENATE( MID(Table15182122[[#This Row],[PHASE]],2,3), MID(Table15182122[[#This Row],[DELIVERABLE]],2,4), TRIM(SUBSTITUTE(MID(Table15182122[[#This Row],[CONCERN.ID]],2,20),"X","") )  )</f>
        <v>07.71.01.01</v>
      </c>
      <c r="F11" t="str">
        <f>TRIM(MID(Table15182122[[#This Row],[CONCERN.UNIQUEPATH]], IF( ISNUMBER( SEARCH("/",Table15182122[[#This Row],[CONCERN.UNIQUEPATH]])),SEARCH("/",Table15182122[[#This Row],[CONCERN.UNIQUEPATH]])+1,1),255))</f>
        <v>Stakeholder Analysis: stakeholder map</v>
      </c>
      <c r="G11" t="s">
        <v>4201</v>
      </c>
    </row>
    <row r="12" spans="1:10">
      <c r="E12" t="str">
        <f xml:space="preserve"> CONCATENATE( MID(Table15182122[[#This Row],[PHASE]],2,3), MID(Table15182122[[#This Row],[DELIVERABLE]],2,4), TRIM(SUBSTITUTE(MID(Table15182122[[#This Row],[CONCERN.ID]],2,20),"X","") )  )</f>
        <v/>
      </c>
      <c r="F12" t="str">
        <f>TRIM(MID(Table15182122[[#This Row],[CONCERN.UNIQUEPATH]], IF( ISNUMBER( SEARCH("/",Table15182122[[#This Row],[CONCERN.UNIQUEPATH]])),SEARCH("/",Table15182122[[#This Row],[CONCERN.UNIQUEPATH]])+1,1),255))</f>
        <v/>
      </c>
      <c r="G12" t="s">
        <v>4202</v>
      </c>
    </row>
    <row r="13" spans="1:10">
      <c r="E13" t="str">
        <f xml:space="preserve"> CONCATENATE( MID(Table15182122[[#This Row],[PHASE]],2,3), MID(Table15182122[[#This Row],[DELIVERABLE]],2,4), TRIM(SUBSTITUTE(MID(Table15182122[[#This Row],[CONCERN.ID]],2,20),"X","") )  )</f>
        <v/>
      </c>
      <c r="F13" t="str">
        <f>TRIM(MID(Table15182122[[#This Row],[CONCERN.UNIQUEPATH]], IF( ISNUMBER( SEARCH("/",Table15182122[[#This Row],[CONCERN.UNIQUEPATH]])),SEARCH("/",Table15182122[[#This Row],[CONCERN.UNIQUEPATH]])+1,1),255))</f>
        <v/>
      </c>
      <c r="G13" t="s">
        <v>4203</v>
      </c>
    </row>
    <row r="14" spans="1:10">
      <c r="E14" t="str">
        <f xml:space="preserve"> CONCATENATE( MID(Table15182122[[#This Row],[PHASE]],2,3), MID(Table15182122[[#This Row],[DELIVERABLE]],2,4), TRIM(SUBSTITUTE(MID(Table15182122[[#This Row],[CONCERN.ID]],2,20),"X","") )  )</f>
        <v/>
      </c>
      <c r="F14" t="str">
        <f>TRIM(MID(Table15182122[[#This Row],[CONCERN.UNIQUEPATH]], IF( ISNUMBER( SEARCH("/",Table15182122[[#This Row],[CONCERN.UNIQUEPATH]])),SEARCH("/",Table15182122[[#This Row],[CONCERN.UNIQUEPATH]])+1,1),255))</f>
        <v/>
      </c>
      <c r="G14" t="s">
        <v>4204</v>
      </c>
    </row>
    <row r="15" spans="1:10">
      <c r="E15" t="str">
        <f xml:space="preserve"> CONCATENATE( MID(Table15182122[[#This Row],[PHASE]],2,3), MID(Table15182122[[#This Row],[DELIVERABLE]],2,4), TRIM(SUBSTITUTE(MID(Table15182122[[#This Row],[CONCERN.ID]],2,20),"X","") )  )</f>
        <v/>
      </c>
      <c r="F15" t="str">
        <f>TRIM(MID(Table15182122[[#This Row],[CONCERN.UNIQUEPATH]], IF( ISNUMBER( SEARCH("/",Table15182122[[#This Row],[CONCERN.UNIQUEPATH]])),SEARCH("/",Table15182122[[#This Row],[CONCERN.UNIQUEPATH]])+1,1),255))</f>
        <v/>
      </c>
      <c r="G15" t="s">
        <v>4205</v>
      </c>
    </row>
    <row r="16" spans="1:10">
      <c r="E16" t="str">
        <f xml:space="preserve"> CONCATENATE( MID(Table15182122[[#This Row],[PHASE]],2,3), MID(Table15182122[[#This Row],[DELIVERABLE]],2,4), TRIM(SUBSTITUTE(MID(Table15182122[[#This Row],[CONCERN.ID]],2,20),"X","") )  )</f>
        <v/>
      </c>
      <c r="F16" t="str">
        <f>TRIM(MID(Table15182122[[#This Row],[CONCERN.UNIQUEPATH]], IF( ISNUMBER( SEARCH("/",Table15182122[[#This Row],[CONCERN.UNIQUEPATH]])),SEARCH("/",Table15182122[[#This Row],[CONCERN.UNIQUEPATH]])+1,1),255))</f>
        <v/>
      </c>
      <c r="G16" t="s">
        <v>4206</v>
      </c>
    </row>
    <row r="17" spans="5:7">
      <c r="E17" t="str">
        <f xml:space="preserve"> CONCATENATE( MID(Table15182122[[#This Row],[PHASE]],2,3), MID(Table15182122[[#This Row],[DELIVERABLE]],2,4), TRIM(SUBSTITUTE(MID(Table15182122[[#This Row],[CONCERN.ID]],2,20),"X","") )  )</f>
        <v/>
      </c>
      <c r="F17" t="str">
        <f>TRIM(MID(Table15182122[[#This Row],[CONCERN.UNIQUEPATH]], IF( ISNUMBER( SEARCH("/",Table15182122[[#This Row],[CONCERN.UNIQUEPATH]])),SEARCH("/",Table15182122[[#This Row],[CONCERN.UNIQUEPATH]])+1,1),255))</f>
        <v/>
      </c>
      <c r="G17" t="s">
        <v>4207</v>
      </c>
    </row>
    <row r="18" spans="5:7">
      <c r="E18" t="str">
        <f xml:space="preserve"> CONCATENATE( MID(Table15182122[[#This Row],[PHASE]],2,3), MID(Table15182122[[#This Row],[DELIVERABLE]],2,4), TRIM(SUBSTITUTE(MID(Table15182122[[#This Row],[CONCERN.ID]],2,20),"X","") )  )</f>
        <v/>
      </c>
      <c r="F18" t="str">
        <f>TRIM(MID(Table15182122[[#This Row],[CONCERN.UNIQUEPATH]], IF( ISNUMBER( SEARCH("/",Table15182122[[#This Row],[CONCERN.UNIQUEPATH]])),SEARCH("/",Table15182122[[#This Row],[CONCERN.UNIQUEPATH]])+1,1),255))</f>
        <v/>
      </c>
      <c r="G18" t="s">
        <v>4208</v>
      </c>
    </row>
    <row r="19" spans="5:7">
      <c r="E19" t="str">
        <f xml:space="preserve"> CONCATENATE( MID(Table15182122[[#This Row],[PHASE]],2,3), MID(Table15182122[[#This Row],[DELIVERABLE]],2,4), TRIM(SUBSTITUTE(MID(Table15182122[[#This Row],[CONCERN.ID]],2,20),"X","") )  )</f>
        <v/>
      </c>
      <c r="F19" t="str">
        <f>TRIM(MID(Table15182122[[#This Row],[CONCERN.UNIQUEPATH]], IF( ISNUMBER( SEARCH("/",Table15182122[[#This Row],[CONCERN.UNIQUEPATH]])),SEARCH("/",Table15182122[[#This Row],[CONCERN.UNIQUEPATH]])+1,1),255))</f>
        <v/>
      </c>
      <c r="G19" t="s">
        <v>4209</v>
      </c>
    </row>
    <row r="20" spans="5:7">
      <c r="E20" t="str">
        <f xml:space="preserve"> CONCATENATE( MID(Table15182122[[#This Row],[PHASE]],2,3), MID(Table15182122[[#This Row],[DELIVERABLE]],2,4), TRIM(SUBSTITUTE(MID(Table15182122[[#This Row],[CONCERN.ID]],2,20),"X","") )  )</f>
        <v/>
      </c>
      <c r="F20" t="str">
        <f>TRIM(MID(Table15182122[[#This Row],[CONCERN.UNIQUEPATH]], IF( ISNUMBER( SEARCH("/",Table15182122[[#This Row],[CONCERN.UNIQUEPATH]])),SEARCH("/",Table15182122[[#This Row],[CONCERN.UNIQUEPATH]])+1,1),255))</f>
        <v/>
      </c>
      <c r="G20" t="s">
        <v>4210</v>
      </c>
    </row>
    <row r="21" spans="5:7">
      <c r="E21" t="str">
        <f xml:space="preserve"> CONCATENATE( MID(Table15182122[[#This Row],[PHASE]],2,3), MID(Table15182122[[#This Row],[DELIVERABLE]],2,4), TRIM(SUBSTITUTE(MID(Table15182122[[#This Row],[CONCERN.ID]],2,20),"X","") )  )</f>
        <v/>
      </c>
      <c r="F21" t="str">
        <f>TRIM(MID(Table15182122[[#This Row],[CONCERN.UNIQUEPATH]], IF( ISNUMBER( SEARCH("/",Table15182122[[#This Row],[CONCERN.UNIQUEPATH]])),SEARCH("/",Table15182122[[#This Row],[CONCERN.UNIQUEPATH]])+1,1),255))</f>
        <v/>
      </c>
      <c r="G21" t="s">
        <v>4211</v>
      </c>
    </row>
    <row r="22" spans="5:7">
      <c r="E22" t="str">
        <f xml:space="preserve"> CONCATENATE( MID(Table15182122[[#This Row],[PHASE]],2,3), MID(Table15182122[[#This Row],[DELIVERABLE]],2,4), TRIM(SUBSTITUTE(MID(Table15182122[[#This Row],[CONCERN.ID]],2,20),"X","") )  )</f>
        <v/>
      </c>
      <c r="F22" t="str">
        <f>TRIM(MID(Table15182122[[#This Row],[CONCERN.UNIQUEPATH]], IF( ISNUMBER( SEARCH("/",Table15182122[[#This Row],[CONCERN.UNIQUEPATH]])),SEARCH("/",Table15182122[[#This Row],[CONCERN.UNIQUEPATH]])+1,1),255))</f>
        <v/>
      </c>
      <c r="G22" t="s">
        <v>4212</v>
      </c>
    </row>
    <row r="23" spans="5:7">
      <c r="E23" t="str">
        <f xml:space="preserve"> CONCATENATE( MID(Table15182122[[#This Row],[PHASE]],2,3), MID(Table15182122[[#This Row],[DELIVERABLE]],2,4), TRIM(SUBSTITUTE(MID(Table15182122[[#This Row],[CONCERN.ID]],2,20),"X","") )  )</f>
        <v/>
      </c>
      <c r="F23" t="str">
        <f>TRIM(MID(Table15182122[[#This Row],[CONCERN.UNIQUEPATH]], IF( ISNUMBER( SEARCH("/",Table15182122[[#This Row],[CONCERN.UNIQUEPATH]])),SEARCH("/",Table15182122[[#This Row],[CONCERN.UNIQUEPATH]])+1,1),255))</f>
        <v/>
      </c>
      <c r="G23" t="s">
        <v>4213</v>
      </c>
    </row>
    <row r="24" spans="5:7">
      <c r="E24" t="str">
        <f xml:space="preserve"> CONCATENATE( MID(Table15182122[[#This Row],[PHASE]],2,3), MID(Table15182122[[#This Row],[DELIVERABLE]],2,4), TRIM(SUBSTITUTE(MID(Table15182122[[#This Row],[CONCERN.ID]],2,20),"X","") )  )</f>
        <v/>
      </c>
      <c r="F24" t="str">
        <f>TRIM(MID(Table15182122[[#This Row],[CONCERN.UNIQUEPATH]], IF( ISNUMBER( SEARCH("/",Table15182122[[#This Row],[CONCERN.UNIQUEPATH]])),SEARCH("/",Table15182122[[#This Row],[CONCERN.UNIQUEPATH]])+1,1),255))</f>
        <v/>
      </c>
      <c r="G24" t="s">
        <v>4214</v>
      </c>
    </row>
    <row r="25" spans="5:7">
      <c r="E25" t="str">
        <f xml:space="preserve"> CONCATENATE( MID(Table15182122[[#This Row],[PHASE]],2,3), MID(Table15182122[[#This Row],[DELIVERABLE]],2,4), TRIM(SUBSTITUTE(MID(Table15182122[[#This Row],[CONCERN.ID]],2,20),"X","") )  )</f>
        <v/>
      </c>
      <c r="F25" t="str">
        <f>TRIM(MID(Table15182122[[#This Row],[CONCERN.UNIQUEPATH]], IF( ISNUMBER( SEARCH("/",Table15182122[[#This Row],[CONCERN.UNIQUEPATH]])),SEARCH("/",Table15182122[[#This Row],[CONCERN.UNIQUEPATH]])+1,1),255))</f>
        <v/>
      </c>
      <c r="G25" t="s">
        <v>4215</v>
      </c>
    </row>
    <row r="26" spans="5:7">
      <c r="E26" t="str">
        <f xml:space="preserve"> CONCATENATE( MID(Table15182122[[#This Row],[PHASE]],2,3), MID(Table15182122[[#This Row],[DELIVERABLE]],2,4), TRIM(SUBSTITUTE(MID(Table15182122[[#This Row],[CONCERN.ID]],2,20),"X","") )  )</f>
        <v/>
      </c>
      <c r="F26" t="str">
        <f>TRIM(MID(Table15182122[[#This Row],[CONCERN.UNIQUEPATH]], IF( ISNUMBER( SEARCH("/",Table15182122[[#This Row],[CONCERN.UNIQUEPATH]])),SEARCH("/",Table15182122[[#This Row],[CONCERN.UNIQUEPATH]])+1,1),255))</f>
        <v/>
      </c>
      <c r="G26" t="s">
        <v>4216</v>
      </c>
    </row>
    <row r="27" spans="5:7">
      <c r="E27" t="str">
        <f xml:space="preserve"> CONCATENATE( MID(Table15182122[[#This Row],[PHASE]],2,3), MID(Table15182122[[#This Row],[DELIVERABLE]],2,4), TRIM(SUBSTITUTE(MID(Table15182122[[#This Row],[CONCERN.ID]],2,20),"X","") )  )</f>
        <v/>
      </c>
      <c r="F27" t="str">
        <f>TRIM(MID(Table15182122[[#This Row],[CONCERN.UNIQUEPATH]], IF( ISNUMBER( SEARCH("/",Table15182122[[#This Row],[CONCERN.UNIQUEPATH]])),SEARCH("/",Table15182122[[#This Row],[CONCERN.UNIQUEPATH]])+1,1),255))</f>
        <v/>
      </c>
      <c r="G27" t="s">
        <v>4217</v>
      </c>
    </row>
    <row r="28" spans="5:7">
      <c r="E28" t="str">
        <f xml:space="preserve"> CONCATENATE( MID(Table15182122[[#This Row],[PHASE]],2,3), MID(Table15182122[[#This Row],[DELIVERABLE]],2,4), TRIM(SUBSTITUTE(MID(Table15182122[[#This Row],[CONCERN.ID]],2,20),"X","") )  )</f>
        <v/>
      </c>
      <c r="F28" t="str">
        <f>TRIM(MID(Table15182122[[#This Row],[CONCERN.UNIQUEPATH]], IF( ISNUMBER( SEARCH("/",Table15182122[[#This Row],[CONCERN.UNIQUEPATH]])),SEARCH("/",Table15182122[[#This Row],[CONCERN.UNIQUEPATH]])+1,1),255))</f>
        <v/>
      </c>
      <c r="G28" t="s">
        <v>4218</v>
      </c>
    </row>
    <row r="29" spans="5:7">
      <c r="E29" t="str">
        <f xml:space="preserve"> CONCATENATE( MID(Table15182122[[#This Row],[PHASE]],2,3), MID(Table15182122[[#This Row],[DELIVERABLE]],2,4), TRIM(SUBSTITUTE(MID(Table15182122[[#This Row],[CONCERN.ID]],2,20),"X","") )  )</f>
        <v/>
      </c>
      <c r="F29" t="str">
        <f>TRIM(MID(Table15182122[[#This Row],[CONCERN.UNIQUEPATH]], IF( ISNUMBER( SEARCH("/",Table15182122[[#This Row],[CONCERN.UNIQUEPATH]])),SEARCH("/",Table15182122[[#This Row],[CONCERN.UNIQUEPATH]])+1,1),255))</f>
        <v/>
      </c>
      <c r="G29" t="s">
        <v>4219</v>
      </c>
    </row>
    <row r="30" spans="5:7">
      <c r="E30" t="str">
        <f xml:space="preserve"> CONCATENATE( MID(Table15182122[[#This Row],[PHASE]],2,3), MID(Table15182122[[#This Row],[DELIVERABLE]],2,4), TRIM(SUBSTITUTE(MID(Table15182122[[#This Row],[CONCERN.ID]],2,20),"X","") )  )</f>
        <v/>
      </c>
      <c r="F30" t="str">
        <f>TRIM(MID(Table15182122[[#This Row],[CONCERN.UNIQUEPATH]], IF( ISNUMBER( SEARCH("/",Table15182122[[#This Row],[CONCERN.UNIQUEPATH]])),SEARCH("/",Table15182122[[#This Row],[CONCERN.UNIQUEPATH]])+1,1),255))</f>
        <v/>
      </c>
      <c r="G30" t="s">
        <v>4220</v>
      </c>
    </row>
    <row r="31" spans="5:7">
      <c r="E31" t="str">
        <f xml:space="preserve"> CONCATENATE( MID(Table15182122[[#This Row],[PHASE]],2,3), MID(Table15182122[[#This Row],[DELIVERABLE]],2,4), TRIM(SUBSTITUTE(MID(Table15182122[[#This Row],[CONCERN.ID]],2,20),"X","") )  )</f>
        <v/>
      </c>
      <c r="F31" t="str">
        <f>TRIM(MID(Table15182122[[#This Row],[CONCERN.UNIQUEPATH]], IF( ISNUMBER( SEARCH("/",Table15182122[[#This Row],[CONCERN.UNIQUEPATH]])),SEARCH("/",Table15182122[[#This Row],[CONCERN.UNIQUEPATH]])+1,1),255))</f>
        <v/>
      </c>
      <c r="G31" t="s">
        <v>4221</v>
      </c>
    </row>
    <row r="32" spans="5:7">
      <c r="E32" t="str">
        <f xml:space="preserve"> CONCATENATE( MID(Table15182122[[#This Row],[PHASE]],2,3), MID(Table15182122[[#This Row],[DELIVERABLE]],2,4), TRIM(SUBSTITUTE(MID(Table15182122[[#This Row],[CONCERN.ID]],2,20),"X","") )  )</f>
        <v/>
      </c>
      <c r="F32" t="str">
        <f>TRIM(MID(Table15182122[[#This Row],[CONCERN.UNIQUEPATH]], IF( ISNUMBER( SEARCH("/",Table15182122[[#This Row],[CONCERN.UNIQUEPATH]])),SEARCH("/",Table15182122[[#This Row],[CONCERN.UNIQUEPATH]])+1,1),255))</f>
        <v/>
      </c>
      <c r="G32" t="s">
        <v>4222</v>
      </c>
    </row>
  </sheetData>
  <mergeCells count="5">
    <mergeCell ref="A8:J8"/>
    <mergeCell ref="A6:J6"/>
    <mergeCell ref="A5:J5"/>
    <mergeCell ref="A3:J3"/>
    <mergeCell ref="A2:J2"/>
  </mergeCells>
  <dataValidations count="4">
    <dataValidation type="list" allowBlank="1" showInputMessage="1" showErrorMessage="1" sqref="A11:A32" xr:uid="{16E901CD-031D-44D0-A0AD-EC37F528F60C}">
      <formula1>TBL_Phase</formula1>
    </dataValidation>
    <dataValidation type="list" allowBlank="1" showInputMessage="1" showErrorMessage="1" sqref="B11:B32" xr:uid="{DAE8CBCF-CF87-4852-BD2E-A8ECF57CF52C}">
      <formula1>TBL_Deliverables</formula1>
    </dataValidation>
    <dataValidation type="list" allowBlank="1" showInputMessage="1" showErrorMessage="1" sqref="H11:I32" xr:uid="{0A7A7FB8-A2D0-4552-8F78-7A1B7F6A650B}">
      <formula1>TBL_Stakeholders</formula1>
    </dataValidation>
    <dataValidation type="list" allowBlank="1" showInputMessage="1" showErrorMessage="1" sqref="J11:J32" xr:uid="{07F88BE7-B23E-4514-ACE6-43E52B4716A3}">
      <formula1>TBL_Type</formula1>
    </dataValidation>
  </dataValidations>
  <hyperlinks>
    <hyperlink ref="A1" location="TOC!A1" display="TOC!A1" xr:uid="{D183F6E2-C07E-4529-85DA-182B090E929D}"/>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87A9-06EC-4FC5-8A16-7E3A8A7F65BC}">
  <sheetPr>
    <tabColor theme="9" tint="0.39997558519241921"/>
  </sheetPr>
  <dimension ref="A1:J18"/>
  <sheetViews>
    <sheetView topLeftCell="E1" workbookViewId="0">
      <selection activeCell="G19" sqref="G19"/>
    </sheetView>
  </sheetViews>
  <sheetFormatPr defaultRowHeight="14.45"/>
  <cols>
    <col min="1" max="1" width="8.42578125" customWidth="1"/>
    <col min="2" max="2" width="13.85546875" customWidth="1"/>
    <col min="3" max="3" width="13.85546875" bestFit="1" customWidth="1"/>
    <col min="4" max="4" width="41.85546875" bestFit="1" customWidth="1"/>
    <col min="5" max="5" width="13.85546875" customWidth="1"/>
    <col min="6" max="6" width="7.85546875" bestFit="1" customWidth="1"/>
    <col min="7" max="7" width="204.85546875" bestFit="1" customWidth="1"/>
    <col min="8" max="8" width="14.140625" customWidth="1"/>
    <col min="9" max="9" width="13.42578125" bestFit="1" customWidth="1"/>
    <col min="10" max="10" width="7.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4223</v>
      </c>
      <c r="B5" s="51"/>
      <c r="C5" s="51"/>
      <c r="D5" s="51"/>
      <c r="E5" s="51"/>
      <c r="F5" s="51"/>
      <c r="G5" s="51"/>
      <c r="H5" s="51"/>
      <c r="I5" s="51"/>
      <c r="J5" s="51"/>
    </row>
    <row r="6" spans="1:10">
      <c r="A6" s="51" t="s">
        <v>4224</v>
      </c>
      <c r="B6" s="51"/>
      <c r="C6" s="51"/>
      <c r="D6" s="51"/>
      <c r="E6" s="51"/>
      <c r="F6" s="51"/>
      <c r="G6" s="51"/>
      <c r="H6" s="51"/>
      <c r="I6" s="51"/>
      <c r="J6" s="51"/>
    </row>
    <row r="8" spans="1:10">
      <c r="A8" s="56" t="s">
        <v>4225</v>
      </c>
      <c r="B8" s="56"/>
      <c r="C8" s="56"/>
      <c r="D8" s="56"/>
      <c r="E8" s="56"/>
      <c r="F8" s="56"/>
      <c r="G8" s="56"/>
      <c r="H8" s="56"/>
      <c r="I8" s="56"/>
      <c r="J8" s="56"/>
    </row>
    <row r="10" spans="1:10">
      <c r="A10" t="s">
        <v>3205</v>
      </c>
      <c r="B10" t="s">
        <v>3206</v>
      </c>
      <c r="C10" t="s">
        <v>3207</v>
      </c>
      <c r="D10" t="s">
        <v>3208</v>
      </c>
      <c r="E10" t="s">
        <v>3209</v>
      </c>
      <c r="F10" t="s">
        <v>3210</v>
      </c>
      <c r="G10" t="s">
        <v>2396</v>
      </c>
      <c r="H10" t="s">
        <v>3211</v>
      </c>
      <c r="I10" t="s">
        <v>3212</v>
      </c>
      <c r="J10" t="s">
        <v>2025</v>
      </c>
    </row>
    <row r="11" spans="1:10">
      <c r="A11" t="s">
        <v>2074</v>
      </c>
      <c r="C11" t="s">
        <v>4226</v>
      </c>
      <c r="D11" t="s">
        <v>4227</v>
      </c>
      <c r="E11" t="str">
        <f xml:space="preserve"> CONCATENATE( MID(Table151821[[#This Row],[PHASE]],2,3), MID(Table151821[[#This Row],[DELIVERABLE]],2,4), TRIM(SUBSTITUTE(MID(Table151821[[#This Row],[CONCERN.ID]],2,20),"X","") )  )</f>
        <v>07.69.31.01</v>
      </c>
      <c r="F11" t="str">
        <f>TRIM(MID(Table151821[[#This Row],[CONCERN.UNIQUEPATH]], IF( ISNUMBER( SEARCH("/",Table151821[[#This Row],[CONCERN.UNIQUEPATH]])),SEARCH("/",Table151821[[#This Row],[CONCERN.UNIQUEPATH]])+1,1),255))</f>
        <v>Stakeholder Analysis: Deliverables: Desires: RFP</v>
      </c>
      <c r="G11" t="s">
        <v>4228</v>
      </c>
    </row>
    <row r="12" spans="1:10">
      <c r="A12" t="s">
        <v>2074</v>
      </c>
      <c r="C12" t="s">
        <v>4229</v>
      </c>
      <c r="D12" t="s">
        <v>4230</v>
      </c>
      <c r="E12" t="str">
        <f xml:space="preserve"> CONCATENATE( MID(Table151821[[#This Row],[PHASE]],2,3), MID(Table151821[[#This Row],[DELIVERABLE]],2,4), TRIM(SUBSTITUTE(MID(Table151821[[#This Row],[CONCERN.ID]],2,20),"X","") )  )</f>
        <v>07.69.31.02</v>
      </c>
      <c r="F12" t="str">
        <f>TRIM(MID(Table151821[[#This Row],[CONCERN.UNIQUEPATH]], IF( ISNUMBER( SEARCH("/",Table151821[[#This Row],[CONCERN.UNIQUEPATH]])),SEARCH("/",Table151821[[#This Row],[CONCERN.UNIQUEPATH]])+1,1),255))</f>
        <v>Stakeholder Analysis: Deliverables: Requirements: Contracts</v>
      </c>
      <c r="G12" t="s">
        <v>4231</v>
      </c>
    </row>
    <row r="13" spans="1:10">
      <c r="A13" t="s">
        <v>2074</v>
      </c>
      <c r="C13" t="s">
        <v>4232</v>
      </c>
      <c r="D13" t="s">
        <v>4233</v>
      </c>
      <c r="E13" t="str">
        <f xml:space="preserve"> CONCATENATE( MID(Table151821[[#This Row],[PHASE]],2,3), MID(Table151821[[#This Row],[DELIVERABLE]],2,4), TRIM(SUBSTITUTE(MID(Table151821[[#This Row],[CONCERN.ID]],2,20),"X","") )  )</f>
        <v>07.69.41.01</v>
      </c>
      <c r="F13" t="str">
        <f>TRIM(MID(Table151821[[#This Row],[CONCERN.UNIQUEPATH]], IF( ISNUMBER( SEARCH("/",Table151821[[#This Row],[CONCERN.UNIQUEPATH]])),SEARCH("/",Table151821[[#This Row],[CONCERN.UNIQUEPATH]])+1,1),255))</f>
        <v>Stakeholder Analysis: Deliverables: Stakeholder Map</v>
      </c>
      <c r="G13" t="s">
        <v>4234</v>
      </c>
    </row>
    <row r="14" spans="1:10">
      <c r="A14" t="s">
        <v>2074</v>
      </c>
      <c r="C14" t="s">
        <v>4232</v>
      </c>
      <c r="D14" t="s">
        <v>4235</v>
      </c>
      <c r="E14" t="str">
        <f xml:space="preserve"> CONCATENATE( MID(Table151821[[#This Row],[PHASE]],2,3), MID(Table151821[[#This Row],[DELIVERABLE]],2,4), TRIM(SUBSTITUTE(MID(Table151821[[#This Row],[CONCERN.ID]],2,20),"X","") )  )</f>
        <v>07.69.41.01</v>
      </c>
      <c r="F14" t="str">
        <f>TRIM(MID(Table151821[[#This Row],[CONCERN.UNIQUEPATH]], IF( ISNUMBER( SEARCH("/",Table151821[[#This Row],[CONCERN.UNIQUEPATH]])),SEARCH("/",Table151821[[#This Row],[CONCERN.UNIQUEPATH]])+1,1),255))</f>
        <v>Stakeholder Analysis: Deliverables: Catalogue</v>
      </c>
      <c r="G14" t="s">
        <v>4236</v>
      </c>
    </row>
    <row r="15" spans="1:10">
      <c r="A15" t="s">
        <v>2074</v>
      </c>
      <c r="C15" t="s">
        <v>4237</v>
      </c>
      <c r="D15" t="s">
        <v>4238</v>
      </c>
      <c r="E15" t="str">
        <f xml:space="preserve"> CONCATENATE( MID(Table151821[[#This Row],[PHASE]],2,3), MID(Table151821[[#This Row],[DELIVERABLE]],2,4), TRIM(SUBSTITUTE(MID(Table151821[[#This Row],[CONCERN.ID]],2,20),"X","") )  )</f>
        <v>07.69.51.01</v>
      </c>
      <c r="F15" t="str">
        <f>TRIM(MID(Table151821[[#This Row],[CONCERN.UNIQUEPATH]], IF( ISNUMBER( SEARCH("/",Table151821[[#This Row],[CONCERN.UNIQUEPATH]])),SEARCH("/",Table151821[[#This Row],[CONCERN.UNIQUEPATH]])+1,1),255))</f>
        <v>Stakeholder Analysis: User Story Format</v>
      </c>
      <c r="G15" t="s">
        <v>4239</v>
      </c>
    </row>
    <row r="16" spans="1:10">
      <c r="A16" t="s">
        <v>2074</v>
      </c>
      <c r="C16" t="s">
        <v>4240</v>
      </c>
      <c r="D16" t="s">
        <v>4241</v>
      </c>
      <c r="E16" t="str">
        <f xml:space="preserve"> CONCATENATE( MID(Table151821[[#This Row],[PHASE]],2,3), MID(Table151821[[#This Row],[DELIVERABLE]],2,4), TRIM(SUBSTITUTE(MID(Table151821[[#This Row],[CONCERN.ID]],2,20),"X","") )  )</f>
        <v>07.69.62.01</v>
      </c>
      <c r="F16" t="str">
        <f>TRIM(MID(Table151821[[#This Row],[CONCERN.UNIQUEPATH]], IF( ISNUMBER( SEARCH("/",Table151821[[#This Row],[CONCERN.UNIQUEPATH]])),SEARCH("/",Table151821[[#This Row],[CONCERN.UNIQUEPATH]])+1,1),255))</f>
        <v>Stakeholder Analysis: ALL Stakeholders</v>
      </c>
      <c r="G16" t="s">
        <v>4242</v>
      </c>
    </row>
    <row r="17" spans="1:7">
      <c r="A17" t="s">
        <v>2074</v>
      </c>
      <c r="C17" t="s">
        <v>4243</v>
      </c>
      <c r="D17" t="s">
        <v>4244</v>
      </c>
      <c r="E17" t="str">
        <f xml:space="preserve"> CONCATENATE( MID(Table151821[[#This Row],[PHASE]],2,3), MID(Table151821[[#This Row],[DELIVERABLE]],2,4), TRIM(SUBSTITUTE(MID(Table151821[[#This Row],[CONCERN.ID]],2,20),"X","") )  )</f>
        <v>07.69.62.02</v>
      </c>
      <c r="F17" t="str">
        <f>TRIM(MID(Table151821[[#This Row],[CONCERN.UNIQUEPATH]], IF( ISNUMBER( SEARCH("/",Table151821[[#This Row],[CONCERN.UNIQUEPATH]])),SEARCH("/",Table151821[[#This Row],[CONCERN.UNIQUEPATH]])+1,1),255))</f>
        <v>Stakeholder Analysis: Include Business Stakeholder Desires</v>
      </c>
      <c r="G17" t="s">
        <v>4245</v>
      </c>
    </row>
    <row r="18" spans="1:7">
      <c r="E18" t="str">
        <f xml:space="preserve"> CONCATENATE( MID(Table151821[[#This Row],[PHASE]],2,3), MID(Table151821[[#This Row],[DELIVERABLE]],2,4), TRIM(SUBSTITUTE(MID(Table151821[[#This Row],[CONCERN.ID]],2,20),"X","") )  )</f>
        <v/>
      </c>
      <c r="F18" t="str">
        <f>TRIM(MID(Table151821[[#This Row],[CONCERN.UNIQUEPATH]], IF( ISNUMBER( SEARCH("/",Table151821[[#This Row],[CONCERN.UNIQUEPATH]])),SEARCH("/",Table151821[[#This Row],[CONCERN.UNIQUEPATH]])+1,1),255))</f>
        <v/>
      </c>
      <c r="G18" t="s">
        <v>4246</v>
      </c>
    </row>
  </sheetData>
  <mergeCells count="5">
    <mergeCell ref="A8:J8"/>
    <mergeCell ref="A6:J6"/>
    <mergeCell ref="A5:J5"/>
    <mergeCell ref="A3:J3"/>
    <mergeCell ref="A2:J2"/>
  </mergeCells>
  <dataValidations count="4">
    <dataValidation type="list" allowBlank="1" showInputMessage="1" showErrorMessage="1" sqref="J11:J18" xr:uid="{68F5559F-7FBC-40A3-B538-DEA615510DEA}">
      <formula1>TBL_Type</formula1>
    </dataValidation>
    <dataValidation type="list" allowBlank="1" showInputMessage="1" showErrorMessage="1" sqref="H11:I18" xr:uid="{776C908A-0DCA-4D89-A98E-821081D8938B}">
      <formula1>TBL_Stakeholders</formula1>
    </dataValidation>
    <dataValidation type="list" allowBlank="1" showInputMessage="1" showErrorMessage="1" sqref="B11:B18" xr:uid="{CA425969-3943-4637-982D-8A2EA2007105}">
      <formula1>TBL_Deliverables</formula1>
    </dataValidation>
    <dataValidation type="list" allowBlank="1" showInputMessage="1" showErrorMessage="1" sqref="A11:A18" xr:uid="{534AC5E7-7F11-4ABF-8DDE-48FFF322DF7A}">
      <formula1>TBL_Phase</formula1>
    </dataValidation>
  </dataValidations>
  <hyperlinks>
    <hyperlink ref="A1" location="TOC!A1" display="TOC!A1" xr:uid="{1CDE2FB8-FF6C-48AF-9DC5-EB17FFEE20FC}"/>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8DA3E-DBAA-41F3-9846-74A8C390242D}">
  <sheetPr>
    <tabColor theme="9" tint="0.39997558519241921"/>
  </sheetPr>
  <dimension ref="A1:J11"/>
  <sheetViews>
    <sheetView zoomScaleNormal="100" workbookViewId="0">
      <selection activeCell="G32" sqref="G32"/>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255.5703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4247</v>
      </c>
      <c r="B5" s="51"/>
      <c r="C5" s="51"/>
      <c r="D5" s="51"/>
      <c r="E5" s="51"/>
      <c r="F5" s="51"/>
      <c r="G5" s="51"/>
      <c r="H5" s="51"/>
      <c r="I5" s="51"/>
      <c r="J5" s="51"/>
    </row>
    <row r="6" spans="1:10">
      <c r="A6" s="51" t="s">
        <v>4248</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4249</v>
      </c>
      <c r="D9" t="s">
        <v>3214</v>
      </c>
      <c r="E9" t="str">
        <f xml:space="preserve"> CONCATENATE( MID(Table1518212223[[#This Row],[PHASE]],2,3), MID(Table1518212223[[#This Row],[DELIVERABLE]],2,4), TRIM(SUBSTITUTE(MID(Table1518212223[[#This Row],[CONCERN.ID]],2,20),"X","") )  )</f>
        <v>07.73.01.01</v>
      </c>
      <c r="F9" t="str">
        <f>TRIM(MID(Table1518212223[[#This Row],[CONCERN.UNIQUEPATH]], IF( ISNUMBER( SEARCH("/",Table1518212223[[#This Row],[CONCERN.UNIQUEPATH]])),SEARCH("/",Table1518212223[[#This Row],[CONCERN.UNIQUEPATH]])+1,1),255))</f>
        <v>Title</v>
      </c>
      <c r="G9" t="s">
        <v>4250</v>
      </c>
    </row>
    <row r="10" spans="1:10">
      <c r="A10" t="s">
        <v>2074</v>
      </c>
      <c r="E10" t="str">
        <f xml:space="preserve"> CONCATENATE( MID(Table1518212223[[#This Row],[PHASE]],2,3), MID(Table1518212223[[#This Row],[DELIVERABLE]],2,4), TRIM(SUBSTITUTE(MID(Table1518212223[[#This Row],[CONCERN.ID]],2,20),"X","") )  )</f>
        <v>07.</v>
      </c>
      <c r="F10" t="str">
        <f>TRIM(MID(Table1518212223[[#This Row],[CONCERN.UNIQUEPATH]], IF( ISNUMBER( SEARCH("/",Table1518212223[[#This Row],[CONCERN.UNIQUEPATH]])),SEARCH("/",Table1518212223[[#This Row],[CONCERN.UNIQUEPATH]])+1,1),255))</f>
        <v/>
      </c>
      <c r="G10" t="s">
        <v>4251</v>
      </c>
    </row>
    <row r="11" spans="1:10">
      <c r="A11" t="s">
        <v>2074</v>
      </c>
      <c r="E11" t="str">
        <f xml:space="preserve"> CONCATENATE( MID(Table1518212223[[#This Row],[PHASE]],2,3), MID(Table1518212223[[#This Row],[DELIVERABLE]],2,4), TRIM(SUBSTITUTE(MID(Table1518212223[[#This Row],[CONCERN.ID]],2,20),"X","") )  )</f>
        <v>07.</v>
      </c>
      <c r="F11" t="str">
        <f>TRIM(MID(Table1518212223[[#This Row],[CONCERN.UNIQUEPATH]], IF( ISNUMBER( SEARCH("/",Table1518212223[[#This Row],[CONCERN.UNIQUEPATH]])),SEARCH("/",Table1518212223[[#This Row],[CONCERN.UNIQUEPATH]])+1,1),255))</f>
        <v/>
      </c>
      <c r="G11" t="s">
        <v>4252</v>
      </c>
    </row>
  </sheetData>
  <mergeCells count="4">
    <mergeCell ref="A6:J6"/>
    <mergeCell ref="A5:J5"/>
    <mergeCell ref="A3:J3"/>
    <mergeCell ref="A2:J2"/>
  </mergeCells>
  <dataValidations count="4">
    <dataValidation type="list" allowBlank="1" showInputMessage="1" showErrorMessage="1" sqref="J9:J11" xr:uid="{11288194-45C1-4153-BE6E-AB15E4E600CC}">
      <formula1>TBL_Type</formula1>
    </dataValidation>
    <dataValidation type="list" allowBlank="1" showInputMessage="1" showErrorMessage="1" sqref="H9:I11" xr:uid="{C76FEC1A-3026-4036-93D6-E6A71808D374}">
      <formula1>TBL_Stakeholders</formula1>
    </dataValidation>
    <dataValidation type="list" allowBlank="1" showInputMessage="1" showErrorMessage="1" sqref="B9:B11" xr:uid="{EC8BCD50-2ADD-4D53-A7F5-86B354EEB6EC}">
      <formula1>TBL_Deliverables</formula1>
    </dataValidation>
    <dataValidation type="list" allowBlank="1" showInputMessage="1" showErrorMessage="1" sqref="A9:A11" xr:uid="{EAF0B6D2-E85D-4D30-A1AD-47C37C83F2E4}">
      <formula1>TBL_Phase</formula1>
    </dataValidation>
  </dataValidations>
  <hyperlinks>
    <hyperlink ref="A1" location="TOC!A1" display="TOC!A1" xr:uid="{0C74925F-9EE1-4A66-A1BE-2F96122D9608}"/>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598D-C027-4F01-A302-99703BE3C072}">
  <sheetPr>
    <tabColor rgb="FF002060"/>
  </sheetPr>
  <dimension ref="A1:J9"/>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MID(Table15186162[[#This Row],[PHASE]],2,3), MID(Table15186162[[#This Row],[DELIVERABLE]],2,4), TRIM(SUBSTITUTE(MID(Table15186162[[#This Row],[CONCERN.ID]],2,20),"X","") )  )</f>
        <v>07.00.01.01</v>
      </c>
      <c r="F9" t="str">
        <f>TRIM(MID(Table15186162[[#This Row],[CONCERN.UNIQUEPATH]], IF( ISNUMBER( SEARCH("/",Table15186162[[#This Row],[CONCERN.UNIQUEPATH]])),SEARCH("/",Table15186162[[#This Row],[CONCERN.UNIQUEPATH]])+1,1),255))</f>
        <v>Title</v>
      </c>
    </row>
  </sheetData>
  <dataValidations count="4">
    <dataValidation type="list" allowBlank="1" showInputMessage="1" showErrorMessage="1" sqref="A9" xr:uid="{3AD85122-0707-4C7E-94EA-F7CF5BF897E6}">
      <formula1>TBL_Phase</formula1>
    </dataValidation>
    <dataValidation type="list" allowBlank="1" showInputMessage="1" showErrorMessage="1" sqref="B9" xr:uid="{09AEBE86-4207-4C4E-9463-97A5CD567227}">
      <formula1>TBL_Deliverables</formula1>
    </dataValidation>
    <dataValidation type="list" allowBlank="1" showInputMessage="1" showErrorMessage="1" sqref="H9:I9" xr:uid="{763F8176-8C54-4F37-AD1A-DF55C367E75A}">
      <formula1>TBL_Stakeholders</formula1>
    </dataValidation>
    <dataValidation type="list" allowBlank="1" showInputMessage="1" showErrorMessage="1" sqref="J9" xr:uid="{9B42AC69-8DCC-435C-985D-2C6BF0B4DEC4}">
      <formula1>TBL_Type</formula1>
    </dataValidation>
  </dataValidations>
  <hyperlinks>
    <hyperlink ref="A1" location="TOC!A1" display="TOC!A1" xr:uid="{1B122B8A-8329-44AF-81B9-7B681D7D53B7}"/>
  </hyperlinks>
  <pageMargins left="0.7" right="0.7" top="0.75" bottom="0.75" header="0.3" footer="0.3"/>
  <pageSetup paperSize="9"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50275-9AD2-43A9-8224-3E68C9AEA55C}">
  <sheetPr>
    <tabColor rgb="FF002060"/>
  </sheetPr>
  <dimension ref="A1:J9"/>
  <sheetViews>
    <sheetView workbookViewId="0">
      <selection activeCell="A5" sqref="A5"/>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4253</v>
      </c>
      <c r="B5" s="24"/>
      <c r="C5" s="24"/>
      <c r="D5" s="24"/>
      <c r="E5" s="24"/>
      <c r="F5" s="24"/>
      <c r="G5" s="24"/>
      <c r="H5" s="24"/>
      <c r="I5" s="24"/>
      <c r="J5" s="24"/>
    </row>
    <row r="6" spans="1:10">
      <c r="A6" s="24" t="s">
        <v>4254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MID(Table151861[[#This Row],[PHASE]],2,3), MID(Table151861[[#This Row],[DELIVERABLE]],2,4), TRIM(SUBSTITUTE(MID(Table151861[[#This Row],[CONCERN.ID]],2,20),"X","") )  )</f>
        <v>07.00.01.01</v>
      </c>
      <c r="F9" t="str">
        <f>TRIM(MID(Table151861[[#This Row],[CONCERN.UNIQUEPATH]], IF( ISNUMBER( SEARCH("/",Table151861[[#This Row],[CONCERN.UNIQUEPATH]])),SEARCH("/",Table151861[[#This Row],[CONCERN.UNIQUEPATH]])+1,1),255))</f>
        <v>Title</v>
      </c>
    </row>
  </sheetData>
  <dataValidations count="4">
    <dataValidation type="list" allowBlank="1" showInputMessage="1" showErrorMessage="1" sqref="J9" xr:uid="{2753E295-482A-47CD-84B1-36E74E2111C0}">
      <formula1>TBL_Type</formula1>
    </dataValidation>
    <dataValidation type="list" allowBlank="1" showInputMessage="1" showErrorMessage="1" sqref="H9:I9" xr:uid="{2AE1E5FD-5DEF-4913-A3AB-27E74FAE81C3}">
      <formula1>TBL_Stakeholders</formula1>
    </dataValidation>
    <dataValidation type="list" allowBlank="1" showInputMessage="1" showErrorMessage="1" sqref="B9" xr:uid="{6589750C-D81D-44F4-AF19-CA7EE2957EAF}">
      <formula1>TBL_Deliverables</formula1>
    </dataValidation>
    <dataValidation type="list" allowBlank="1" showInputMessage="1" showErrorMessage="1" sqref="A9" xr:uid="{D7B509FD-EAFA-4A88-A2F6-C37416978250}">
      <formula1>TBL_Phase</formula1>
    </dataValidation>
  </dataValidations>
  <hyperlinks>
    <hyperlink ref="A1" location="TOC!A1" display="TOC!A1" xr:uid="{1BD032F0-C122-4955-9547-40AFB671BFD3}"/>
  </hyperlinks>
  <pageMargins left="0.7" right="0.7" top="0.75" bottom="0.75" header="0.3" footer="0.3"/>
  <pageSetup paperSize="9"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031F4-5E7C-4315-8F96-4448D708982C}">
  <sheetPr codeName="Sheet42">
    <tabColor theme="9" tint="0.39997558519241921"/>
  </sheetPr>
  <dimension ref="A1:J89"/>
  <sheetViews>
    <sheetView workbookViewId="0"/>
  </sheetViews>
  <sheetFormatPr defaultRowHeight="14.45"/>
  <cols>
    <col min="1" max="1" width="8.42578125" customWidth="1"/>
    <col min="2" max="2" width="13.85546875" customWidth="1"/>
    <col min="3" max="3" width="13.85546875" bestFit="1" customWidth="1"/>
    <col min="4" max="4" width="31.85546875" bestFit="1" customWidth="1"/>
    <col min="5" max="5" width="13.85546875" customWidth="1"/>
    <col min="6" max="6" width="24.140625" bestFit="1" customWidth="1"/>
    <col min="7" max="7" width="199.1406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4255</v>
      </c>
      <c r="B5" s="51"/>
      <c r="C5" s="51"/>
      <c r="D5" s="51"/>
      <c r="E5" s="51"/>
      <c r="F5" s="51"/>
      <c r="G5" s="51"/>
      <c r="H5" s="51"/>
      <c r="I5" s="51"/>
      <c r="J5" s="51"/>
    </row>
    <row r="6" spans="1:10">
      <c r="A6" s="51" t="s">
        <v>4256</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4257</v>
      </c>
      <c r="D9" t="s">
        <v>4258</v>
      </c>
      <c r="E9" t="str">
        <f xml:space="preserve"> CONCATENATE( MID(Table151853[[#This Row],[PHASE]],2,3), MID(Table151853[[#This Row],[DELIVERABLE]],2,4), TRIM(SUBSTITUTE(MID(Table151853[[#This Row],[CONCERN.ID]],2,20),"X","") )  )</f>
        <v>07.19.01.01</v>
      </c>
      <c r="F9" t="str">
        <f>TRIM(MID(Table151853[[#This Row],[CONCERN.UNIQUEPATH]], IF( ISNUMBER( SEARCH("/",Table151853[[#This Row],[CONCERN.UNIQUEPATH]])),SEARCH("/",Table151853[[#This Row],[CONCERN.UNIQUEPATH]])+1,1),255))</f>
        <v>EA: Common Infrastructure</v>
      </c>
      <c r="G9" t="s">
        <v>4259</v>
      </c>
    </row>
    <row r="10" spans="1:10">
      <c r="A10" t="s">
        <v>2074</v>
      </c>
      <c r="C10" t="s">
        <v>4260</v>
      </c>
      <c r="D10" t="s">
        <v>4261</v>
      </c>
      <c r="E10" t="str">
        <f xml:space="preserve"> CONCATENATE( MID(Table151853[[#This Row],[PHASE]],2,3), MID(Table151853[[#This Row],[DELIVERABLE]],2,4), TRIM(SUBSTITUTE(MID(Table151853[[#This Row],[CONCERN.ID]],2,20),"X","") )  )</f>
        <v>07.19.01.02</v>
      </c>
      <c r="F10" t="str">
        <f>TRIM(MID(Table151853[[#This Row],[CONCERN.UNIQUEPATH]], IF( ISNUMBER( SEARCH("/",Table151853[[#This Row],[CONCERN.UNIQUEPATH]])),SEARCH("/",Table151853[[#This Row],[CONCERN.UNIQUEPATH]])+1,1),255))</f>
        <v>EA: Common: IdP</v>
      </c>
      <c r="G10" t="s">
        <v>4262</v>
      </c>
    </row>
    <row r="11" spans="1:10">
      <c r="A11" t="s">
        <v>2074</v>
      </c>
      <c r="C11" t="s">
        <v>4263</v>
      </c>
      <c r="D11" t="s">
        <v>4264</v>
      </c>
      <c r="E11" t="str">
        <f xml:space="preserve"> CONCATENATE( MID(Table151853[[#This Row],[PHASE]],2,3), MID(Table151853[[#This Row],[DELIVERABLE]],2,4), TRIM(SUBSTITUTE(MID(Table151853[[#This Row],[CONCERN.ID]],2,20),"X","") )  )</f>
        <v>07.19.01.03</v>
      </c>
      <c r="F11" t="str">
        <f>TRIM(MID(Table151853[[#This Row],[CONCERN.UNIQUEPATH]], IF( ISNUMBER( SEARCH("/",Table151853[[#This Row],[CONCERN.UNIQUEPATH]])),SEARCH("/",Table151853[[#This Row],[CONCERN.UNIQUEPATH]])+1,1),255))</f>
        <v>EA: Common: MTA</v>
      </c>
      <c r="G11" t="s">
        <v>4265</v>
      </c>
    </row>
    <row r="12" spans="1:10">
      <c r="A12" t="s">
        <v>2074</v>
      </c>
      <c r="C12" t="s">
        <v>4266</v>
      </c>
      <c r="D12" t="s">
        <v>4267</v>
      </c>
      <c r="E12" t="str">
        <f xml:space="preserve"> CONCATENATE( MID(Table151853[[#This Row],[PHASE]],2,3), MID(Table151853[[#This Row],[DELIVERABLE]],2,4), TRIM(SUBSTITUTE(MID(Table151853[[#This Row],[CONCERN.ID]],2,20),"X","") )  )</f>
        <v>07.19.01.04</v>
      </c>
      <c r="F12" t="str">
        <f>TRIM(MID(Table151853[[#This Row],[CONCERN.UNIQUEPATH]], IF( ISNUMBER( SEARCH("/",Table151853[[#This Row],[CONCERN.UNIQUEPATH]])),SEARCH("/",Table151853[[#This Row],[CONCERN.UNIQUEPATH]])+1,1),255))</f>
        <v>EA: Common: Rule Engine</v>
      </c>
      <c r="G12" t="s">
        <v>4268</v>
      </c>
    </row>
    <row r="13" spans="1:10">
      <c r="A13" t="s">
        <v>2074</v>
      </c>
      <c r="C13" t="s">
        <v>4269</v>
      </c>
      <c r="D13" t="s">
        <v>4270</v>
      </c>
      <c r="E13" t="str">
        <f xml:space="preserve"> CONCATENATE( MID(Table151853[[#This Row],[PHASE]],2,3), MID(Table151853[[#This Row],[DELIVERABLE]],2,4), TRIM(SUBSTITUTE(MID(Table151853[[#This Row],[CONCERN.ID]],2,20),"X","") )  )</f>
        <v>07.19.01.05</v>
      </c>
      <c r="F13" t="str">
        <f>TRIM(MID(Table151853[[#This Row],[CONCERN.UNIQUEPATH]], IF( ISNUMBER( SEARCH("/",Table151853[[#This Row],[CONCERN.UNIQUEPATH]])),SEARCH("/",Table151853[[#This Row],[CONCERN.UNIQUEPATH]])+1,1),255))</f>
        <v>EA: Common: Cloud</v>
      </c>
      <c r="G13" t="s">
        <v>4271</v>
      </c>
    </row>
    <row r="14" spans="1:10">
      <c r="A14" t="s">
        <v>2074</v>
      </c>
      <c r="C14" t="s">
        <v>4272</v>
      </c>
      <c r="D14" t="s">
        <v>4273</v>
      </c>
      <c r="E14" t="str">
        <f xml:space="preserve"> CONCATENATE( MID(Table151853[[#This Row],[PHASE]],2,3), MID(Table151853[[#This Row],[DELIVERABLE]],2,4), TRIM(SUBSTITUTE(MID(Table151853[[#This Row],[CONCERN.ID]],2,20),"X","") )  )</f>
        <v>07.19.01.06</v>
      </c>
      <c r="F14" t="str">
        <f>TRIM(MID(Table151853[[#This Row],[CONCERN.UNIQUEPATH]], IF( ISNUMBER( SEARCH("/",Table151853[[#This Row],[CONCERN.UNIQUEPATH]])),SEARCH("/",Table151853[[#This Row],[CONCERN.UNIQUEPATH]])+1,1),255))</f>
        <v>EA: Common: ALM</v>
      </c>
      <c r="G14" t="s">
        <v>4274</v>
      </c>
    </row>
    <row r="15" spans="1:10">
      <c r="A15" t="s">
        <v>2074</v>
      </c>
      <c r="C15" t="s">
        <v>4275</v>
      </c>
      <c r="D15" t="s">
        <v>4276</v>
      </c>
      <c r="E15" t="str">
        <f xml:space="preserve"> CONCATENATE( MID(Table151853[[#This Row],[PHASE]],2,3), MID(Table151853[[#This Row],[DELIVERABLE]],2,4), TRIM(SUBSTITUTE(MID(Table151853[[#This Row],[CONCERN.ID]],2,20),"X","") )  )</f>
        <v>07.19.01.07</v>
      </c>
      <c r="F15" t="str">
        <f>TRIM(MID(Table151853[[#This Row],[CONCERN.UNIQUEPATH]], IF( ISNUMBER( SEARCH("/",Table151853[[#This Row],[CONCERN.UNIQUEPATH]])),SEARCH("/",Table151853[[#This Row],[CONCERN.UNIQUEPATH]])+1,1),255))</f>
        <v>EA: Common: Principles</v>
      </c>
      <c r="G15" t="s">
        <v>4277</v>
      </c>
    </row>
    <row r="16" spans="1:10">
      <c r="A16" t="s">
        <v>2074</v>
      </c>
      <c r="C16" t="s">
        <v>4278</v>
      </c>
      <c r="D16" t="s">
        <v>4279</v>
      </c>
      <c r="E16" t="str">
        <f xml:space="preserve"> CONCATENATE( MID(Table151853[[#This Row],[PHASE]],2,3), MID(Table151853[[#This Row],[DELIVERABLE]],2,4), TRIM(SUBSTITUTE(MID(Table151853[[#This Row],[CONCERN.ID]],2,20),"X","") )  )</f>
        <v>07.19.01.08</v>
      </c>
      <c r="F16" t="str">
        <f>TRIM(MID(Table151853[[#This Row],[CONCERN.UNIQUEPATH]], IF( ISNUMBER( SEARCH("/",Table151853[[#This Row],[CONCERN.UNIQUEPATH]])),SEARCH("/",Table151853[[#This Row],[CONCERN.UNIQUEPATH]])+1,1),255))</f>
        <v>EA: Common: Endorsement</v>
      </c>
      <c r="G16" t="s">
        <v>4280</v>
      </c>
    </row>
    <row r="17" spans="1:7">
      <c r="A17" t="s">
        <v>2074</v>
      </c>
      <c r="E17" t="str">
        <f xml:space="preserve"> CONCATENATE( MID(Table151853[[#This Row],[PHASE]],2,3), MID(Table151853[[#This Row],[DELIVERABLE]],2,4), TRIM(SUBSTITUTE(MID(Table151853[[#This Row],[CONCERN.ID]],2,20),"X","") )  )</f>
        <v>07.</v>
      </c>
      <c r="F17" t="str">
        <f>TRIM(MID(Table151853[[#This Row],[CONCERN.UNIQUEPATH]], IF( ISNUMBER( SEARCH("/",Table151853[[#This Row],[CONCERN.UNIQUEPATH]])),SEARCH("/",Table151853[[#This Row],[CONCERN.UNIQUEPATH]])+1,1),255))</f>
        <v/>
      </c>
      <c r="G17" t="s">
        <v>4281</v>
      </c>
    </row>
    <row r="18" spans="1:7">
      <c r="A18" t="s">
        <v>2074</v>
      </c>
      <c r="E18" t="str">
        <f xml:space="preserve"> CONCATENATE( MID(Table151853[[#This Row],[PHASE]],2,3), MID(Table151853[[#This Row],[DELIVERABLE]],2,4), TRIM(SUBSTITUTE(MID(Table151853[[#This Row],[CONCERN.ID]],2,20),"X","") )  )</f>
        <v>07.</v>
      </c>
      <c r="F18" t="str">
        <f>TRIM(MID(Table151853[[#This Row],[CONCERN.UNIQUEPATH]], IF( ISNUMBER( SEARCH("/",Table151853[[#This Row],[CONCERN.UNIQUEPATH]])),SEARCH("/",Table151853[[#This Row],[CONCERN.UNIQUEPATH]])+1,1),255))</f>
        <v/>
      </c>
      <c r="G18" t="s">
        <v>4282</v>
      </c>
    </row>
    <row r="19" spans="1:7">
      <c r="A19" t="s">
        <v>2074</v>
      </c>
      <c r="E19" t="str">
        <f xml:space="preserve"> CONCATENATE( MID(Table151853[[#This Row],[PHASE]],2,3), MID(Table151853[[#This Row],[DELIVERABLE]],2,4), TRIM(SUBSTITUTE(MID(Table151853[[#This Row],[CONCERN.ID]],2,20),"X","") )  )</f>
        <v>07.</v>
      </c>
      <c r="F19" t="str">
        <f>TRIM(MID(Table151853[[#This Row],[CONCERN.UNIQUEPATH]], IF( ISNUMBER( SEARCH("/",Table151853[[#This Row],[CONCERN.UNIQUEPATH]])),SEARCH("/",Table151853[[#This Row],[CONCERN.UNIQUEPATH]])+1,1),255))</f>
        <v/>
      </c>
      <c r="G19" t="s">
        <v>4283</v>
      </c>
    </row>
    <row r="20" spans="1:7">
      <c r="A20" t="s">
        <v>2074</v>
      </c>
      <c r="E20" t="str">
        <f xml:space="preserve"> CONCATENATE( MID(Table151853[[#This Row],[PHASE]],2,3), MID(Table151853[[#This Row],[DELIVERABLE]],2,4), TRIM(SUBSTITUTE(MID(Table151853[[#This Row],[CONCERN.ID]],2,20),"X","") )  )</f>
        <v>07.</v>
      </c>
      <c r="F20" t="str">
        <f>TRIM(MID(Table151853[[#This Row],[CONCERN.UNIQUEPATH]], IF( ISNUMBER( SEARCH("/",Table151853[[#This Row],[CONCERN.UNIQUEPATH]])),SEARCH("/",Table151853[[#This Row],[CONCERN.UNIQUEPATH]])+1,1),255))</f>
        <v/>
      </c>
      <c r="G20" t="s">
        <v>4284</v>
      </c>
    </row>
    <row r="21" spans="1:7">
      <c r="A21" t="s">
        <v>2074</v>
      </c>
      <c r="E21" t="str">
        <f xml:space="preserve"> CONCATENATE( MID(Table151853[[#This Row],[PHASE]],2,3), MID(Table151853[[#This Row],[DELIVERABLE]],2,4), TRIM(SUBSTITUTE(MID(Table151853[[#This Row],[CONCERN.ID]],2,20),"X","") )  )</f>
        <v>07.</v>
      </c>
      <c r="F21" t="str">
        <f>TRIM(MID(Table151853[[#This Row],[CONCERN.UNIQUEPATH]], IF( ISNUMBER( SEARCH("/",Table151853[[#This Row],[CONCERN.UNIQUEPATH]])),SEARCH("/",Table151853[[#This Row],[CONCERN.UNIQUEPATH]])+1,1),255))</f>
        <v/>
      </c>
      <c r="G21" t="s">
        <v>4285</v>
      </c>
    </row>
    <row r="22" spans="1:7">
      <c r="A22" t="s">
        <v>2074</v>
      </c>
      <c r="E22" t="str">
        <f xml:space="preserve"> CONCATENATE( MID(Table151853[[#This Row],[PHASE]],2,3), MID(Table151853[[#This Row],[DELIVERABLE]],2,4), TRIM(SUBSTITUTE(MID(Table151853[[#This Row],[CONCERN.ID]],2,20),"X","") )  )</f>
        <v>07.</v>
      </c>
      <c r="F22" t="str">
        <f>TRIM(MID(Table151853[[#This Row],[CONCERN.UNIQUEPATH]], IF( ISNUMBER( SEARCH("/",Table151853[[#This Row],[CONCERN.UNIQUEPATH]])),SEARCH("/",Table151853[[#This Row],[CONCERN.UNIQUEPATH]])+1,1),255))</f>
        <v/>
      </c>
      <c r="G22" t="s">
        <v>4286</v>
      </c>
    </row>
    <row r="23" spans="1:7">
      <c r="A23" t="s">
        <v>2074</v>
      </c>
      <c r="E23" t="str">
        <f xml:space="preserve"> CONCATENATE( MID(Table151853[[#This Row],[PHASE]],2,3), MID(Table151853[[#This Row],[DELIVERABLE]],2,4), TRIM(SUBSTITUTE(MID(Table151853[[#This Row],[CONCERN.ID]],2,20),"X","") )  )</f>
        <v>07.</v>
      </c>
      <c r="F23" t="str">
        <f>TRIM(MID(Table151853[[#This Row],[CONCERN.UNIQUEPATH]], IF( ISNUMBER( SEARCH("/",Table151853[[#This Row],[CONCERN.UNIQUEPATH]])),SEARCH("/",Table151853[[#This Row],[CONCERN.UNIQUEPATH]])+1,1),255))</f>
        <v/>
      </c>
      <c r="G23" t="s">
        <v>4287</v>
      </c>
    </row>
    <row r="24" spans="1:7">
      <c r="A24" t="s">
        <v>2074</v>
      </c>
      <c r="E24" t="str">
        <f xml:space="preserve"> CONCATENATE( MID(Table151853[[#This Row],[PHASE]],2,3), MID(Table151853[[#This Row],[DELIVERABLE]],2,4), TRIM(SUBSTITUTE(MID(Table151853[[#This Row],[CONCERN.ID]],2,20),"X","") )  )</f>
        <v>07.</v>
      </c>
      <c r="F24" t="str">
        <f>TRIM(MID(Table151853[[#This Row],[CONCERN.UNIQUEPATH]], IF( ISNUMBER( SEARCH("/",Table151853[[#This Row],[CONCERN.UNIQUEPATH]])),SEARCH("/",Table151853[[#This Row],[CONCERN.UNIQUEPATH]])+1,1),255))</f>
        <v/>
      </c>
      <c r="G24" t="s">
        <v>4288</v>
      </c>
    </row>
    <row r="25" spans="1:7">
      <c r="A25" t="s">
        <v>2074</v>
      </c>
      <c r="D25" t="s">
        <v>4289</v>
      </c>
      <c r="E25" t="str">
        <f xml:space="preserve"> CONCATENATE( MID(Table151853[[#This Row],[PHASE]],2,3), MID(Table151853[[#This Row],[DELIVERABLE]],2,4), TRIM(SUBSTITUTE(MID(Table151853[[#This Row],[CONCERN.ID]],2,20),"X","") )  )</f>
        <v>07.</v>
      </c>
      <c r="F25" t="str">
        <f>TRIM(MID(Table151853[[#This Row],[CONCERN.UNIQUEPATH]], IF( ISNUMBER( SEARCH("/",Table151853[[#This Row],[CONCERN.UNIQUEPATH]])),SEARCH("/",Table151853[[#This Row],[CONCERN.UNIQUEPATH]])+1,1),255))</f>
        <v>EA: KB: EDMS</v>
      </c>
      <c r="G25" t="s">
        <v>4290</v>
      </c>
    </row>
    <row r="26" spans="1:7">
      <c r="A26" t="s">
        <v>2074</v>
      </c>
      <c r="D26" t="s">
        <v>4291</v>
      </c>
      <c r="E26" t="str">
        <f xml:space="preserve"> CONCATENATE( MID(Table151853[[#This Row],[PHASE]],2,3), MID(Table151853[[#This Row],[DELIVERABLE]],2,4), TRIM(SUBSTITUTE(MID(Table151853[[#This Row],[CONCERN.ID]],2,20),"X","") )  )</f>
        <v>07.</v>
      </c>
      <c r="F26" t="str">
        <f>TRIM(MID(Table151853[[#This Row],[CONCERN.UNIQUEPATH]], IF( ISNUMBER( SEARCH("/",Table151853[[#This Row],[CONCERN.UNIQUEPATH]])),SEARCH("/",Table151853[[#This Row],[CONCERN.UNIQUEPATH]])+1,1),255))</f>
        <v>EA: Finance: FMIS</v>
      </c>
      <c r="G26" t="s">
        <v>4292</v>
      </c>
    </row>
    <row r="27" spans="1:7">
      <c r="A27" t="s">
        <v>2074</v>
      </c>
      <c r="D27" t="s">
        <v>4293</v>
      </c>
      <c r="E27" t="str">
        <f xml:space="preserve"> CONCATENATE( MID(Table151853[[#This Row],[PHASE]],2,3), MID(Table151853[[#This Row],[DELIVERABLE]],2,4), TRIM(SUBSTITUTE(MID(Table151853[[#This Row],[CONCERN.ID]],2,20),"X","") )  )</f>
        <v>07.</v>
      </c>
      <c r="F27" t="str">
        <f>TRIM(MID(Table151853[[#This Row],[CONCERN.UNIQUEPATH]], IF( ISNUMBER( SEARCH("/",Table151853[[#This Row],[CONCERN.UNIQUEPATH]])),SEARCH("/",Table151853[[#This Row],[CONCERN.UNIQUEPATH]])+1,1),255))</f>
        <v>EA: Finance: Payment Making</v>
      </c>
      <c r="G27" t="s">
        <v>4294</v>
      </c>
    </row>
    <row r="28" spans="1:7">
      <c r="A28" t="s">
        <v>2074</v>
      </c>
      <c r="D28" t="s">
        <v>4295</v>
      </c>
      <c r="E28" t="str">
        <f xml:space="preserve"> CONCATENATE( MID(Table151853[[#This Row],[PHASE]],2,3), MID(Table151853[[#This Row],[DELIVERABLE]],2,4), TRIM(SUBSTITUTE(MID(Table151853[[#This Row],[CONCERN.ID]],2,20),"X","") )  )</f>
        <v>07.</v>
      </c>
      <c r="F28" t="str">
        <f>TRIM(MID(Table151853[[#This Row],[CONCERN.UNIQUEPATH]], IF( ISNUMBER( SEARCH("/",Table151853[[#This Row],[CONCERN.UNIQUEPATH]])),SEARCH("/",Table151853[[#This Row],[CONCERN.UNIQUEPATH]])+1,1),255))</f>
        <v>EA: Tools: Office Suite</v>
      </c>
      <c r="G28" t="s">
        <v>4296</v>
      </c>
    </row>
    <row r="29" spans="1:7">
      <c r="A29" t="s">
        <v>2074</v>
      </c>
      <c r="D29" t="s">
        <v>4297</v>
      </c>
      <c r="E29" t="str">
        <f xml:space="preserve"> CONCATENATE( MID(Table151853[[#This Row],[PHASE]],2,3), MID(Table151853[[#This Row],[DELIVERABLE]],2,4), TRIM(SUBSTITUTE(MID(Table151853[[#This Row],[CONCERN.ID]],2,20),"X","") )  )</f>
        <v>07.</v>
      </c>
      <c r="F29" t="str">
        <f>TRIM(MID(Table151853[[#This Row],[CONCERN.UNIQUEPATH]], IF( ISNUMBER( SEARCH("/",Table151853[[#This Row],[CONCERN.UNIQUEPATH]])),SEARCH("/",Table151853[[#This Row],[CONCERN.UNIQUEPATH]])+1,1),255))</f>
        <v>EA: Comms: Channels</v>
      </c>
      <c r="G29" t="s">
        <v>4298</v>
      </c>
    </row>
    <row r="30" spans="1:7">
      <c r="A30" t="s">
        <v>2074</v>
      </c>
      <c r="D30" t="s">
        <v>4299</v>
      </c>
      <c r="E30" t="str">
        <f xml:space="preserve"> CONCATENATE( MID(Table151853[[#This Row],[PHASE]],2,3), MID(Table151853[[#This Row],[DELIVERABLE]],2,4), TRIM(SUBSTITUTE(MID(Table151853[[#This Row],[CONCERN.ID]],2,20),"X","") )  )</f>
        <v>07.</v>
      </c>
      <c r="F30" t="str">
        <f>TRIM(MID(Table151853[[#This Row],[CONCERN.UNIQUEPATH]], IF( ISNUMBER( SEARCH("/",Table151853[[#This Row],[CONCERN.UNIQUEPATH]])),SEARCH("/",Table151853[[#This Row],[CONCERN.UNIQUEPATH]])+1,1),255))</f>
        <v>EA: Comms: Mail</v>
      </c>
      <c r="G30" t="s">
        <v>4300</v>
      </c>
    </row>
    <row r="31" spans="1:7">
      <c r="A31" t="s">
        <v>2074</v>
      </c>
      <c r="D31" t="s">
        <v>4301</v>
      </c>
      <c r="E31" t="str">
        <f xml:space="preserve"> CONCATENATE( MID(Table151853[[#This Row],[PHASE]],2,3), MID(Table151853[[#This Row],[DELIVERABLE]],2,4), TRIM(SUBSTITUTE(MID(Table151853[[#This Row],[CONCERN.ID]],2,20),"X","") )  )</f>
        <v>07.</v>
      </c>
      <c r="F31" t="str">
        <f>TRIM(MID(Table151853[[#This Row],[CONCERN.UNIQUEPATH]], IF( ISNUMBER( SEARCH("/",Table151853[[#This Row],[CONCERN.UNIQUEPATH]])),SEARCH("/",Table151853[[#This Row],[CONCERN.UNIQUEPATH]])+1,1),255))</f>
        <v>EA: Comms: SMS</v>
      </c>
      <c r="G31" t="s">
        <v>4302</v>
      </c>
    </row>
    <row r="32" spans="1:7">
      <c r="A32" t="s">
        <v>2074</v>
      </c>
      <c r="D32" t="s">
        <v>4303</v>
      </c>
      <c r="E32" t="str">
        <f xml:space="preserve"> CONCATENATE( MID(Table151853[[#This Row],[PHASE]],2,3), MID(Table151853[[#This Row],[DELIVERABLE]],2,4), TRIM(SUBSTITUTE(MID(Table151853[[#This Row],[CONCERN.ID]],2,20),"X","") )  )</f>
        <v>07.</v>
      </c>
      <c r="F32" t="str">
        <f>TRIM(MID(Table151853[[#This Row],[CONCERN.UNIQUEPATH]], IF( ISNUMBER( SEARCH("/",Table151853[[#This Row],[CONCERN.UNIQUEPATH]])),SEARCH("/",Table151853[[#This Row],[CONCERN.UNIQUEPATH]])+1,1),255))</f>
        <v>EA: Finance: Payment Processing</v>
      </c>
      <c r="G32" t="s">
        <v>4304</v>
      </c>
    </row>
    <row r="33" spans="1:7">
      <c r="A33" t="s">
        <v>2074</v>
      </c>
      <c r="D33" t="s">
        <v>4305</v>
      </c>
      <c r="E33" t="str">
        <f xml:space="preserve"> CONCATENATE( MID(Table151853[[#This Row],[PHASE]],2,3), MID(Table151853[[#This Row],[DELIVERABLE]],2,4), TRIM(SUBSTITUTE(MID(Table151853[[#This Row],[CONCERN.ID]],2,20),"X","") )  )</f>
        <v>07.</v>
      </c>
      <c r="F33" t="str">
        <f>TRIM(MID(Table151853[[#This Row],[CONCERN.UNIQUEPATH]], IF( ISNUMBER( SEARCH("/",Table151853[[#This Row],[CONCERN.UNIQUEPATH]])),SEARCH("/",Table151853[[#This Row],[CONCERN.UNIQUEPATH]])+1,1),255))</f>
        <v>EA: People: HMRS</v>
      </c>
      <c r="G33" t="s">
        <v>4306</v>
      </c>
    </row>
    <row r="34" spans="1:7">
      <c r="A34" t="s">
        <v>2074</v>
      </c>
      <c r="D34" t="s">
        <v>4307</v>
      </c>
      <c r="E34" t="str">
        <f xml:space="preserve"> CONCATENATE( MID(Table151853[[#This Row],[PHASE]],2,3), MID(Table151853[[#This Row],[DELIVERABLE]],2,4), TRIM(SUBSTITUTE(MID(Table151853[[#This Row],[CONCERN.ID]],2,20),"X","") )  )</f>
        <v>07.</v>
      </c>
      <c r="F34" t="str">
        <f>TRIM(MID(Table151853[[#This Row],[CONCERN.UNIQUEPATH]], IF( ISNUMBER( SEARCH("/",Table151853[[#This Row],[CONCERN.UNIQUEPATH]])),SEARCH("/",Table151853[[#This Row],[CONCERN.UNIQUEPATH]])+1,1),255))</f>
        <v>EA: Capabilities: LMS</v>
      </c>
      <c r="G34" t="s">
        <v>4308</v>
      </c>
    </row>
    <row r="35" spans="1:7">
      <c r="A35" t="s">
        <v>2074</v>
      </c>
      <c r="D35" t="s">
        <v>4309</v>
      </c>
      <c r="E35" t="str">
        <f xml:space="preserve"> CONCATENATE( MID(Table151853[[#This Row],[PHASE]],2,3), MID(Table151853[[#This Row],[DELIVERABLE]],2,4), TRIM(SUBSTITUTE(MID(Table151853[[#This Row],[CONCERN.ID]],2,20),"X","") )  )</f>
        <v>07.</v>
      </c>
      <c r="F35" t="str">
        <f>TRIM(MID(Table151853[[#This Row],[CONCERN.UNIQUEPATH]], IF( ISNUMBER( SEARCH("/",Table151853[[#This Row],[CONCERN.UNIQUEPATH]])),SEARCH("/",Table151853[[#This Row],[CONCERN.UNIQUEPATH]])+1,1),255))</f>
        <v>EA: Finance: Contracts</v>
      </c>
      <c r="G35" t="s">
        <v>4310</v>
      </c>
    </row>
    <row r="36" spans="1:7">
      <c r="A36" t="s">
        <v>2074</v>
      </c>
      <c r="D36" t="s">
        <v>4311</v>
      </c>
      <c r="E36" t="str">
        <f xml:space="preserve"> CONCATENATE( MID(Table151853[[#This Row],[PHASE]],2,3), MID(Table151853[[#This Row],[DELIVERABLE]],2,4), TRIM(SUBSTITUTE(MID(Table151853[[#This Row],[CONCERN.ID]],2,20),"X","") )  )</f>
        <v>07.</v>
      </c>
      <c r="F36" t="str">
        <f>TRIM(MID(Table151853[[#This Row],[CONCERN.UNIQUEPATH]], IF( ISNUMBER( SEARCH("/",Table151853[[#This Row],[CONCERN.UNIQUEPATH]])),SEARCH("/",Table151853[[#This Row],[CONCERN.UNIQUEPATH]])+1,1),255))</f>
        <v>EA: Environment: Physical: Printing</v>
      </c>
      <c r="G36" t="s">
        <v>4312</v>
      </c>
    </row>
    <row r="37" spans="1:7">
      <c r="A37" t="s">
        <v>2074</v>
      </c>
      <c r="D37" t="s">
        <v>4313</v>
      </c>
      <c r="E37" t="str">
        <f xml:space="preserve"> CONCATENATE( MID(Table151853[[#This Row],[PHASE]],2,3), MID(Table151853[[#This Row],[DELIVERABLE]],2,4), TRIM(SUBSTITUTE(MID(Table151853[[#This Row],[CONCERN.ID]],2,20),"X","") )  )</f>
        <v>07.</v>
      </c>
      <c r="F37" t="str">
        <f>TRIM(MID(Table151853[[#This Row],[CONCERN.UNIQUEPATH]], IF( ISNUMBER( SEARCH("/",Table151853[[#This Row],[CONCERN.UNIQUEPATH]])),SEARCH("/",Table151853[[#This Row],[CONCERN.UNIQUEPATH]])+1,1),255))</f>
        <v>EA: Environment: Physical: Wifi</v>
      </c>
      <c r="G37" t="s">
        <v>4314</v>
      </c>
    </row>
    <row r="38" spans="1:7">
      <c r="A38" t="s">
        <v>2074</v>
      </c>
      <c r="D38" t="s">
        <v>4315</v>
      </c>
      <c r="E38" t="str">
        <f xml:space="preserve"> CONCATENATE( MID(Table151853[[#This Row],[PHASE]],2,3), MID(Table151853[[#This Row],[DELIVERABLE]],2,4), TRIM(SUBSTITUTE(MID(Table151853[[#This Row],[CONCERN.ID]],2,20),"X","") )  )</f>
        <v>07.</v>
      </c>
      <c r="F38" t="str">
        <f>TRIM(MID(Table151853[[#This Row],[CONCERN.UNIQUEPATH]], IF( ISNUMBER( SEARCH("/",Table151853[[#This Row],[CONCERN.UNIQUEPATH]])),SEARCH("/",Table151853[[#This Row],[CONCERN.UNIQUEPATH]])+1,1),255))</f>
        <v>EA: Employees: Tools: Contacts</v>
      </c>
      <c r="G38" t="s">
        <v>4316</v>
      </c>
    </row>
    <row r="39" spans="1:7">
      <c r="A39" t="s">
        <v>2074</v>
      </c>
      <c r="D39" t="s">
        <v>4317</v>
      </c>
      <c r="E39" t="str">
        <f xml:space="preserve"> CONCATENATE( MID(Table151853[[#This Row],[PHASE]],2,3), MID(Table151853[[#This Row],[DELIVERABLE]],2,4), TRIM(SUBSTITUTE(MID(Table151853[[#This Row],[CONCERN.ID]],2,20),"X","") )  )</f>
        <v>07.</v>
      </c>
      <c r="F39" t="str">
        <f>TRIM(MID(Table151853[[#This Row],[CONCERN.UNIQUEPATH]], IF( ISNUMBER( SEARCH("/",Table151853[[#This Row],[CONCERN.UNIQUEPATH]])),SEARCH("/",Table151853[[#This Row],[CONCERN.UNIQUEPATH]])+1,1),255))</f>
        <v>EA: Environment: Reservation</v>
      </c>
      <c r="G39" t="s">
        <v>4318</v>
      </c>
    </row>
    <row r="40" spans="1:7">
      <c r="A40" t="s">
        <v>2074</v>
      </c>
      <c r="D40" t="s">
        <v>4319</v>
      </c>
      <c r="E40" t="str">
        <f xml:space="preserve"> CONCATENATE( MID(Table151853[[#This Row],[PHASE]],2,3), MID(Table151853[[#This Row],[DELIVERABLE]],2,4), TRIM(SUBSTITUTE(MID(Table151853[[#This Row],[CONCERN.ID]],2,20),"X","") )  )</f>
        <v>07.</v>
      </c>
      <c r="F40" t="str">
        <f>TRIM(MID(Table151853[[#This Row],[CONCERN.UNIQUEPATH]], IF( ISNUMBER( SEARCH("/",Table151853[[#This Row],[CONCERN.UNIQUEPATH]])),SEARCH("/",Table151853[[#This Row],[CONCERN.UNIQUEPATH]])+1,1),255))</f>
        <v>EA: Employees: Tools: Appointments</v>
      </c>
      <c r="G40" t="s">
        <v>4320</v>
      </c>
    </row>
    <row r="41" spans="1:7">
      <c r="A41" t="s">
        <v>2074</v>
      </c>
      <c r="D41" t="s">
        <v>4321</v>
      </c>
      <c r="E41" t="str">
        <f xml:space="preserve"> CONCATENATE( MID(Table151853[[#This Row],[PHASE]],2,3), MID(Table151853[[#This Row],[DELIVERABLE]],2,4), TRIM(SUBSTITUTE(MID(Table151853[[#This Row],[CONCERN.ID]],2,20),"X","") )  )</f>
        <v>07.</v>
      </c>
      <c r="F41" t="str">
        <f>TRIM(MID(Table151853[[#This Row],[CONCERN.UNIQUEPATH]], IF( ISNUMBER( SEARCH("/",Table151853[[#This Row],[CONCERN.UNIQUEPATH]])),SEARCH("/",Table151853[[#This Row],[CONCERN.UNIQUEPATH]])+1,1),255))</f>
        <v>EA: Employees: Tools: Tasks</v>
      </c>
      <c r="G41" t="s">
        <v>4322</v>
      </c>
    </row>
    <row r="42" spans="1:7">
      <c r="A42" t="s">
        <v>2074</v>
      </c>
      <c r="D42" t="s">
        <v>4323</v>
      </c>
      <c r="E42" t="str">
        <f xml:space="preserve"> CONCATENATE( MID(Table151853[[#This Row],[PHASE]],2,3), MID(Table151853[[#This Row],[DELIVERABLE]],2,4), TRIM(SUBSTITUTE(MID(Table151853[[#This Row],[CONCERN.ID]],2,20),"X","") )  )</f>
        <v>07.</v>
      </c>
      <c r="F42" t="str">
        <f>TRIM(MID(Table151853[[#This Row],[CONCERN.UNIQUEPATH]], IF( ISNUMBER( SEARCH("/",Table151853[[#This Row],[CONCERN.UNIQUEPATH]])),SEARCH("/",Table151853[[#This Row],[CONCERN.UNIQUEPATH]])+1,1),255))</f>
        <v>EA: Finance: Time</v>
      </c>
      <c r="G42" t="s">
        <v>4324</v>
      </c>
    </row>
    <row r="43" spans="1:7">
      <c r="A43" t="s">
        <v>2074</v>
      </c>
      <c r="D43" t="s">
        <v>4325</v>
      </c>
      <c r="E43" t="str">
        <f xml:space="preserve"> CONCATENATE( MID(Table151853[[#This Row],[PHASE]],2,3), MID(Table151853[[#This Row],[DELIVERABLE]],2,4), TRIM(SUBSTITUTE(MID(Table151853[[#This Row],[CONCERN.ID]],2,20),"X","") )  )</f>
        <v>07.</v>
      </c>
      <c r="F43" t="str">
        <f>TRIM(MID(Table151853[[#This Row],[CONCERN.UNIQUEPATH]], IF( ISNUMBER( SEARCH("/",Table151853[[#This Row],[CONCERN.UNIQUEPATH]])),SEARCH("/",Table151853[[#This Row],[CONCERN.UNIQUEPATH]])+1,1),255))</f>
        <v>EA: Employees: Directory</v>
      </c>
      <c r="G43" t="s">
        <v>4326</v>
      </c>
    </row>
    <row r="44" spans="1:7">
      <c r="A44" t="s">
        <v>2074</v>
      </c>
      <c r="D44" t="s">
        <v>4327</v>
      </c>
      <c r="E44" t="str">
        <f xml:space="preserve"> CONCATENATE( MID(Table151853[[#This Row],[PHASE]],2,3), MID(Table151853[[#This Row],[DELIVERABLE]],2,4), TRIM(SUBSTITUTE(MID(Table151853[[#This Row],[CONCERN.ID]],2,20),"X","") )  )</f>
        <v>07.</v>
      </c>
      <c r="F44" t="str">
        <f>TRIM(MID(Table151853[[#This Row],[CONCERN.UNIQUEPATH]], IF( ISNUMBER( SEARCH("/",Table151853[[#This Row],[CONCERN.UNIQUEPATH]])),SEARCH("/",Table151853[[#This Row],[CONCERN.UNIQUEPATH]])+1,1),255))</f>
        <v>Desires:EA: Customers: Channels: Web</v>
      </c>
      <c r="G44" t="s">
        <v>4328</v>
      </c>
    </row>
    <row r="45" spans="1:7">
      <c r="A45" t="s">
        <v>2074</v>
      </c>
      <c r="D45" t="s">
        <v>4329</v>
      </c>
      <c r="E45" t="str">
        <f xml:space="preserve"> CONCATENATE( MID(Table151853[[#This Row],[PHASE]],2,3), MID(Table151853[[#This Row],[DELIVERABLE]],2,4), TRIM(SUBSTITUTE(MID(Table151853[[#This Row],[CONCERN.ID]],2,20),"X","") )  )</f>
        <v>07.</v>
      </c>
      <c r="F45" t="str">
        <f>TRIM(MID(Table151853[[#This Row],[CONCERN.UNIQUEPATH]], IF( ISNUMBER( SEARCH("/",Table151853[[#This Row],[CONCERN.UNIQUEPATH]])),SEARCH("/",Table151853[[#This Row],[CONCERN.UNIQUEPATH]])+1,1),255))</f>
        <v>Desires:EA: Customers: Assistance</v>
      </c>
      <c r="G45" t="s">
        <v>4330</v>
      </c>
    </row>
    <row r="46" spans="1:7">
      <c r="A46" t="s">
        <v>2074</v>
      </c>
      <c r="D46" t="s">
        <v>4331</v>
      </c>
      <c r="E46" t="str">
        <f xml:space="preserve"> CONCATENATE( MID(Table151853[[#This Row],[PHASE]],2,3), MID(Table151853[[#This Row],[DELIVERABLE]],2,4), TRIM(SUBSTITUTE(MID(Table151853[[#This Row],[CONCERN.ID]],2,20),"X","") )  )</f>
        <v>07.</v>
      </c>
      <c r="F46" t="str">
        <f>TRIM(MID(Table151853[[#This Row],[CONCERN.UNIQUEPATH]], IF( ISNUMBER( SEARCH("/",Table151853[[#This Row],[CONCERN.UNIQUEPATH]])),SEARCH("/",Table151853[[#This Row],[CONCERN.UNIQUEPATH]])+1,1),255))</f>
        <v>Desires:EA: Environment: Virtual: Authentication</v>
      </c>
      <c r="G46" t="s">
        <v>4332</v>
      </c>
    </row>
    <row r="47" spans="1:7">
      <c r="A47" t="s">
        <v>2074</v>
      </c>
      <c r="D47" t="s">
        <v>4331</v>
      </c>
      <c r="E47" t="str">
        <f xml:space="preserve"> CONCATENATE( MID(Table151853[[#This Row],[PHASE]],2,3), MID(Table151853[[#This Row],[DELIVERABLE]],2,4), TRIM(SUBSTITUTE(MID(Table151853[[#This Row],[CONCERN.ID]],2,20),"X","") )  )</f>
        <v>07.</v>
      </c>
      <c r="F47" t="str">
        <f>TRIM(MID(Table151853[[#This Row],[CONCERN.UNIQUEPATH]], IF( ISNUMBER( SEARCH("/",Table151853[[#This Row],[CONCERN.UNIQUEPATH]])),SEARCH("/",Table151853[[#This Row],[CONCERN.UNIQUEPATH]])+1,1),255))</f>
        <v>Desires:EA: Environment: Virtual: Authentication</v>
      </c>
      <c r="G47" t="s">
        <v>4333</v>
      </c>
    </row>
    <row r="48" spans="1:7">
      <c r="A48" t="s">
        <v>2074</v>
      </c>
      <c r="D48" t="s">
        <v>4334</v>
      </c>
      <c r="E48" t="str">
        <f xml:space="preserve"> CONCATENATE( MID(Table151853[[#This Row],[PHASE]],2,3), MID(Table151853[[#This Row],[DELIVERABLE]],2,4), TRIM(SUBSTITUTE(MID(Table151853[[#This Row],[CONCERN.ID]],2,20),"X","") )  )</f>
        <v>07.</v>
      </c>
      <c r="F48" t="str">
        <f>TRIM(MID(Table151853[[#This Row],[CONCERN.UNIQUEPATH]], IF( ISNUMBER( SEARCH("/",Table151853[[#This Row],[CONCERN.UNIQUEPATH]])),SEARCH("/",Table151853[[#This Row],[CONCERN.UNIQUEPATH]])+1,1),255))</f>
        <v>EA: Environment: Virtual: Firewall</v>
      </c>
      <c r="G48" t="s">
        <v>4335</v>
      </c>
    </row>
    <row r="49" spans="1:7">
      <c r="A49" t="s">
        <v>2074</v>
      </c>
      <c r="D49" t="s">
        <v>4336</v>
      </c>
      <c r="E49" t="str">
        <f xml:space="preserve"> CONCATENATE( MID(Table151853[[#This Row],[PHASE]],2,3), MID(Table151853[[#This Row],[DELIVERABLE]],2,4), TRIM(SUBSTITUTE(MID(Table151853[[#This Row],[CONCERN.ID]],2,20),"X","") )  )</f>
        <v>07.</v>
      </c>
      <c r="F49" t="str">
        <f>TRIM(MID(Table151853[[#This Row],[CONCERN.UNIQUEPATH]], IF( ISNUMBER( SEARCH("/",Table151853[[#This Row],[CONCERN.UNIQUEPATH]])),SEARCH("/",Table151853[[#This Row],[CONCERN.UNIQUEPATH]])+1,1),255))</f>
        <v>EA: Finance: Assets</v>
      </c>
      <c r="G49" t="s">
        <v>4337</v>
      </c>
    </row>
    <row r="50" spans="1:7">
      <c r="A50" t="s">
        <v>2074</v>
      </c>
      <c r="D50" t="s">
        <v>4338</v>
      </c>
      <c r="E50" t="str">
        <f xml:space="preserve"> CONCATENATE( MID(Table151853[[#This Row],[PHASE]],2,3), MID(Table151853[[#This Row],[DELIVERABLE]],2,4), TRIM(SUBSTITUTE(MID(Table151853[[#This Row],[CONCERN.ID]],2,20),"X","") )  )</f>
        <v>07.</v>
      </c>
      <c r="F50" t="str">
        <f>TRIM(MID(Table151853[[#This Row],[CONCERN.UNIQUEPATH]], IF( ISNUMBER( SEARCH("/",Table151853[[#This Row],[CONCERN.UNIQUEPATH]])),SEARCH("/",Table151853[[#This Row],[CONCERN.UNIQUEPATH]])+1,1),255))</f>
        <v>EA: Environment: Assets</v>
      </c>
      <c r="G50" t="s">
        <v>4339</v>
      </c>
    </row>
    <row r="51" spans="1:7">
      <c r="A51" t="s">
        <v>2074</v>
      </c>
      <c r="D51" t="s">
        <v>4340</v>
      </c>
      <c r="E51" t="str">
        <f xml:space="preserve"> CONCATENATE( MID(Table151853[[#This Row],[PHASE]],2,3), MID(Table151853[[#This Row],[DELIVERABLE]],2,4), TRIM(SUBSTITUTE(MID(Table151853[[#This Row],[CONCERN.ID]],2,20),"X","") )  )</f>
        <v>07.</v>
      </c>
      <c r="F51" t="str">
        <f>TRIM(MID(Table151853[[#This Row],[CONCERN.UNIQUEPATH]], IF( ISNUMBER( SEARCH("/",Table151853[[#This Row],[CONCERN.UNIQUEPATH]])),SEARCH("/",Table151853[[#This Row],[CONCERN.UNIQUEPATH]])+1,1),255))</f>
        <v>EA: Environment: Virtual: XFER</v>
      </c>
      <c r="G51" t="s">
        <v>4341</v>
      </c>
    </row>
    <row r="52" spans="1:7">
      <c r="A52" t="s">
        <v>2074</v>
      </c>
      <c r="D52" t="s">
        <v>4342</v>
      </c>
      <c r="E52" t="str">
        <f xml:space="preserve"> CONCATENATE( MID(Table151853[[#This Row],[PHASE]],2,3), MID(Table151853[[#This Row],[DELIVERABLE]],2,4), TRIM(SUBSTITUTE(MID(Table151853[[#This Row],[CONCERN.ID]],2,20),"X","") )  )</f>
        <v>07.</v>
      </c>
      <c r="F52" t="str">
        <f>TRIM(MID(Table151853[[#This Row],[CONCERN.UNIQUEPATH]], IF( ISNUMBER( SEARCH("/",Table151853[[#This Row],[CONCERN.UNIQUEPATH]])),SEARCH("/",Table151853[[#This Row],[CONCERN.UNIQUEPATH]])+1,1),255))</f>
        <v>EA: Biz: Risk Register</v>
      </c>
      <c r="G52" t="s">
        <v>4343</v>
      </c>
    </row>
    <row r="53" spans="1:7">
      <c r="A53" t="s">
        <v>2074</v>
      </c>
      <c r="D53" t="s">
        <v>4344</v>
      </c>
      <c r="E53" t="str">
        <f xml:space="preserve"> CONCATENATE( MID(Table151853[[#This Row],[PHASE]],2,3), MID(Table151853[[#This Row],[DELIVERABLE]],2,4), TRIM(SUBSTITUTE(MID(Table151853[[#This Row],[CONCERN.ID]],2,20),"X","") )  )</f>
        <v>07.</v>
      </c>
      <c r="F53" t="str">
        <f>TRIM(MID(Table151853[[#This Row],[CONCERN.UNIQUEPATH]], IF( ISNUMBER( SEARCH("/",Table151853[[#This Row],[CONCERN.UNIQUEPATH]])),SEARCH("/",Table151853[[#This Row],[CONCERN.UNIQUEPATH]])+1,1),255))</f>
        <v>EA: Project: Collaboration</v>
      </c>
      <c r="G53" t="s">
        <v>4345</v>
      </c>
    </row>
    <row r="54" spans="1:7">
      <c r="A54" t="s">
        <v>2074</v>
      </c>
      <c r="D54" t="s">
        <v>4346</v>
      </c>
      <c r="E54" t="str">
        <f xml:space="preserve"> CONCATENATE( MID(Table151853[[#This Row],[PHASE]],2,3), MID(Table151853[[#This Row],[DELIVERABLE]],2,4), TRIM(SUBSTITUTE(MID(Table151853[[#This Row],[CONCERN.ID]],2,20),"X","") )  )</f>
        <v>07.</v>
      </c>
      <c r="F54" t="str">
        <f>TRIM(MID(Table151853[[#This Row],[CONCERN.UNIQUEPATH]], IF( ISNUMBER( SEARCH("/",Table151853[[#This Row],[CONCERN.UNIQUEPATH]])),SEARCH("/",Table151853[[#This Row],[CONCERN.UNIQUEPATH]])+1,1),255))</f>
        <v>EA: Project: ALM</v>
      </c>
      <c r="G54" t="s">
        <v>4347</v>
      </c>
    </row>
    <row r="55" spans="1:7">
      <c r="A55" t="s">
        <v>2074</v>
      </c>
      <c r="D55" t="s">
        <v>4348</v>
      </c>
      <c r="E55" t="str">
        <f xml:space="preserve"> CONCATENATE( MID(Table151853[[#This Row],[PHASE]],2,3), MID(Table151853[[#This Row],[DELIVERABLE]],2,4), TRIM(SUBSTITUTE(MID(Table151853[[#This Row],[CONCERN.ID]],2,20),"X","") )  )</f>
        <v>07.</v>
      </c>
      <c r="F55" t="str">
        <f>TRIM(MID(Table151853[[#This Row],[CONCERN.UNIQUEPATH]], IF( ISNUMBER( SEARCH("/",Table151853[[#This Row],[CONCERN.UNIQUEPATH]])),SEARCH("/",Table151853[[#This Row],[CONCERN.UNIQUEPATH]])+1,1),255))</f>
        <v>EA: Project: Planning</v>
      </c>
      <c r="G55" t="s">
        <v>4349</v>
      </c>
    </row>
    <row r="56" spans="1:7">
      <c r="A56" t="s">
        <v>2074</v>
      </c>
      <c r="D56" t="s">
        <v>4350</v>
      </c>
      <c r="E56" t="str">
        <f xml:space="preserve"> CONCATENATE( MID(Table151853[[#This Row],[PHASE]],2,3), MID(Table151853[[#This Row],[DELIVERABLE]],2,4), TRIM(SUBSTITUTE(MID(Table151853[[#This Row],[CONCERN.ID]],2,20),"X","") )  )</f>
        <v>07.</v>
      </c>
      <c r="F56" t="str">
        <f>TRIM(MID(Table151853[[#This Row],[CONCERN.UNIQUEPATH]], IF( ISNUMBER( SEARCH("/",Table151853[[#This Row],[CONCERN.UNIQUEPATH]])),SEARCH("/",Table151853[[#This Row],[CONCERN.UNIQUEPATH]])+1,1),255))</f>
        <v>EA: Product: Delivery: Transport: Reservation</v>
      </c>
      <c r="G56" t="s">
        <v>4351</v>
      </c>
    </row>
    <row r="57" spans="1:7">
      <c r="A57" t="s">
        <v>2074</v>
      </c>
      <c r="D57" t="s">
        <v>4352</v>
      </c>
      <c r="E57" t="str">
        <f xml:space="preserve"> CONCATENATE( MID(Table151853[[#This Row],[PHASE]],2,3), MID(Table151853[[#This Row],[DELIVERABLE]],2,4), TRIM(SUBSTITUTE(MID(Table151853[[#This Row],[CONCERN.ID]],2,20),"X","") )  )</f>
        <v>07.</v>
      </c>
      <c r="F57" t="str">
        <f>TRIM(MID(Table151853[[#This Row],[CONCERN.UNIQUEPATH]], IF( ISNUMBER( SEARCH("/",Table151853[[#This Row],[CONCERN.UNIQUEPATH]])),SEARCH("/",Table151853[[#This Row],[CONCERN.UNIQUEPATH]])+1,1),255))</f>
        <v>EA: Finance: Assets: Fleet: Maintenance</v>
      </c>
      <c r="G57" t="s">
        <v>4353</v>
      </c>
    </row>
    <row r="58" spans="1:7">
      <c r="A58" t="s">
        <v>2074</v>
      </c>
      <c r="D58" t="s">
        <v>4354</v>
      </c>
      <c r="E58" t="str">
        <f xml:space="preserve"> CONCATENATE( MID(Table151853[[#This Row],[PHASE]],2,3), MID(Table151853[[#This Row],[DELIVERABLE]],2,4), TRIM(SUBSTITUTE(MID(Table151853[[#This Row],[CONCERN.ID]],2,20),"X","") )  )</f>
        <v>07.</v>
      </c>
      <c r="F58" t="str">
        <f>TRIM(MID(Table151853[[#This Row],[CONCERN.UNIQUEPATH]], IF( ISNUMBER( SEARCH("/",Table151853[[#This Row],[CONCERN.UNIQUEPATH]])),SEARCH("/",Table151853[[#This Row],[CONCERN.UNIQUEPATH]])+1,1),255))</f>
        <v>EA: Product: Delivery: Transport: Route</v>
      </c>
      <c r="G58" t="s">
        <v>4355</v>
      </c>
    </row>
    <row r="59" spans="1:7">
      <c r="A59" t="s">
        <v>2074</v>
      </c>
      <c r="D59" t="s">
        <v>4356</v>
      </c>
      <c r="E59" t="str">
        <f xml:space="preserve"> CONCATENATE( MID(Table151853[[#This Row],[PHASE]],2,3), MID(Table151853[[#This Row],[DELIVERABLE]],2,4), TRIM(SUBSTITUTE(MID(Table151853[[#This Row],[CONCERN.ID]],2,20),"X","") )  )</f>
        <v>07.</v>
      </c>
      <c r="F59" t="str">
        <f>TRIM(MID(Table151853[[#This Row],[CONCERN.UNIQUEPATH]], IF( ISNUMBER( SEARCH("/",Table151853[[#This Row],[CONCERN.UNIQUEPATH]])),SEARCH("/",Table151853[[#This Row],[CONCERN.UNIQUEPATH]])+1,1),255))</f>
        <v>EA: Environment: Virtual: DNS</v>
      </c>
      <c r="G59" t="s">
        <v>4357</v>
      </c>
    </row>
    <row r="60" spans="1:7">
      <c r="A60" t="s">
        <v>2074</v>
      </c>
      <c r="D60" t="s">
        <v>4358</v>
      </c>
      <c r="E60" t="str">
        <f xml:space="preserve"> CONCATENATE( MID(Table151853[[#This Row],[PHASE]],2,3), MID(Table151853[[#This Row],[DELIVERABLE]],2,4), TRIM(SUBSTITUTE(MID(Table151853[[#This Row],[CONCERN.ID]],2,20),"X","") )  )</f>
        <v>07.</v>
      </c>
      <c r="F60" t="str">
        <f>TRIM(MID(Table151853[[#This Row],[CONCERN.UNIQUEPATH]], IF( ISNUMBER( SEARCH("/",Table151853[[#This Row],[CONCERN.UNIQUEPATH]])),SEARCH("/",Table151853[[#This Row],[CONCERN.UNIQUEPATH]])+1,1),255))</f>
        <v>EA: Environment: Virtual: Certificates</v>
      </c>
      <c r="G60" t="s">
        <v>4359</v>
      </c>
    </row>
    <row r="61" spans="1:7">
      <c r="A61" t="s">
        <v>2074</v>
      </c>
      <c r="D61" t="s">
        <v>4360</v>
      </c>
      <c r="E61" t="str">
        <f xml:space="preserve"> CONCATENATE( MID(Table151853[[#This Row],[PHASE]],2,3), MID(Table151853[[#This Row],[DELIVERABLE]],2,4), TRIM(SUBSTITUTE(MID(Table151853[[#This Row],[CONCERN.ID]],2,20),"X","") )  )</f>
        <v>07.</v>
      </c>
      <c r="F61" t="str">
        <f>TRIM(MID(Table151853[[#This Row],[CONCERN.UNIQUEPATH]], IF( ISNUMBER( SEARCH("/",Table151853[[#This Row],[CONCERN.UNIQUEPATH]])),SEARCH("/",Table151853[[#This Row],[CONCERN.UNIQUEPATH]])+1,1),255))</f>
        <v>EA: Environment: Virtual: Hosting</v>
      </c>
      <c r="G61" t="s">
        <v>4361</v>
      </c>
    </row>
    <row r="62" spans="1:7">
      <c r="A62" t="s">
        <v>2074</v>
      </c>
      <c r="D62" t="s">
        <v>4362</v>
      </c>
      <c r="E62" t="str">
        <f xml:space="preserve"> CONCATENATE( MID(Table151853[[#This Row],[PHASE]],2,3), MID(Table151853[[#This Row],[DELIVERABLE]],2,4), TRIM(SUBSTITUTE(MID(Table151853[[#This Row],[CONCERN.ID]],2,20),"X","") )  )</f>
        <v>07.</v>
      </c>
      <c r="F62" t="str">
        <f>TRIM(MID(Table151853[[#This Row],[CONCERN.UNIQUEPATH]], IF( ISNUMBER( SEARCH("/",Table151853[[#This Row],[CONCERN.UNIQUEPATH]])),SEARCH("/",Table151853[[#This Row],[CONCERN.UNIQUEPATH]])+1,1),255))</f>
        <v>EA: General: Workflow Management</v>
      </c>
      <c r="G62" t="s">
        <v>4363</v>
      </c>
    </row>
    <row r="63" spans="1:7">
      <c r="A63" t="s">
        <v>2074</v>
      </c>
      <c r="D63" t="s">
        <v>4364</v>
      </c>
      <c r="E63" t="str">
        <f xml:space="preserve"> CONCATENATE( MID(Table151853[[#This Row],[PHASE]],2,3), MID(Table151853[[#This Row],[DELIVERABLE]],2,4), TRIM(SUBSTITUTE(MID(Table151853[[#This Row],[CONCERN.ID]],2,20),"X","") )  )</f>
        <v>07.</v>
      </c>
      <c r="F63" t="str">
        <f>TRIM(MID(Table151853[[#This Row],[CONCERN.UNIQUEPATH]], IF( ISNUMBER( SEARCH("/",Table151853[[#This Row],[CONCERN.UNIQUEPATH]])),SEARCH("/",Table151853[[#This Row],[CONCERN.UNIQUEPATH]])+1,1),255))</f>
        <v>EA: General: Issue Management</v>
      </c>
      <c r="G63" t="s">
        <v>4365</v>
      </c>
    </row>
    <row r="64" spans="1:7">
      <c r="A64" t="s">
        <v>2074</v>
      </c>
      <c r="D64" t="s">
        <v>4366</v>
      </c>
      <c r="E64" t="str">
        <f xml:space="preserve"> CONCATENATE( MID(Table151853[[#This Row],[PHASE]],2,3), MID(Table151853[[#This Row],[DELIVERABLE]],2,4), TRIM(SUBSTITUTE(MID(Table151853[[#This Row],[CONCERN.ID]],2,20),"X","") )  )</f>
        <v>07.</v>
      </c>
      <c r="F64" t="str">
        <f>TRIM(MID(Table151853[[#This Row],[CONCERN.UNIQUEPATH]], IF( ISNUMBER( SEARCH("/",Table151853[[#This Row],[CONCERN.UNIQUEPATH]])),SEARCH("/",Table151853[[#This Row],[CONCERN.UNIQUEPATH]])+1,1),255))</f>
        <v>EA: Tools: Analytics &amp; Reporting</v>
      </c>
      <c r="G64" t="s">
        <v>4367</v>
      </c>
    </row>
    <row r="65" spans="1:7">
      <c r="A65" t="s">
        <v>2074</v>
      </c>
      <c r="D65" t="s">
        <v>4368</v>
      </c>
      <c r="E65" t="str">
        <f xml:space="preserve"> CONCATENATE( MID(Table151853[[#This Row],[PHASE]],2,3), MID(Table151853[[#This Row],[DELIVERABLE]],2,4), TRIM(SUBSTITUTE(MID(Table151853[[#This Row],[CONCERN.ID]],2,20),"X","") )  )</f>
        <v>07.</v>
      </c>
      <c r="F65" t="str">
        <f>TRIM(MID(Table151853[[#This Row],[CONCERN.UNIQUEPATH]], IF( ISNUMBER( SEARCH("/",Table151853[[#This Row],[CONCERN.UNIQUEPATH]])),SEARCH("/",Table151853[[#This Row],[CONCERN.UNIQUEPATH]])+1,1),255))</f>
        <v>EA: Environment: Virtual: ETL</v>
      </c>
      <c r="G65" t="s">
        <v>4369</v>
      </c>
    </row>
    <row r="66" spans="1:7">
      <c r="A66" t="s">
        <v>2074</v>
      </c>
      <c r="D66" t="s">
        <v>4370</v>
      </c>
      <c r="E66" t="str">
        <f xml:space="preserve"> CONCATENATE( MID(Table151853[[#This Row],[PHASE]],2,3), MID(Table151853[[#This Row],[DELIVERABLE]],2,4), TRIM(SUBSTITUTE(MID(Table151853[[#This Row],[CONCERN.ID]],2,20),"X","") )  )</f>
        <v>07.</v>
      </c>
      <c r="F66" t="str">
        <f>TRIM(MID(Table151853[[#This Row],[CONCERN.UNIQUEPATH]], IF( ISNUMBER( SEARCH("/",Table151853[[#This Row],[CONCERN.UNIQUEPATH]])),SEARCH("/",Table151853[[#This Row],[CONCERN.UNIQUEPATH]])+1,1),255))</f>
        <v>EA: Environment: Virtual: Repo</v>
      </c>
      <c r="G66" t="s">
        <v>4371</v>
      </c>
    </row>
    <row r="67" spans="1:7">
      <c r="A67" t="s">
        <v>2074</v>
      </c>
      <c r="D67" t="s">
        <v>4372</v>
      </c>
      <c r="E67" t="str">
        <f xml:space="preserve"> CONCATENATE( MID(Table151853[[#This Row],[PHASE]],2,3), MID(Table151853[[#This Row],[DELIVERABLE]],2,4), TRIM(SUBSTITUTE(MID(Table151853[[#This Row],[CONCERN.ID]],2,20),"X","") )  )</f>
        <v>07.</v>
      </c>
      <c r="F67" t="str">
        <f>TRIM(MID(Table151853[[#This Row],[CONCERN.UNIQUEPATH]], IF( ISNUMBER( SEARCH("/",Table151853[[#This Row],[CONCERN.UNIQUEPATH]])),SEARCH("/",Table151853[[#This Row],[CONCERN.UNIQUEPATH]])+1,1),255))</f>
        <v>EA: Environment: Virtual: Automation</v>
      </c>
      <c r="G67" t="s">
        <v>4373</v>
      </c>
    </row>
    <row r="68" spans="1:7">
      <c r="A68" t="s">
        <v>2074</v>
      </c>
      <c r="D68" t="s">
        <v>4374</v>
      </c>
      <c r="E68" t="str">
        <f xml:space="preserve"> CONCATENATE( MID(Table151853[[#This Row],[PHASE]],2,3), MID(Table151853[[#This Row],[DELIVERABLE]],2,4), TRIM(SUBSTITUTE(MID(Table151853[[#This Row],[CONCERN.ID]],2,20),"X","") )  )</f>
        <v>07.</v>
      </c>
      <c r="F68" t="str">
        <f>TRIM(MID(Table151853[[#This Row],[CONCERN.UNIQUEPATH]], IF( ISNUMBER( SEARCH("/",Table151853[[#This Row],[CONCERN.UNIQUEPATH]])),SEARCH("/",Table151853[[#This Row],[CONCERN.UNIQUEPATH]])+1,1),255))</f>
        <v>EA: Environment: Virtual: QA</v>
      </c>
      <c r="G68" t="s">
        <v>4375</v>
      </c>
    </row>
    <row r="69" spans="1:7">
      <c r="A69" t="s">
        <v>2074</v>
      </c>
      <c r="D69" t="s">
        <v>4376</v>
      </c>
      <c r="E69" t="str">
        <f xml:space="preserve"> CONCATENATE( MID(Table151853[[#This Row],[PHASE]],2,3), MID(Table151853[[#This Row],[DELIVERABLE]],2,4), TRIM(SUBSTITUTE(MID(Table151853[[#This Row],[CONCERN.ID]],2,20),"X","") )  )</f>
        <v>07.</v>
      </c>
      <c r="F69" t="str">
        <f>TRIM(MID(Table151853[[#This Row],[CONCERN.UNIQUEPATH]], IF( ISNUMBER( SEARCH("/",Table151853[[#This Row],[CONCERN.UNIQUEPATH]])),SEARCH("/",Table151853[[#This Row],[CONCERN.UNIQUEPATH]])+1,1),255))</f>
        <v>EA: Products: Sales</v>
      </c>
      <c r="G69" t="s">
        <v>4377</v>
      </c>
    </row>
    <row r="70" spans="1:7">
      <c r="A70" t="s">
        <v>2074</v>
      </c>
      <c r="D70" t="s">
        <v>4378</v>
      </c>
      <c r="E70" t="str">
        <f xml:space="preserve"> CONCATENATE( MID(Table151853[[#This Row],[PHASE]],2,3), MID(Table151853[[#This Row],[DELIVERABLE]],2,4), TRIM(SUBSTITUTE(MID(Table151853[[#This Row],[CONCERN.ID]],2,20),"X","") )  )</f>
        <v>07.</v>
      </c>
      <c r="F70" t="str">
        <f>TRIM(MID(Table151853[[#This Row],[CONCERN.UNIQUEPATH]], IF( ISNUMBER( SEARCH("/",Table151853[[#This Row],[CONCERN.UNIQUEPATH]])),SEARCH("/",Table151853[[#This Row],[CONCERN.UNIQUEPATH]])+1,1),255))</f>
        <v>EA: Customers</v>
      </c>
      <c r="G70" t="s">
        <v>4379</v>
      </c>
    </row>
    <row r="71" spans="1:7">
      <c r="A71" t="s">
        <v>2074</v>
      </c>
      <c r="D71" t="s">
        <v>4380</v>
      </c>
      <c r="E71" t="str">
        <f xml:space="preserve"> CONCATENATE( MID(Table151853[[#This Row],[PHASE]],2,3), MID(Table151853[[#This Row],[DELIVERABLE]],2,4), TRIM(SUBSTITUTE(MID(Table151853[[#This Row],[CONCERN.ID]],2,20),"X","") )  )</f>
        <v>07.</v>
      </c>
      <c r="F71" t="str">
        <f>TRIM(MID(Table151853[[#This Row],[CONCERN.UNIQUEPATH]], IF( ISNUMBER( SEARCH("/",Table151853[[#This Row],[CONCERN.UNIQUEPATH]])),SEARCH("/",Table151853[[#This Row],[CONCERN.UNIQUEPATH]])+1,1),255))</f>
        <v>EA: Product: Distribution: Sites</v>
      </c>
      <c r="G71" t="s">
        <v>4381</v>
      </c>
    </row>
    <row r="72" spans="1:7">
      <c r="A72" t="s">
        <v>2074</v>
      </c>
      <c r="D72" t="s">
        <v>4382</v>
      </c>
      <c r="E72" t="str">
        <f xml:space="preserve"> CONCATENATE( MID(Table151853[[#This Row],[PHASE]],2,3), MID(Table151853[[#This Row],[DELIVERABLE]],2,4), TRIM(SUBSTITUTE(MID(Table151853[[#This Row],[CONCERN.ID]],2,20),"X","") )  )</f>
        <v>07.</v>
      </c>
      <c r="F72" t="str">
        <f>TRIM(MID(Table151853[[#This Row],[CONCERN.UNIQUEPATH]], IF( ISNUMBER( SEARCH("/",Table151853[[#This Row],[CONCERN.UNIQUEPATH]])),SEARCH("/",Table151853[[#This Row],[CONCERN.UNIQUEPATH]])+1,1),255))</f>
        <v>EA: General: Issues</v>
      </c>
      <c r="G72" t="s">
        <v>4383</v>
      </c>
    </row>
    <row r="73" spans="1:7">
      <c r="A73" t="s">
        <v>2074</v>
      </c>
      <c r="D73" t="s">
        <v>4384</v>
      </c>
      <c r="E73" t="str">
        <f xml:space="preserve"> CONCATENATE( MID(Table151853[[#This Row],[PHASE]],2,3), MID(Table151853[[#This Row],[DELIVERABLE]],2,4), TRIM(SUBSTITUTE(MID(Table151853[[#This Row],[CONCERN.ID]],2,20),"X","") )  )</f>
        <v>07.</v>
      </c>
      <c r="F73" t="str">
        <f>TRIM(MID(Table151853[[#This Row],[CONCERN.UNIQUEPATH]], IF( ISNUMBER( SEARCH("/",Table151853[[#This Row],[CONCERN.UNIQUEPATH]])),SEARCH("/",Table151853[[#This Row],[CONCERN.UNIQUEPATH]])+1,1),255))</f>
        <v>EA: Environments: Physical: Access</v>
      </c>
      <c r="G73" t="s">
        <v>4385</v>
      </c>
    </row>
    <row r="74" spans="1:7">
      <c r="A74" t="s">
        <v>2074</v>
      </c>
      <c r="D74" t="s">
        <v>4386</v>
      </c>
      <c r="E74" t="str">
        <f xml:space="preserve"> CONCATENATE( MID(Table151853[[#This Row],[PHASE]],2,3), MID(Table151853[[#This Row],[DELIVERABLE]],2,4), TRIM(SUBSTITUTE(MID(Table151853[[#This Row],[CONCERN.ID]],2,20),"X","") )  )</f>
        <v>07.</v>
      </c>
      <c r="F74" t="str">
        <f>TRIM(MID(Table151853[[#This Row],[CONCERN.UNIQUEPATH]], IF( ISNUMBER( SEARCH("/",Table151853[[#This Row],[CONCERN.UNIQUEPATH]])),SEARCH("/",Table151853[[#This Row],[CONCERN.UNIQUEPATH]])+1,1),255))</f>
        <v>EA: Product: Development</v>
      </c>
      <c r="G74" t="s">
        <v>4387</v>
      </c>
    </row>
    <row r="75" spans="1:7">
      <c r="A75" t="s">
        <v>2074</v>
      </c>
      <c r="D75" t="s">
        <v>4388</v>
      </c>
      <c r="E75" t="str">
        <f xml:space="preserve"> CONCATENATE( MID(Table151853[[#This Row],[PHASE]],2,3), MID(Table151853[[#This Row],[DELIVERABLE]],2,4), TRIM(SUBSTITUTE(MID(Table151853[[#This Row],[CONCERN.ID]],2,20),"X","") )  )</f>
        <v>07.</v>
      </c>
      <c r="F75" t="str">
        <f>TRIM(MID(Table151853[[#This Row],[CONCERN.UNIQUEPATH]], IF( ISNUMBER( SEARCH("/",Table151853[[#This Row],[CONCERN.UNIQUEPATH]])),SEARCH("/",Table151853[[#This Row],[CONCERN.UNIQUEPATH]])+1,1),255))</f>
        <v>EA: Customers:Media</v>
      </c>
      <c r="G75" t="s">
        <v>4389</v>
      </c>
    </row>
    <row r="76" spans="1:7">
      <c r="A76" t="s">
        <v>2074</v>
      </c>
      <c r="D76" t="s">
        <v>4390</v>
      </c>
      <c r="E76" t="str">
        <f xml:space="preserve"> CONCATENATE( MID(Table151853[[#This Row],[PHASE]],2,3), MID(Table151853[[#This Row],[DELIVERABLE]],2,4), TRIM(SUBSTITUTE(MID(Table151853[[#This Row],[CONCERN.ID]],2,20),"X","") )  )</f>
        <v>07.</v>
      </c>
      <c r="F76" t="str">
        <f>TRIM(MID(Table151853[[#This Row],[CONCERN.UNIQUEPATH]], IF( ISNUMBER( SEARCH("/",Table151853[[#This Row],[CONCERN.UNIQUEPATH]])),SEARCH("/",Table151853[[#This Row],[CONCERN.UNIQUEPATH]])+1,1),255))</f>
        <v>EA: Environment: Virtual: GeoIP</v>
      </c>
      <c r="G76" t="s">
        <v>4391</v>
      </c>
    </row>
    <row r="77" spans="1:7">
      <c r="A77" t="s">
        <v>2074</v>
      </c>
      <c r="D77" t="s">
        <v>4392</v>
      </c>
      <c r="E77" t="str">
        <f xml:space="preserve"> CONCATENATE( MID(Table151853[[#This Row],[PHASE]],2,3), MID(Table151853[[#This Row],[DELIVERABLE]],2,4), TRIM(SUBSTITUTE(MID(Table151853[[#This Row],[CONCERN.ID]],2,20),"X","") )  )</f>
        <v>07.</v>
      </c>
      <c r="F77" t="str">
        <f>TRIM(MID(Table151853[[#This Row],[CONCERN.UNIQUEPATH]], IF( ISNUMBER( SEARCH("/",Table151853[[#This Row],[CONCERN.UNIQUEPATH]])),SEARCH("/",Table151853[[#This Row],[CONCERN.UNIQUEPATH]])+1,1),255))</f>
        <v>EA: Environment: Virtual: Malware</v>
      </c>
      <c r="G77" t="s">
        <v>4393</v>
      </c>
    </row>
    <row r="78" spans="1:7">
      <c r="A78" t="s">
        <v>2074</v>
      </c>
      <c r="D78" t="s">
        <v>4394</v>
      </c>
      <c r="E78" t="str">
        <f xml:space="preserve"> CONCATENATE( MID(Table151853[[#This Row],[PHASE]],2,3), MID(Table151853[[#This Row],[DELIVERABLE]],2,4), TRIM(SUBSTITUTE(MID(Table151853[[#This Row],[CONCERN.ID]],2,20),"X","") )  )</f>
        <v>07.</v>
      </c>
      <c r="F78" t="str">
        <f>TRIM(MID(Table151853[[#This Row],[CONCERN.UNIQUEPATH]], IF( ISNUMBER( SEARCH("/",Table151853[[#This Row],[CONCERN.UNIQUEPATH]])),SEARCH("/",Table151853[[#This Row],[CONCERN.UNIQUEPATH]])+1,1),255))</f>
        <v>EA: Environment: Virtual: Device Mgmt</v>
      </c>
      <c r="G78" t="s">
        <v>4395</v>
      </c>
    </row>
    <row r="79" spans="1:7">
      <c r="A79" t="s">
        <v>2074</v>
      </c>
      <c r="D79" t="s">
        <v>4396</v>
      </c>
      <c r="E79" t="str">
        <f xml:space="preserve"> CONCATENATE( MID(Table151853[[#This Row],[PHASE]],2,3), MID(Table151853[[#This Row],[DELIVERABLE]],2,4), TRIM(SUBSTITUTE(MID(Table151853[[#This Row],[CONCERN.ID]],2,20),"X","") )  )</f>
        <v>07.</v>
      </c>
      <c r="F79" t="str">
        <f>TRIM(MID(Table151853[[#This Row],[CONCERN.UNIQUEPATH]], IF( ISNUMBER( SEARCH("/",Table151853[[#This Row],[CONCERN.UNIQUEPATH]])),SEARCH("/",Table151853[[#This Row],[CONCERN.UNIQUEPATH]])+1,1),255))</f>
        <v>EA: Environment: Virtual: Cloud Mgmt</v>
      </c>
      <c r="G79" t="s">
        <v>4397</v>
      </c>
    </row>
    <row r="80" spans="1:7">
      <c r="A80" t="s">
        <v>2074</v>
      </c>
      <c r="D80" t="s">
        <v>4398</v>
      </c>
      <c r="E80" t="str">
        <f xml:space="preserve"> CONCATENATE( MID(Table151853[[#This Row],[PHASE]],2,3), MID(Table151853[[#This Row],[DELIVERABLE]],2,4), TRIM(SUBSTITUTE(MID(Table151853[[#This Row],[CONCERN.ID]],2,20),"X","") )  )</f>
        <v>07.</v>
      </c>
      <c r="F80" t="str">
        <f>TRIM(MID(Table151853[[#This Row],[CONCERN.UNIQUEPATH]], IF( ISNUMBER( SEARCH("/",Table151853[[#This Row],[CONCERN.UNIQUEPATH]])),SEARCH("/",Table151853[[#This Row],[CONCERN.UNIQUEPATH]])+1,1),255))</f>
        <v>EA: Environment: Virtual: WAF Mgmt</v>
      </c>
      <c r="G80" t="s">
        <v>4399</v>
      </c>
    </row>
    <row r="81" spans="1:7">
      <c r="A81" t="s">
        <v>2074</v>
      </c>
      <c r="D81" t="s">
        <v>4400</v>
      </c>
      <c r="E81" t="str">
        <f xml:space="preserve"> CONCATENATE( MID(Table151853[[#This Row],[PHASE]],2,3), MID(Table151853[[#This Row],[DELIVERABLE]],2,4), TRIM(SUBSTITUTE(MID(Table151853[[#This Row],[CONCERN.ID]],2,20),"X","") )  )</f>
        <v>07.</v>
      </c>
      <c r="F81" t="str">
        <f>TRIM(MID(Table151853[[#This Row],[CONCERN.UNIQUEPATH]], IF( ISNUMBER( SEARCH("/",Table151853[[#This Row],[CONCERN.UNIQUEPATH]])),SEARCH("/",Table151853[[#This Row],[CONCERN.UNIQUEPATH]])+1,1),255))</f>
        <v>EA: Environment: Virtual: Firewall Mgmt</v>
      </c>
      <c r="G81" t="s">
        <v>4401</v>
      </c>
    </row>
    <row r="82" spans="1:7">
      <c r="A82" t="s">
        <v>2074</v>
      </c>
      <c r="D82" t="s">
        <v>4402</v>
      </c>
      <c r="E82" t="str">
        <f xml:space="preserve"> CONCATENATE( MID(Table151853[[#This Row],[PHASE]],2,3), MID(Table151853[[#This Row],[DELIVERABLE]],2,4), TRIM(SUBSTITUTE(MID(Table151853[[#This Row],[CONCERN.ID]],2,20),"X","") )  )</f>
        <v>07.</v>
      </c>
      <c r="F82" t="str">
        <f>TRIM(MID(Table151853[[#This Row],[CONCERN.UNIQUEPATH]], IF( ISNUMBER( SEARCH("/",Table151853[[#This Row],[CONCERN.UNIQUEPATH]])),SEARCH("/",Table151853[[#This Row],[CONCERN.UNIQUEPATH]])+1,1),255))</f>
        <v>EA: Environment: Virtual: API Gateway</v>
      </c>
      <c r="G82" t="s">
        <v>4403</v>
      </c>
    </row>
    <row r="83" spans="1:7">
      <c r="A83" t="s">
        <v>2074</v>
      </c>
      <c r="D83" t="s">
        <v>4404</v>
      </c>
      <c r="E83" t="str">
        <f xml:space="preserve"> CONCATENATE( MID(Table151853[[#This Row],[PHASE]],2,3), MID(Table151853[[#This Row],[DELIVERABLE]],2,4), TRIM(SUBSTITUTE(MID(Table151853[[#This Row],[CONCERN.ID]],2,20),"X","") )  )</f>
        <v>07.</v>
      </c>
      <c r="F83" t="str">
        <f>TRIM(MID(Table151853[[#This Row],[CONCERN.UNIQUEPATH]], IF( ISNUMBER( SEARCH("/",Table151853[[#This Row],[CONCERN.UNIQUEPATH]])),SEARCH("/",Table151853[[#This Row],[CONCERN.UNIQUEPATH]])+1,1),255))</f>
        <v>EA: Advisement: External Biz Logic</v>
      </c>
      <c r="G83" t="s">
        <v>4405</v>
      </c>
    </row>
    <row r="84" spans="1:7">
      <c r="A84" t="s">
        <v>2074</v>
      </c>
      <c r="D84" t="s">
        <v>4406</v>
      </c>
      <c r="E84" t="str">
        <f xml:space="preserve"> CONCATENATE( MID(Table151853[[#This Row],[PHASE]],2,3), MID(Table151853[[#This Row],[DELIVERABLE]],2,4), TRIM(SUBSTITUTE(MID(Table151853[[#This Row],[CONCERN.ID]],2,20),"X","") )  )</f>
        <v>07.</v>
      </c>
      <c r="F84" t="str">
        <f>TRIM(MID(Table151853[[#This Row],[CONCERN.UNIQUEPATH]], IF( ISNUMBER( SEARCH("/",Table151853[[#This Row],[CONCERN.UNIQUEPATH]])),SEARCH("/",Table151853[[#This Row],[CONCERN.UNIQUEPATH]])+1,1),255))</f>
        <v>EA: Advisement: External AuthN Logic</v>
      </c>
      <c r="G84" t="s">
        <v>4407</v>
      </c>
    </row>
    <row r="85" spans="1:7">
      <c r="A85" t="s">
        <v>2074</v>
      </c>
      <c r="D85" t="s">
        <v>4408</v>
      </c>
      <c r="E85" t="str">
        <f xml:space="preserve"> CONCATENATE( MID(Table151853[[#This Row],[PHASE]],2,3), MID(Table151853[[#This Row],[DELIVERABLE]],2,4), TRIM(SUBSTITUTE(MID(Table151853[[#This Row],[CONCERN.ID]],2,20),"X","") )  )</f>
        <v>07.</v>
      </c>
      <c r="F85" t="str">
        <f>TRIM(MID(Table151853[[#This Row],[CONCERN.UNIQUEPATH]], IF( ISNUMBER( SEARCH("/",Table151853[[#This Row],[CONCERN.UNIQUEPATH]])),SEARCH("/",Table151853[[#This Row],[CONCERN.UNIQUEPATH]])+1,1),255))</f>
        <v>EA: Advisement: Web Sites v Servers</v>
      </c>
      <c r="G85" t="s">
        <v>4409</v>
      </c>
    </row>
    <row r="86" spans="1:7">
      <c r="A86" t="s">
        <v>2074</v>
      </c>
      <c r="D86" t="s">
        <v>4410</v>
      </c>
      <c r="E86" t="str">
        <f xml:space="preserve"> CONCATENATE( MID(Table151853[[#This Row],[PHASE]],2,3), MID(Table151853[[#This Row],[DELIVERABLE]],2,4), TRIM(SUBSTITUTE(MID(Table151853[[#This Row],[CONCERN.ID]],2,20),"X","") )  )</f>
        <v>07.</v>
      </c>
      <c r="F86" t="str">
        <f>TRIM(MID(Table151853[[#This Row],[CONCERN.UNIQUEPATH]], IF( ISNUMBER( SEARCH("/",Table151853[[#This Row],[CONCERN.UNIQUEPATH]])),SEARCH("/",Table151853[[#This Row],[CONCERN.UNIQUEPATH]])+1,1),255))</f>
        <v>EA: Advisement: Micro Services</v>
      </c>
      <c r="G86" t="s">
        <v>4411</v>
      </c>
    </row>
    <row r="87" spans="1:7">
      <c r="A87" t="s">
        <v>2074</v>
      </c>
      <c r="D87" t="s">
        <v>4412</v>
      </c>
      <c r="E87" t="str">
        <f xml:space="preserve"> CONCATENATE( MID(Table151853[[#This Row],[PHASE]],2,3), MID(Table151853[[#This Row],[DELIVERABLE]],2,4), TRIM(SUBSTITUTE(MID(Table151853[[#This Row],[CONCERN.ID]],2,20),"X","") )  )</f>
        <v>07.</v>
      </c>
      <c r="F87" t="str">
        <f>TRIM(MID(Table151853[[#This Row],[CONCERN.UNIQUEPATH]], IF( ISNUMBER( SEARCH("/",Table151853[[#This Row],[CONCERN.UNIQUEPATH]])),SEARCH("/",Table151853[[#This Row],[CONCERN.UNIQUEPATH]])+1,1),255))</f>
        <v>EA: Governance: Principles</v>
      </c>
      <c r="G87" t="s">
        <v>4413</v>
      </c>
    </row>
    <row r="88" spans="1:7">
      <c r="A88" t="s">
        <v>2074</v>
      </c>
      <c r="D88" t="s">
        <v>4414</v>
      </c>
      <c r="E88" t="str">
        <f xml:space="preserve"> CONCATENATE( MID(Table151853[[#This Row],[PHASE]],2,3), MID(Table151853[[#This Row],[DELIVERABLE]],2,4), TRIM(SUBSTITUTE(MID(Table151853[[#This Row],[CONCERN.ID]],2,20),"X","") )  )</f>
        <v>07.</v>
      </c>
      <c r="F88" t="str">
        <f>TRIM(MID(Table151853[[#This Row],[CONCERN.UNIQUEPATH]], IF( ISNUMBER( SEARCH("/",Table151853[[#This Row],[CONCERN.UNIQUEPATH]])),SEARCH("/",Table151853[[#This Row],[CONCERN.UNIQUEPATH]])+1,1),255))</f>
        <v>EA: Advisement: SPF</v>
      </c>
      <c r="G88" t="s">
        <v>4415</v>
      </c>
    </row>
    <row r="89" spans="1:7">
      <c r="A89" t="s">
        <v>2074</v>
      </c>
      <c r="D89" t="s">
        <v>4416</v>
      </c>
      <c r="E89" t="str">
        <f xml:space="preserve"> CONCATENATE( MID(Table151853[[#This Row],[PHASE]],2,3), MID(Table151853[[#This Row],[DELIVERABLE]],2,4), TRIM(SUBSTITUTE(MID(Table151853[[#This Row],[CONCERN.ID]],2,20),"X","") )  )</f>
        <v>07.</v>
      </c>
      <c r="F89" t="str">
        <f>TRIM(MID(Table151853[[#This Row],[CONCERN.UNIQUEPATH]], IF( ISNUMBER( SEARCH("/",Table151853[[#This Row],[CONCERN.UNIQUEPATH]])),SEARCH("/",Table151853[[#This Row],[CONCERN.UNIQUEPATH]])+1,1),255))</f>
        <v>EA: Design: Patterns: Billable</v>
      </c>
      <c r="G89" t="s">
        <v>4417</v>
      </c>
    </row>
  </sheetData>
  <mergeCells count="4">
    <mergeCell ref="A6:J6"/>
    <mergeCell ref="A5:J5"/>
    <mergeCell ref="A3:J3"/>
    <mergeCell ref="A2:J2"/>
  </mergeCells>
  <dataValidations count="4">
    <dataValidation type="list" allowBlank="1" showInputMessage="1" showErrorMessage="1" sqref="J9:J89" xr:uid="{E760F817-5657-412C-BE8B-DDAAB9759B14}">
      <formula1>TBL_Type</formula1>
    </dataValidation>
    <dataValidation type="list" allowBlank="1" showInputMessage="1" showErrorMessage="1" sqref="H9:I89" xr:uid="{D03D802C-4CEC-4D19-8C39-4C5B306776BE}">
      <formula1>TBL_Stakeholders</formula1>
    </dataValidation>
    <dataValidation type="list" allowBlank="1" showInputMessage="1" showErrorMessage="1" sqref="B9:B89" xr:uid="{6ACA387A-9209-4D40-9BF3-36EA9D6F8155}">
      <formula1>TBL_Deliverables</formula1>
    </dataValidation>
    <dataValidation type="list" allowBlank="1" showInputMessage="1" showErrorMessage="1" sqref="A9:A89" xr:uid="{A5B9ED23-AA1F-49CC-A56A-A9150DCA8A06}">
      <formula1>TBL_Phase</formula1>
    </dataValidation>
  </dataValidations>
  <hyperlinks>
    <hyperlink ref="A1" location="TOC!A1" display="TOC!A1" xr:uid="{80EB2E83-FAA9-45D5-A43C-C9CB951999D6}"/>
  </hyperlink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D41D6-BB28-4CC0-80EF-55378F270CEB}">
  <sheetPr>
    <tabColor theme="9" tint="0.39997558519241921"/>
  </sheetPr>
  <dimension ref="A1:J28"/>
  <sheetViews>
    <sheetView topLeftCell="C12" workbookViewId="0">
      <selection activeCell="G29" sqref="G29"/>
    </sheetView>
  </sheetViews>
  <sheetFormatPr defaultRowHeight="14.45"/>
  <cols>
    <col min="1" max="1" width="8.42578125" customWidth="1"/>
    <col min="2" max="2" width="13.85546875" customWidth="1"/>
    <col min="3" max="3" width="13.85546875" bestFit="1" customWidth="1"/>
    <col min="4" max="4" width="55.42578125" bestFit="1" customWidth="1"/>
    <col min="5" max="5" width="13.85546875" customWidth="1"/>
    <col min="6" max="6" width="48.42578125" bestFit="1" customWidth="1"/>
    <col min="7" max="7" width="226.5703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4418</v>
      </c>
      <c r="B5" s="51"/>
      <c r="C5" s="51"/>
      <c r="D5" s="51"/>
      <c r="E5" s="51"/>
      <c r="F5" s="51"/>
      <c r="G5" s="51"/>
      <c r="H5" s="51"/>
      <c r="I5" s="51"/>
      <c r="J5" s="51"/>
    </row>
    <row r="6" spans="1:10">
      <c r="A6" s="51" t="s">
        <v>4419</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4420</v>
      </c>
      <c r="D9" t="s">
        <v>4421</v>
      </c>
      <c r="E9" t="str">
        <f xml:space="preserve"> CONCATENATE( MID(Table151817[[#This Row],[PHASE]],2,3), MID(Table151817[[#This Row],[DELIVERABLE]],2,4), TRIM(SUBSTITUTE(MID(Table151817[[#This Row],[CONCERN.ID]],2,20),"X","") )  )</f>
        <v>07.57.01.01</v>
      </c>
      <c r="F9" t="str">
        <f>TRIM(MID(Table151817[[#This Row],[CONCERN.UNIQUEPATH]], IF( ISNUMBER( SEARCH("/",Table151817[[#This Row],[CONCERN.UNIQUEPATH]])),SEARCH("/",Table151817[[#This Row],[CONCERN.UNIQUEPATH]])+1,1),255))</f>
        <v>Solution Architecture: SAD Summary Presentation to DA</v>
      </c>
      <c r="G9" t="s">
        <v>4422</v>
      </c>
    </row>
    <row r="10" spans="1:10">
      <c r="A10" t="s">
        <v>2074</v>
      </c>
      <c r="C10" t="s">
        <v>4423</v>
      </c>
      <c r="D10" t="s">
        <v>4424</v>
      </c>
      <c r="E10" t="str">
        <f xml:space="preserve"> CONCATENATE( MID(Table151817[[#This Row],[PHASE]],2,3), MID(Table151817[[#This Row],[DELIVERABLE]],2,4), TRIM(SUBSTITUTE(MID(Table151817[[#This Row],[CONCERN.ID]],2,20),"X","") )  )</f>
        <v>07.57.02.01</v>
      </c>
      <c r="F10" t="str">
        <f>TRIM(MID(Table151817[[#This Row],[CONCERN.UNIQUEPATH]], IF( ISNUMBER( SEARCH("/",Table151817[[#This Row],[CONCERN.UNIQUEPATH]])),SEARCH("/",Table151817[[#This Row],[CONCERN.UNIQUEPATH]])+1,1),255))</f>
        <v>Solution Architecture: Principled Design</v>
      </c>
      <c r="G10" t="s">
        <v>4425</v>
      </c>
    </row>
    <row r="11" spans="1:10">
      <c r="A11" t="s">
        <v>2074</v>
      </c>
      <c r="C11" t="s">
        <v>4426</v>
      </c>
      <c r="D11" t="s">
        <v>4427</v>
      </c>
      <c r="E11" t="str">
        <f xml:space="preserve"> CONCATENATE( MID(Table151817[[#This Row],[PHASE]],2,3), MID(Table151817[[#This Row],[DELIVERABLE]],2,4), TRIM(SUBSTITUTE(MID(Table151817[[#This Row],[CONCERN.ID]],2,20),"X","") )  )</f>
        <v>07.57.02.02</v>
      </c>
      <c r="F11" t="str">
        <f>TRIM(MID(Table151817[[#This Row],[CONCERN.UNIQUEPATH]], IF( ISNUMBER( SEARCH("/",Table151817[[#This Row],[CONCERN.UNIQUEPATH]])),SEARCH("/",Table151817[[#This Row],[CONCERN.UNIQUEPATH]])+1,1),255))</f>
        <v>Solution Architecture: Use Organisation Principles</v>
      </c>
      <c r="G11" t="s">
        <v>4428</v>
      </c>
    </row>
    <row r="12" spans="1:10">
      <c r="A12" t="s">
        <v>2074</v>
      </c>
      <c r="C12" t="s">
        <v>4429</v>
      </c>
      <c r="D12" t="s">
        <v>4430</v>
      </c>
      <c r="E12" t="str">
        <f xml:space="preserve"> CONCATENATE( MID(Table151817[[#This Row],[PHASE]],2,3), MID(Table151817[[#This Row],[DELIVERABLE]],2,4), TRIM(SUBSTITUTE(MID(Table151817[[#This Row],[CONCERN.ID]],2,20),"X","") )  )</f>
        <v>07.57.02.03</v>
      </c>
      <c r="F12" t="str">
        <f>TRIM(MID(Table151817[[#This Row],[CONCERN.UNIQUEPATH]], IF( ISNUMBER( SEARCH("/",Table151817[[#This Row],[CONCERN.UNIQUEPATH]])),SEARCH("/",Table151817[[#This Row],[CONCERN.UNIQUEPATH]])+1,1),255))</f>
        <v>Solution Architecture: Reuse Organisation Services</v>
      </c>
      <c r="G12" t="s">
        <v>4431</v>
      </c>
    </row>
    <row r="13" spans="1:10">
      <c r="A13" t="s">
        <v>2074</v>
      </c>
      <c r="C13" t="s">
        <v>4432</v>
      </c>
      <c r="D13" t="s">
        <v>4433</v>
      </c>
      <c r="E13" t="str">
        <f xml:space="preserve"> CONCATENATE( MID(Table151817[[#This Row],[PHASE]],2,3), MID(Table151817[[#This Row],[DELIVERABLE]],2,4), TRIM(SUBSTITUTE(MID(Table151817[[#This Row],[CONCERN.ID]],2,20),"X","") )  )</f>
        <v>07.57.03.01</v>
      </c>
      <c r="F13" t="str">
        <f>TRIM(MID(Table151817[[#This Row],[CONCERN.UNIQUEPATH]], IF( ISNUMBER( SEARCH("/",Table151817[[#This Row],[CONCERN.UNIQUEPATH]])),SEARCH("/",Table151817[[#This Row],[CONCERN.UNIQUEPATH]])+1,1),255))</f>
        <v>Solution Architecture: SAD</v>
      </c>
      <c r="G13" t="s">
        <v>4434</v>
      </c>
    </row>
    <row r="14" spans="1:10">
      <c r="A14" t="s">
        <v>2074</v>
      </c>
      <c r="C14" t="s">
        <v>4435</v>
      </c>
      <c r="D14" t="s">
        <v>4436</v>
      </c>
      <c r="E14" t="str">
        <f xml:space="preserve"> CONCATENATE( MID(Table151817[[#This Row],[PHASE]],2,3), MID(Table151817[[#This Row],[DELIVERABLE]],2,4), TRIM(SUBSTITUTE(MID(Table151817[[#This Row],[CONCERN.ID]],2,20),"X","") )  )</f>
        <v>07.57.03.02</v>
      </c>
      <c r="F14" t="str">
        <f>TRIM(MID(Table151817[[#This Row],[CONCERN.UNIQUEPATH]], IF( ISNUMBER( SEARCH("/",Table151817[[#This Row],[CONCERN.UNIQUEPATH]])),SEARCH("/",Table151817[[#This Row],[CONCERN.UNIQUEPATH]])+1,1),255))</f>
        <v>Solution Architecture: SAD: Views</v>
      </c>
      <c r="G14" t="s">
        <v>4437</v>
      </c>
    </row>
    <row r="15" spans="1:10">
      <c r="A15" t="s">
        <v>2074</v>
      </c>
      <c r="C15" t="s">
        <v>4438</v>
      </c>
      <c r="D15" t="s">
        <v>4439</v>
      </c>
      <c r="E15" t="str">
        <f xml:space="preserve"> CONCATENATE( MID(Table151817[[#This Row],[PHASE]],2,3), MID(Table151817[[#This Row],[DELIVERABLE]],2,4), TRIM(SUBSTITUTE(MID(Table151817[[#This Row],[CONCERN.ID]],2,20),"X","") )  )</f>
        <v>07.57.03.03</v>
      </c>
      <c r="F15" t="str">
        <f>TRIM(MID(Table151817[[#This Row],[CONCERN.UNIQUEPATH]], IF( ISNUMBER( SEARCH("/",Table151817[[#This Row],[CONCERN.UNIQUEPATH]])),SEARCH("/",Table151817[[#This Row],[CONCERN.UNIQUEPATH]])+1,1),255))</f>
        <v>Solution Architecture: SAD: ISO</v>
      </c>
      <c r="G15" t="s">
        <v>4440</v>
      </c>
    </row>
    <row r="16" spans="1:10">
      <c r="A16" t="s">
        <v>2074</v>
      </c>
      <c r="C16" t="s">
        <v>4441</v>
      </c>
      <c r="D16" t="s">
        <v>4442</v>
      </c>
      <c r="E16" t="str">
        <f xml:space="preserve"> CONCATENATE( MID(Table151817[[#This Row],[PHASE]],2,3), MID(Table151817[[#This Row],[DELIVERABLE]],2,4), TRIM(SUBSTITUTE(MID(Table151817[[#This Row],[CONCERN.ID]],2,20),"X","") )  )</f>
        <v>07.57.04.01</v>
      </c>
      <c r="F16" t="str">
        <f>TRIM(MID(Table151817[[#This Row],[CONCERN.UNIQUEPATH]], IF( ISNUMBER( SEARCH("/",Table151817[[#This Row],[CONCERN.UNIQUEPATH]])),SEARCH("/",Table151817[[#This Row],[CONCERN.UNIQUEPATH]])+1,1),255))</f>
        <v>Solution Archtiecture: Options Analysis</v>
      </c>
      <c r="G16" t="s">
        <v>4443</v>
      </c>
    </row>
    <row r="17" spans="1:7">
      <c r="A17" t="s">
        <v>2074</v>
      </c>
      <c r="C17" t="s">
        <v>4444</v>
      </c>
      <c r="D17" t="s">
        <v>4445</v>
      </c>
      <c r="E17" t="str">
        <f xml:space="preserve"> CONCATENATE( MID(Table151817[[#This Row],[PHASE]],2,3), MID(Table151817[[#This Row],[DELIVERABLE]],2,4), TRIM(SUBSTITUTE(MID(Table151817[[#This Row],[CONCERN.ID]],2,20),"X","") )  )</f>
        <v>07.57.04.02</v>
      </c>
      <c r="F17" t="str">
        <f>TRIM(MID(Table151817[[#This Row],[CONCERN.UNIQUEPATH]], IF( ISNUMBER( SEARCH("/",Table151817[[#This Row],[CONCERN.UNIQUEPATH]])),SEARCH("/",Table151817[[#This Row],[CONCERN.UNIQUEPATH]])+1,1),255))</f>
        <v>Solution Architecture: Business Functionality Traceability</v>
      </c>
      <c r="G17" t="s">
        <v>4446</v>
      </c>
    </row>
    <row r="18" spans="1:7">
      <c r="A18" t="s">
        <v>2074</v>
      </c>
      <c r="C18" t="s">
        <v>4447</v>
      </c>
      <c r="D18" t="s">
        <v>4448</v>
      </c>
      <c r="E18" t="str">
        <f xml:space="preserve"> CONCATENATE( MID(Table151817[[#This Row],[PHASE]],2,3), MID(Table151817[[#This Row],[DELIVERABLE]],2,4), TRIM(SUBSTITUTE(MID(Table151817[[#This Row],[CONCERN.ID]],2,20),"X","") )  )</f>
        <v>07.57.05.01</v>
      </c>
      <c r="F18" t="str">
        <f>TRIM(MID(Table151817[[#This Row],[CONCERN.UNIQUEPATH]], IF( ISNUMBER( SEARCH("/",Table151817[[#This Row],[CONCERN.UNIQUEPATH]])),SEARCH("/",Table151817[[#This Row],[CONCERN.UNIQUEPATH]])+1,1),255))</f>
        <v>Solution Architecture: C&amp;A: Data Classification</v>
      </c>
      <c r="G18" t="s">
        <v>4449</v>
      </c>
    </row>
    <row r="19" spans="1:7">
      <c r="A19" t="s">
        <v>2074</v>
      </c>
      <c r="C19" t="s">
        <v>4450</v>
      </c>
      <c r="D19" t="s">
        <v>4451</v>
      </c>
      <c r="E19" t="str">
        <f xml:space="preserve"> CONCATENATE( MID(Table151817[[#This Row],[PHASE]],2,3), MID(Table151817[[#This Row],[DELIVERABLE]],2,4), TRIM(SUBSTITUTE(MID(Table151817[[#This Row],[CONCERN.ID]],2,20),"X","") )  )</f>
        <v>07.57.05.02</v>
      </c>
      <c r="F19" t="str">
        <f>TRIM(MID(Table151817[[#This Row],[CONCERN.UNIQUEPATH]], IF( ISNUMBER( SEARCH("/",Table151817[[#This Row],[CONCERN.UNIQUEPATH]])),SEARCH("/",Table151817[[#This Row],[CONCERN.UNIQUEPATH]])+1,1),255))</f>
        <v>Solution Architecture: C&amp;A: PTA/PIA</v>
      </c>
      <c r="G19" t="s">
        <v>4452</v>
      </c>
    </row>
    <row r="20" spans="1:7">
      <c r="E20" t="str">
        <f xml:space="preserve"> CONCATENATE( MID(Table151817[[#This Row],[PHASE]],2,3), MID(Table151817[[#This Row],[DELIVERABLE]],2,4), TRIM(SUBSTITUTE(MID(Table151817[[#This Row],[CONCERN.ID]],2,20),"X","") )  )</f>
        <v/>
      </c>
      <c r="F20" t="str">
        <f>TRIM(MID(Table151817[[#This Row],[CONCERN.UNIQUEPATH]], IF( ISNUMBER( SEARCH("/",Table151817[[#This Row],[CONCERN.UNIQUEPATH]])),SEARCH("/",Table151817[[#This Row],[CONCERN.UNIQUEPATH]])+1,1),255))</f>
        <v/>
      </c>
      <c r="G20" t="s">
        <v>4453</v>
      </c>
    </row>
    <row r="21" spans="1:7">
      <c r="E21" t="str">
        <f xml:space="preserve"> CONCATENATE( MID(Table151817[[#This Row],[PHASE]],2,3), MID(Table151817[[#This Row],[DELIVERABLE]],2,4), TRIM(SUBSTITUTE(MID(Table151817[[#This Row],[CONCERN.ID]],2,20),"X","") )  )</f>
        <v/>
      </c>
      <c r="F21" t="str">
        <f>TRIM(MID(Table151817[[#This Row],[CONCERN.UNIQUEPATH]], IF( ISNUMBER( SEARCH("/",Table151817[[#This Row],[CONCERN.UNIQUEPATH]])),SEARCH("/",Table151817[[#This Row],[CONCERN.UNIQUEPATH]])+1,1),255))</f>
        <v/>
      </c>
      <c r="G21" t="s">
        <v>4454</v>
      </c>
    </row>
    <row r="22" spans="1:7">
      <c r="E22" t="str">
        <f xml:space="preserve"> CONCATENATE( MID(Table151817[[#This Row],[PHASE]],2,3), MID(Table151817[[#This Row],[DELIVERABLE]],2,4), TRIM(SUBSTITUTE(MID(Table151817[[#This Row],[CONCERN.ID]],2,20),"X","") )  )</f>
        <v/>
      </c>
      <c r="F22" t="str">
        <f>TRIM(MID(Table151817[[#This Row],[CONCERN.UNIQUEPATH]], IF( ISNUMBER( SEARCH("/",Table151817[[#This Row],[CONCERN.UNIQUEPATH]])),SEARCH("/",Table151817[[#This Row],[CONCERN.UNIQUEPATH]])+1,1),255))</f>
        <v/>
      </c>
      <c r="G22" t="s">
        <v>4455</v>
      </c>
    </row>
    <row r="23" spans="1:7">
      <c r="E23" t="str">
        <f xml:space="preserve"> CONCATENATE( MID(Table151817[[#This Row],[PHASE]],2,3), MID(Table151817[[#This Row],[DELIVERABLE]],2,4), TRIM(SUBSTITUTE(MID(Table151817[[#This Row],[CONCERN.ID]],2,20),"X","") )  )</f>
        <v/>
      </c>
      <c r="F23" t="str">
        <f>TRIM(MID(Table151817[[#This Row],[CONCERN.UNIQUEPATH]], IF( ISNUMBER( SEARCH("/",Table151817[[#This Row],[CONCERN.UNIQUEPATH]])),SEARCH("/",Table151817[[#This Row],[CONCERN.UNIQUEPATH]])+1,1),255))</f>
        <v/>
      </c>
      <c r="G23" t="s">
        <v>4456</v>
      </c>
    </row>
    <row r="24" spans="1:7">
      <c r="E24" t="str">
        <f xml:space="preserve"> CONCATENATE( MID(Table151817[[#This Row],[PHASE]],2,3), MID(Table151817[[#This Row],[DELIVERABLE]],2,4), TRIM(SUBSTITUTE(MID(Table151817[[#This Row],[CONCERN.ID]],2,20),"X","") )  )</f>
        <v/>
      </c>
      <c r="F24" t="str">
        <f>TRIM(MID(Table151817[[#This Row],[CONCERN.UNIQUEPATH]], IF( ISNUMBER( SEARCH("/",Table151817[[#This Row],[CONCERN.UNIQUEPATH]])),SEARCH("/",Table151817[[#This Row],[CONCERN.UNIQUEPATH]])+1,1),255))</f>
        <v/>
      </c>
      <c r="G24" t="s">
        <v>4457</v>
      </c>
    </row>
    <row r="25" spans="1:7">
      <c r="E25" t="str">
        <f xml:space="preserve"> CONCATENATE( MID(Table151817[[#This Row],[PHASE]],2,3), MID(Table151817[[#This Row],[DELIVERABLE]],2,4), TRIM(SUBSTITUTE(MID(Table151817[[#This Row],[CONCERN.ID]],2,20),"X","") )  )</f>
        <v/>
      </c>
      <c r="F25" t="str">
        <f>TRIM(MID(Table151817[[#This Row],[CONCERN.UNIQUEPATH]], IF( ISNUMBER( SEARCH("/",Table151817[[#This Row],[CONCERN.UNIQUEPATH]])),SEARCH("/",Table151817[[#This Row],[CONCERN.UNIQUEPATH]])+1,1),255))</f>
        <v/>
      </c>
      <c r="G25" t="s">
        <v>4458</v>
      </c>
    </row>
    <row r="26" spans="1:7">
      <c r="E26" t="str">
        <f xml:space="preserve"> CONCATENATE( MID(Table151817[[#This Row],[PHASE]],2,3), MID(Table151817[[#This Row],[DELIVERABLE]],2,4), TRIM(SUBSTITUTE(MID(Table151817[[#This Row],[CONCERN.ID]],2,20),"X","") )  )</f>
        <v/>
      </c>
      <c r="F26" t="str">
        <f>TRIM(MID(Table151817[[#This Row],[CONCERN.UNIQUEPATH]], IF( ISNUMBER( SEARCH("/",Table151817[[#This Row],[CONCERN.UNIQUEPATH]])),SEARCH("/",Table151817[[#This Row],[CONCERN.UNIQUEPATH]])+1,1),255))</f>
        <v/>
      </c>
      <c r="G26" t="s">
        <v>4459</v>
      </c>
    </row>
    <row r="27" spans="1:7">
      <c r="E27" t="str">
        <f xml:space="preserve"> CONCATENATE( MID(Table151817[[#This Row],[PHASE]],2,3), MID(Table151817[[#This Row],[DELIVERABLE]],2,4), TRIM(SUBSTITUTE(MID(Table151817[[#This Row],[CONCERN.ID]],2,20),"X","") )  )</f>
        <v/>
      </c>
      <c r="F27" t="str">
        <f>TRIM(MID(Table151817[[#This Row],[CONCERN.UNIQUEPATH]], IF( ISNUMBER( SEARCH("/",Table151817[[#This Row],[CONCERN.UNIQUEPATH]])),SEARCH("/",Table151817[[#This Row],[CONCERN.UNIQUEPATH]])+1,1),255))</f>
        <v/>
      </c>
      <c r="G27" t="s">
        <v>4460</v>
      </c>
    </row>
    <row r="28" spans="1:7">
      <c r="E28" t="str">
        <f xml:space="preserve"> CONCATENATE( MID(Table151817[[#This Row],[PHASE]],2,3), MID(Table151817[[#This Row],[DELIVERABLE]],2,4), TRIM(SUBSTITUTE(MID(Table151817[[#This Row],[CONCERN.ID]],2,20),"X","") )  )</f>
        <v/>
      </c>
      <c r="F28" t="str">
        <f>TRIM(MID(Table151817[[#This Row],[CONCERN.UNIQUEPATH]], IF( ISNUMBER( SEARCH("/",Table151817[[#This Row],[CONCERN.UNIQUEPATH]])),SEARCH("/",Table151817[[#This Row],[CONCERN.UNIQUEPATH]])+1,1),255))</f>
        <v/>
      </c>
      <c r="G28" t="s">
        <v>4461</v>
      </c>
    </row>
  </sheetData>
  <mergeCells count="4">
    <mergeCell ref="A6:J6"/>
    <mergeCell ref="A5:J5"/>
    <mergeCell ref="A3:J3"/>
    <mergeCell ref="A2:J2"/>
  </mergeCells>
  <dataValidations count="4">
    <dataValidation type="list" allowBlank="1" showInputMessage="1" showErrorMessage="1" sqref="J9:J28" xr:uid="{392E2691-291F-437D-9DDF-DA548C285182}">
      <formula1>TBL_Type</formula1>
    </dataValidation>
    <dataValidation type="list" allowBlank="1" showInputMessage="1" showErrorMessage="1" sqref="H9:I28" xr:uid="{5D6DB644-3D38-482C-A2D1-94727ACE4E9E}">
      <formula1>TBL_Stakeholders</formula1>
    </dataValidation>
    <dataValidation type="list" allowBlank="1" showInputMessage="1" showErrorMessage="1" sqref="B9:B28" xr:uid="{BDCE93EC-5F6D-4779-B1EF-A1EB8B383977}">
      <formula1>TBL_Deliverables</formula1>
    </dataValidation>
    <dataValidation type="list" allowBlank="1" showInputMessage="1" showErrorMessage="1" sqref="A9:A28" xr:uid="{8DBDE401-1E7A-4772-911A-6886E890C902}">
      <formula1>TBL_Phase</formula1>
    </dataValidation>
  </dataValidations>
  <hyperlinks>
    <hyperlink ref="A1" location="TOC!A1" display="TOC!A1" xr:uid="{B5B5C323-54EA-470A-AA62-8E92BB652EC3}"/>
  </hyperlinks>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52ED6-BAC9-4708-9223-9F8706150931}">
  <sheetPr>
    <tabColor theme="9" tint="0.39997558519241921"/>
  </sheetPr>
  <dimension ref="A1:J26"/>
  <sheetViews>
    <sheetView topLeftCell="A13" workbookViewId="0">
      <selection activeCell="D27" sqref="D27"/>
    </sheetView>
  </sheetViews>
  <sheetFormatPr defaultRowHeight="14.45"/>
  <cols>
    <col min="1" max="1" width="8.42578125" customWidth="1"/>
    <col min="2" max="2" width="13.85546875" customWidth="1"/>
    <col min="3" max="3" width="13.85546875" bestFit="1" customWidth="1"/>
    <col min="4" max="4" width="46.28515625" bestFit="1" customWidth="1"/>
    <col min="5" max="5" width="13.85546875" customWidth="1"/>
    <col min="6" max="6" width="39.140625" bestFit="1" customWidth="1"/>
    <col min="7" max="7" width="154.710937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4462</v>
      </c>
      <c r="B5" s="51"/>
      <c r="C5" s="51"/>
      <c r="D5" s="51"/>
      <c r="E5" s="51"/>
      <c r="F5" s="51"/>
      <c r="G5" s="51"/>
      <c r="H5" s="51"/>
      <c r="I5" s="51"/>
      <c r="J5" s="51"/>
    </row>
    <row r="6" spans="1:10">
      <c r="A6" s="51" t="s">
        <v>4463</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4464</v>
      </c>
      <c r="D9" t="s">
        <v>4465</v>
      </c>
      <c r="E9" t="str">
        <f xml:space="preserve"> CONCATENATE( MID(Table15181719[[#This Row],[PHASE]],2,3), MID(Table15181719[[#This Row],[DELIVERABLE]],2,4), TRIM(SUBSTITUTE(MID(Table15181719[[#This Row],[CONCERN.ID]],2,20),"X","") )  )</f>
        <v>07.59.01.01</v>
      </c>
      <c r="F9" t="str">
        <f>TRIM(MID(Table15181719[[#This Row],[CONCERN.UNIQUEPATH]], IF( ISNUMBER( SEARCH("/",Table15181719[[#This Row],[CONCERN.UNIQUEPATH]])),SEARCH("/",Table15181719[[#This Row],[CONCERN.UNIQUEPATH]])+1,1),255))</f>
        <v>Technical Architect: Participate in Standups</v>
      </c>
      <c r="G9" t="s">
        <v>4466</v>
      </c>
    </row>
    <row r="10" spans="1:10">
      <c r="A10" t="s">
        <v>2074</v>
      </c>
      <c r="C10" t="s">
        <v>4467</v>
      </c>
      <c r="D10" t="s">
        <v>4468</v>
      </c>
      <c r="E10" t="str">
        <f xml:space="preserve"> CONCATENATE( MID(Table15181719[[#This Row],[PHASE]],2,3), MID(Table15181719[[#This Row],[DELIVERABLE]],2,4), TRIM(SUBSTITUTE(MID(Table15181719[[#This Row],[CONCERN.ID]],2,20),"X","") )  )</f>
        <v>07.59.01.02</v>
      </c>
      <c r="F10" t="str">
        <f>TRIM(MID(Table15181719[[#This Row],[CONCERN.UNIQUEPATH]], IF( ISNUMBER( SEARCH("/",Table15181719[[#This Row],[CONCERN.UNIQUEPATH]])),SEARCH("/",Table15181719[[#This Row],[CONCERN.UNIQUEPATH]])+1,1),255))</f>
        <v>Technical Architect: Guidance Documentation</v>
      </c>
      <c r="G10" t="s">
        <v>4469</v>
      </c>
    </row>
    <row r="11" spans="1:10">
      <c r="A11" t="s">
        <v>2074</v>
      </c>
      <c r="C11" t="s">
        <v>4470</v>
      </c>
      <c r="D11" t="s">
        <v>4471</v>
      </c>
      <c r="E11" t="str">
        <f xml:space="preserve"> CONCATENATE( MID(Table15181719[[#This Row],[PHASE]],2,3), MID(Table15181719[[#This Row],[DELIVERABLE]],2,4), TRIM(SUBSTITUTE(MID(Table15181719[[#This Row],[CONCERN.ID]],2,20),"X","") )  )</f>
        <v>07.59.02.01</v>
      </c>
      <c r="F11" t="str">
        <f>TRIM(MID(Table15181719[[#This Row],[CONCERN.UNIQUEPATH]], IF( ISNUMBER( SEARCH("/",Table15181719[[#This Row],[CONCERN.UNIQUEPATH]])),SEARCH("/",Table15181719[[#This Row],[CONCERN.UNIQUEPATH]])+1,1),255))</f>
        <v>Technical Architect: Deploy to PROD Early</v>
      </c>
      <c r="G11" t="s">
        <v>4472</v>
      </c>
    </row>
    <row r="12" spans="1:10">
      <c r="A12" t="s">
        <v>2074</v>
      </c>
      <c r="C12" t="s">
        <v>4473</v>
      </c>
      <c r="D12" t="s">
        <v>4474</v>
      </c>
      <c r="E12" t="str">
        <f xml:space="preserve"> CONCATENATE( MID(Table15181719[[#This Row],[PHASE]],2,3), MID(Table15181719[[#This Row],[DELIVERABLE]],2,4), TRIM(SUBSTITUTE(MID(Table15181719[[#This Row],[CONCERN.ID]],2,20),"X","") )  )</f>
        <v>07.59.02.02</v>
      </c>
      <c r="F12" t="str">
        <f>TRIM(MID(Table15181719[[#This Row],[CONCERN.UNIQUEPATH]], IF( ISNUMBER( SEARCH("/",Table15181719[[#This Row],[CONCERN.UNIQUEPATH]])),SEARCH("/",Table15181719[[#This Row],[CONCERN.UNIQUEPATH]])+1,1),255))</f>
        <v>Technical Architect: Infrastructure asCode</v>
      </c>
      <c r="G12" t="s">
        <v>4475</v>
      </c>
    </row>
    <row r="13" spans="1:10">
      <c r="A13" t="s">
        <v>2074</v>
      </c>
      <c r="C13" t="s">
        <v>4476</v>
      </c>
      <c r="D13" t="s">
        <v>4477</v>
      </c>
      <c r="E13" t="str">
        <f xml:space="preserve"> CONCATENATE( MID(Table15181719[[#This Row],[PHASE]],2,3), MID(Table15181719[[#This Row],[DELIVERABLE]],2,4), TRIM(SUBSTITUTE(MID(Table15181719[[#This Row],[CONCERN.ID]],2,20),"X","") )  )</f>
        <v>07.59.02.03</v>
      </c>
      <c r="F13" t="str">
        <f>TRIM(MID(Table15181719[[#This Row],[CONCERN.UNIQUEPATH]], IF( ISNUMBER( SEARCH("/",Table15181719[[#This Row],[CONCERN.UNIQUEPATH]])),SEARCH("/",Table15181719[[#This Row],[CONCERN.UNIQUEPATH]])+1,1),255))</f>
        <v>Technical Architect: Db Schemas as Code</v>
      </c>
      <c r="G13" t="s">
        <v>4478</v>
      </c>
    </row>
    <row r="14" spans="1:10">
      <c r="A14" t="s">
        <v>2074</v>
      </c>
      <c r="C14" t="s">
        <v>4479</v>
      </c>
      <c r="D14" t="s">
        <v>4480</v>
      </c>
      <c r="E14" t="str">
        <f xml:space="preserve"> CONCATENATE( MID(Table15181719[[#This Row],[PHASE]],2,3), MID(Table15181719[[#This Row],[DELIVERABLE]],2,4), TRIM(SUBSTITUTE(MID(Table15181719[[#This Row],[CONCERN.ID]],2,20),"X","") )  )</f>
        <v>07.59.02.04</v>
      </c>
      <c r="F14" t="str">
        <f>TRIM(MID(Table15181719[[#This Row],[CONCERN.UNIQUEPATH]], IF( ISNUMBER( SEARCH("/",Table15181719[[#This Row],[CONCERN.UNIQUEPATH]])),SEARCH("/",Table15181719[[#This Row],[CONCERN.UNIQUEPATH]])+1,1),255))</f>
        <v>Technical Architect: Tests As Code</v>
      </c>
      <c r="G14" t="s">
        <v>4481</v>
      </c>
    </row>
    <row r="15" spans="1:10">
      <c r="A15" t="s">
        <v>2074</v>
      </c>
      <c r="C15" t="s">
        <v>4482</v>
      </c>
      <c r="D15" t="s">
        <v>4483</v>
      </c>
      <c r="E15" t="str">
        <f xml:space="preserve"> CONCATENATE( MID(Table15181719[[#This Row],[PHASE]],2,3), MID(Table15181719[[#This Row],[DELIVERABLE]],2,4), TRIM(SUBSTITUTE(MID(Table15181719[[#This Row],[CONCERN.ID]],2,20),"X","") )  )</f>
        <v>07.59.03.01</v>
      </c>
      <c r="F15" t="str">
        <f>TRIM(MID(Table15181719[[#This Row],[CONCERN.UNIQUEPATH]], IF( ISNUMBER( SEARCH("/",Table15181719[[#This Row],[CONCERN.UNIQUEPATH]])),SEARCH("/",Table15181719[[#This Row],[CONCERN.UNIQUEPATH]])+1,1),255))</f>
        <v>Technical Architect: Patterns: API First</v>
      </c>
      <c r="G15" t="s">
        <v>4484</v>
      </c>
    </row>
    <row r="16" spans="1:10">
      <c r="A16" t="s">
        <v>2074</v>
      </c>
      <c r="C16" t="s">
        <v>4485</v>
      </c>
      <c r="D16" t="s">
        <v>4486</v>
      </c>
      <c r="E16" t="str">
        <f xml:space="preserve"> CONCATENATE( MID(Table15181719[[#This Row],[PHASE]],2,3), MID(Table15181719[[#This Row],[DELIVERABLE]],2,4), TRIM(SUBSTITUTE(MID(Table15181719[[#This Row],[CONCERN.ID]],2,20),"X","") )  )</f>
        <v>07.59.03.02</v>
      </c>
      <c r="F16" t="str">
        <f>TRIM(MID(Table15181719[[#This Row],[CONCERN.UNIQUEPATH]], IF( ISNUMBER( SEARCH("/",Table15181719[[#This Row],[CONCERN.UNIQUEPATH]])),SEARCH("/",Table15181719[[#This Row],[CONCERN.UNIQUEPATH]])+1,1),255))</f>
        <v>Technical Architect: Patterns: Security First</v>
      </c>
      <c r="G16" t="s">
        <v>4487</v>
      </c>
    </row>
    <row r="17" spans="1:7">
      <c r="A17" t="s">
        <v>2074</v>
      </c>
      <c r="C17" t="s">
        <v>4488</v>
      </c>
      <c r="D17" t="s">
        <v>4489</v>
      </c>
      <c r="E17" t="str">
        <f xml:space="preserve"> CONCATENATE( MID(Table15181719[[#This Row],[PHASE]],2,3), MID(Table15181719[[#This Row],[DELIVERABLE]],2,4), TRIM(SUBSTITUTE(MID(Table15181719[[#This Row],[CONCERN.ID]],2,20),"X","") )  )</f>
        <v>07.59.03.03</v>
      </c>
      <c r="F17" t="str">
        <f>TRIM(MID(Table15181719[[#This Row],[CONCERN.UNIQUEPATH]], IF( ISNUMBER( SEARCH("/",Table15181719[[#This Row],[CONCERN.UNIQUEPATH]])),SEARCH("/",Table15181719[[#This Row],[CONCERN.UNIQUEPATH]])+1,1),255))</f>
        <v>Technical Architect: Patterns: DDD</v>
      </c>
      <c r="G17" t="s">
        <v>4490</v>
      </c>
    </row>
    <row r="18" spans="1:7">
      <c r="A18" t="s">
        <v>2074</v>
      </c>
      <c r="C18" t="s">
        <v>4491</v>
      </c>
      <c r="D18" t="s">
        <v>4492</v>
      </c>
      <c r="E18" t="str">
        <f xml:space="preserve"> CONCATENATE( MID(Table15181719[[#This Row],[PHASE]],2,3), MID(Table15181719[[#This Row],[DELIVERABLE]],2,4), TRIM(SUBSTITUTE(MID(Table15181719[[#This Row],[CONCERN.ID]],2,20),"X","") )  )</f>
        <v>07.59.03.04</v>
      </c>
      <c r="F18" t="str">
        <f>TRIM(MID(Table15181719[[#This Row],[CONCERN.UNIQUEPATH]], IF( ISNUMBER( SEARCH("/",Table15181719[[#This Row],[CONCERN.UNIQUEPATH]])),SEARCH("/",Table15181719[[#This Row],[CONCERN.UNIQUEPATH]])+1,1),255))</f>
        <v>Technical Architect: Patterns: Logical Modules</v>
      </c>
      <c r="G18" t="s">
        <v>4493</v>
      </c>
    </row>
    <row r="19" spans="1:7">
      <c r="A19" t="s">
        <v>2074</v>
      </c>
      <c r="C19" t="s">
        <v>4494</v>
      </c>
      <c r="D19" t="s">
        <v>4495</v>
      </c>
      <c r="E19" t="str">
        <f xml:space="preserve"> CONCATENATE( MID(Table15181719[[#This Row],[PHASE]],2,3), MID(Table15181719[[#This Row],[DELIVERABLE]],2,4), TRIM(SUBSTITUTE(MID(Table15181719[[#This Row],[CONCERN.ID]],2,20),"X","") )  )</f>
        <v>07.59.03.05</v>
      </c>
      <c r="F19" t="str">
        <f>TRIM(MID(Table15181719[[#This Row],[CONCERN.UNIQUEPATH]], IF( ISNUMBER( SEARCH("/",Table15181719[[#This Row],[CONCERN.UNIQUEPATH]])),SEARCH("/",Table15181719[[#This Row],[CONCERN.UNIQUEPATH]])+1,1),255))</f>
        <v>Technical Architect: Patterns: Centralize Logic</v>
      </c>
      <c r="G19" t="s">
        <v>4496</v>
      </c>
    </row>
    <row r="20" spans="1:7">
      <c r="A20" t="s">
        <v>2074</v>
      </c>
      <c r="C20" t="s">
        <v>4497</v>
      </c>
      <c r="D20" t="s">
        <v>4498</v>
      </c>
      <c r="E20" t="str">
        <f xml:space="preserve"> CONCATENATE( MID(Table15181719[[#This Row],[PHASE]],2,3), MID(Table15181719[[#This Row],[DELIVERABLE]],2,4), TRIM(SUBSTITUTE(MID(Table15181719[[#This Row],[CONCERN.ID]],2,20),"X","") )  )</f>
        <v>07.59.04.01</v>
      </c>
      <c r="F20" t="str">
        <f>TRIM(MID(Table15181719[[#This Row],[CONCERN.UNIQUEPATH]], IF( ISNUMBER( SEARCH("/",Table15181719[[#This Row],[CONCERN.UNIQUEPATH]])),SEARCH("/",Table15181719[[#This Row],[CONCERN.UNIQUEPATH]])+1,1),255))</f>
        <v>Technical Architect: Patterns: GRASP OO</v>
      </c>
      <c r="G20" t="s">
        <v>4499</v>
      </c>
    </row>
    <row r="21" spans="1:7">
      <c r="A21" t="s">
        <v>2074</v>
      </c>
      <c r="C21" t="s">
        <v>4500</v>
      </c>
      <c r="D21" t="s">
        <v>4501</v>
      </c>
      <c r="E21" t="str">
        <f xml:space="preserve"> CONCATENATE( MID(Table15181719[[#This Row],[PHASE]],2,3), MID(Table15181719[[#This Row],[DELIVERABLE]],2,4), TRIM(SUBSTITUTE(MID(Table15181719[[#This Row],[CONCERN.ID]],2,20),"X","") )  )</f>
        <v>07.59.04.02</v>
      </c>
      <c r="F21" t="str">
        <f>TRIM(MID(Table15181719[[#This Row],[CONCERN.UNIQUEPATH]], IF( ISNUMBER( SEARCH("/",Table15181719[[#This Row],[CONCERN.UNIQUEPATH]])),SEARCH("/",Table15181719[[#This Row],[CONCERN.UNIQUEPATH]])+1,1),255))</f>
        <v>Technical Architect: Patterns: SOLID OO</v>
      </c>
      <c r="G21" t="s">
        <v>4502</v>
      </c>
    </row>
    <row r="22" spans="1:7">
      <c r="A22" t="s">
        <v>2074</v>
      </c>
      <c r="C22" t="s">
        <v>4503</v>
      </c>
      <c r="D22" t="s">
        <v>4504</v>
      </c>
      <c r="E22" t="str">
        <f xml:space="preserve"> CONCATENATE( MID(Table15181719[[#This Row],[PHASE]],2,3), MID(Table15181719[[#This Row],[DELIVERABLE]],2,4), TRIM(SUBSTITUTE(MID(Table15181719[[#This Row],[CONCERN.ID]],2,20),"X","") )  )</f>
        <v>07.59.04.03</v>
      </c>
      <c r="F22" t="str">
        <f>TRIM(MID(Table15181719[[#This Row],[CONCERN.UNIQUEPATH]], IF( ISNUMBER( SEARCH("/",Table15181719[[#This Row],[CONCERN.UNIQUEPATH]])),SEARCH("/",Table15181719[[#This Row],[CONCERN.UNIQUEPATH]])+1,1),255))</f>
        <v>Technical Architect: Patterns: DI &amp; Injection</v>
      </c>
      <c r="G22" t="s">
        <v>4505</v>
      </c>
    </row>
    <row r="23" spans="1:7">
      <c r="A23" t="s">
        <v>2074</v>
      </c>
      <c r="C23" t="s">
        <v>4506</v>
      </c>
      <c r="D23" t="s">
        <v>4507</v>
      </c>
      <c r="E23" t="str">
        <f xml:space="preserve"> CONCATENATE( MID(Table15181719[[#This Row],[PHASE]],2,3), MID(Table15181719[[#This Row],[DELIVERABLE]],2,4), TRIM(SUBSTITUTE(MID(Table15181719[[#This Row],[CONCERN.ID]],2,20),"X","") )  )</f>
        <v>07.59.05.01</v>
      </c>
      <c r="F23" t="str">
        <f>TRIM(MID(Table15181719[[#This Row],[CONCERN.UNIQUEPATH]], IF( ISNUMBER( SEARCH("/",Table15181719[[#This Row],[CONCERN.UNIQUEPATH]])),SEARCH("/",Table15181719[[#This Row],[CONCERN.UNIQUEPATH]])+1,1),255))</f>
        <v>Technical Architect: Warnings: Avoid Micro-Services</v>
      </c>
      <c r="G23" t="s">
        <v>4508</v>
      </c>
    </row>
    <row r="24" spans="1:7">
      <c r="A24" t="s">
        <v>2074</v>
      </c>
      <c r="C24" t="s">
        <v>4509</v>
      </c>
      <c r="D24" t="s">
        <v>4510</v>
      </c>
      <c r="E24" t="str">
        <f xml:space="preserve"> CONCATENATE( MID(Table15181719[[#This Row],[PHASE]],2,3), MID(Table15181719[[#This Row],[DELIVERABLE]],2,4), TRIM(SUBSTITUTE(MID(Table15181719[[#This Row],[CONCERN.ID]],2,20),"X","") )  )</f>
        <v>07.59.05.02</v>
      </c>
      <c r="F24" t="str">
        <f>TRIM(MID(Table15181719[[#This Row],[CONCERN.UNIQUEPATH]], IF( ISNUMBER( SEARCH("/",Table15181719[[#This Row],[CONCERN.UNIQUEPATH]])),SEARCH("/",Table15181719[[#This Row],[CONCERN.UNIQUEPATH]])+1,1),255))</f>
        <v>Technical Architect: Warnings: Bet on Automation</v>
      </c>
      <c r="G24" t="s">
        <v>4511</v>
      </c>
    </row>
    <row r="25" spans="1:7">
      <c r="A25" t="s">
        <v>2074</v>
      </c>
      <c r="C25" t="s">
        <v>4512</v>
      </c>
      <c r="D25" t="s">
        <v>4513</v>
      </c>
      <c r="E25" t="str">
        <f xml:space="preserve"> CONCATENATE( MID(Table15181719[[#This Row],[PHASE]],2,3), MID(Table15181719[[#This Row],[DELIVERABLE]],2,4), TRIM(SUBSTITUTE(MID(Table15181719[[#This Row],[CONCERN.ID]],2,20),"X","") )  )</f>
        <v>07.59.05.03</v>
      </c>
      <c r="F25" t="str">
        <f>TRIM(MID(Table15181719[[#This Row],[CONCERN.UNIQUEPATH]], IF( ISNUMBER( SEARCH("/",Table15181719[[#This Row],[CONCERN.UNIQUEPATH]])),SEARCH("/",Table15181719[[#This Row],[CONCERN.UNIQUEPATH]])+1,1),255))</f>
        <v>Technical Architect: Warnings: Security-First</v>
      </c>
      <c r="G25" t="s">
        <v>4514</v>
      </c>
    </row>
    <row r="26" spans="1:7">
      <c r="A26" t="s">
        <v>2074</v>
      </c>
      <c r="D26" t="s">
        <v>4515</v>
      </c>
      <c r="E26" t="str">
        <f xml:space="preserve"> CONCATENATE( MID(Table15181719[[#This Row],[PHASE]],2,3), MID(Table15181719[[#This Row],[DELIVERABLE]],2,4), TRIM(SUBSTITUTE(MID(Table15181719[[#This Row],[CONCERN.ID]],2,20),"X","") )  )</f>
        <v>07.</v>
      </c>
      <c r="F26" t="str">
        <f>TRIM(MID(Table15181719[[#This Row],[CONCERN.UNIQUEPATH]], IF( ISNUMBER( SEARCH("/",Table15181719[[#This Row],[CONCERN.UNIQUEPATH]])),SEARCH("/",Table15181719[[#This Row],[CONCERN.UNIQUEPATH]])+1,1),255))</f>
        <v>Technical Architect: Warnings: Team Lead</v>
      </c>
      <c r="G26" t="s">
        <v>4516</v>
      </c>
    </row>
  </sheetData>
  <mergeCells count="4">
    <mergeCell ref="A6:J6"/>
    <mergeCell ref="A5:J5"/>
    <mergeCell ref="A3:J3"/>
    <mergeCell ref="A2:J2"/>
  </mergeCells>
  <dataValidations count="4">
    <dataValidation type="list" allowBlank="1" showInputMessage="1" showErrorMessage="1" sqref="A9:A26" xr:uid="{8C1B3616-A816-4445-B55F-9240781F5E21}">
      <formula1>TBL_Phase</formula1>
    </dataValidation>
    <dataValidation type="list" allowBlank="1" showInputMessage="1" showErrorMessage="1" sqref="B9:B26" xr:uid="{F0B33233-8151-4BF4-AFCD-E0AE43F2FD44}">
      <formula1>TBL_Deliverables</formula1>
    </dataValidation>
    <dataValidation type="list" allowBlank="1" showInputMessage="1" showErrorMessage="1" sqref="H9:I26" xr:uid="{A28D04E8-BE56-411E-A6F5-D63C52CFA984}">
      <formula1>TBL_Stakeholders</formula1>
    </dataValidation>
    <dataValidation type="list" allowBlank="1" showInputMessage="1" showErrorMessage="1" sqref="J9:J26" xr:uid="{C96DAC62-C3D1-4E49-89FE-E6CBCEE3218F}">
      <formula1>TBL_Type</formula1>
    </dataValidation>
  </dataValidations>
  <hyperlinks>
    <hyperlink ref="A1" location="TOC!A1" display="TOC!A1" xr:uid="{2302A34D-6FF2-4B03-B2AF-787DA1517ED3}"/>
  </hyperlinks>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AE28-6A4A-4D09-8CB0-33E9AFBA9712}">
  <sheetPr>
    <tabColor theme="9" tint="0.39997558519241921"/>
  </sheetPr>
  <dimension ref="A1:J85"/>
  <sheetViews>
    <sheetView topLeftCell="D58" workbookViewId="0">
      <selection activeCell="G86" sqref="G86"/>
    </sheetView>
  </sheetViews>
  <sheetFormatPr defaultRowHeight="14.45"/>
  <cols>
    <col min="1" max="1" width="8.42578125" customWidth="1"/>
    <col min="2" max="2" width="13.85546875" customWidth="1"/>
    <col min="3" max="3" width="13.85546875" bestFit="1" customWidth="1"/>
    <col min="4" max="4" width="36.140625" bestFit="1" customWidth="1"/>
    <col min="5" max="5" width="13.85546875" customWidth="1"/>
    <col min="6" max="6" width="7.85546875" bestFit="1" customWidth="1"/>
    <col min="7" max="7" width="192.5703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4517</v>
      </c>
      <c r="B5" s="51"/>
      <c r="C5" s="51"/>
      <c r="D5" s="51"/>
      <c r="E5" s="51"/>
      <c r="F5" s="51"/>
      <c r="G5" s="51"/>
      <c r="H5" s="51"/>
      <c r="I5" s="51"/>
      <c r="J5" s="51"/>
    </row>
    <row r="6" spans="1:10">
      <c r="A6" s="51" t="s">
        <v>4518</v>
      </c>
      <c r="B6" s="51"/>
      <c r="C6" s="51"/>
      <c r="D6" s="51"/>
      <c r="E6" s="51"/>
      <c r="F6" s="51"/>
      <c r="G6" s="51"/>
      <c r="H6" s="51"/>
      <c r="I6" s="51"/>
      <c r="J6" s="51"/>
    </row>
    <row r="8" spans="1:10">
      <c r="A8" s="53" t="s">
        <v>4519</v>
      </c>
      <c r="B8" s="53"/>
      <c r="C8" s="53"/>
      <c r="D8" s="53"/>
      <c r="E8" s="53"/>
      <c r="F8" s="53"/>
      <c r="G8" s="53"/>
      <c r="H8" s="53"/>
      <c r="I8" s="53"/>
      <c r="J8" s="53"/>
    </row>
    <row r="10" spans="1:10">
      <c r="A10" t="s">
        <v>3205</v>
      </c>
      <c r="B10" t="s">
        <v>3206</v>
      </c>
      <c r="C10" t="s">
        <v>3207</v>
      </c>
      <c r="D10" t="s">
        <v>3208</v>
      </c>
      <c r="E10" t="s">
        <v>3209</v>
      </c>
      <c r="F10" t="s">
        <v>3210</v>
      </c>
      <c r="G10" t="s">
        <v>2396</v>
      </c>
      <c r="H10" t="s">
        <v>3211</v>
      </c>
      <c r="I10" t="s">
        <v>3212</v>
      </c>
      <c r="J10" t="s">
        <v>2025</v>
      </c>
    </row>
    <row r="11" spans="1:10">
      <c r="A11" t="s">
        <v>2074</v>
      </c>
      <c r="C11" t="s">
        <v>4520</v>
      </c>
      <c r="D11" t="s">
        <v>3214</v>
      </c>
      <c r="E11" t="str">
        <f xml:space="preserve"> CONCATENATE( MID(Table15184[[#This Row],[PHASE]],2,3), MID(Table15184[[#This Row],[DELIVERABLE]],2,4), TRIM(SUBSTITUTE(MID(Table15184[[#This Row],[CONCERN.ID]],2,20),"X","") )  )</f>
        <v>07.51.01.01</v>
      </c>
      <c r="F11" t="str">
        <f>TRIM(MID(Table15184[[#This Row],[CONCERN.UNIQUEPATH]], IF( ISNUMBER( SEARCH("/",Table15184[[#This Row],[CONCERN.UNIQUEPATH]])),SEARCH("/",Table15184[[#This Row],[CONCERN.UNIQUEPATH]])+1,1),255))</f>
        <v>Title</v>
      </c>
      <c r="G11" t="s">
        <v>4521</v>
      </c>
    </row>
    <row r="12" spans="1:10">
      <c r="A12" t="s">
        <v>2074</v>
      </c>
      <c r="C12" t="s">
        <v>4520</v>
      </c>
      <c r="E12" t="str">
        <f xml:space="preserve"> CONCATENATE( MID(Table15184[[#This Row],[PHASE]],2,3), MID(Table15184[[#This Row],[DELIVERABLE]],2,4), TRIM(SUBSTITUTE(MID(Table15184[[#This Row],[CONCERN.ID]],2,20),"X","") )  )</f>
        <v>07.51.01.01</v>
      </c>
      <c r="F12" t="str">
        <f>TRIM(MID(Table15184[[#This Row],[CONCERN.UNIQUEPATH]], IF( ISNUMBER( SEARCH("/",Table15184[[#This Row],[CONCERN.UNIQUEPATH]])),SEARCH("/",Table15184[[#This Row],[CONCERN.UNIQUEPATH]])+1,1),255))</f>
        <v/>
      </c>
      <c r="G12" t="s">
        <v>4522</v>
      </c>
    </row>
    <row r="13" spans="1:10">
      <c r="A13" t="s">
        <v>2074</v>
      </c>
      <c r="C13" t="s">
        <v>4523</v>
      </c>
      <c r="E13" t="str">
        <f xml:space="preserve"> CONCATENATE( MID(Table15184[[#This Row],[PHASE]],2,3), MID(Table15184[[#This Row],[DELIVERABLE]],2,4), TRIM(SUBSTITUTE(MID(Table15184[[#This Row],[CONCERN.ID]],2,20),"X","") )  )</f>
        <v>07.51.01.02</v>
      </c>
      <c r="F13" t="str">
        <f>TRIM(MID(Table15184[[#This Row],[CONCERN.UNIQUEPATH]], IF( ISNUMBER( SEARCH("/",Table15184[[#This Row],[CONCERN.UNIQUEPATH]])),SEARCH("/",Table15184[[#This Row],[CONCERN.UNIQUEPATH]])+1,1),255))</f>
        <v/>
      </c>
      <c r="G13" t="s">
        <v>4524</v>
      </c>
    </row>
    <row r="14" spans="1:10">
      <c r="A14" t="s">
        <v>2074</v>
      </c>
      <c r="E14" t="str">
        <f xml:space="preserve"> CONCATENATE( MID(Table15184[[#This Row],[PHASE]],2,3), MID(Table15184[[#This Row],[DELIVERABLE]],2,4), TRIM(SUBSTITUTE(MID(Table15184[[#This Row],[CONCERN.ID]],2,20),"X","") )  )</f>
        <v>07.</v>
      </c>
      <c r="F14" t="str">
        <f>TRIM(MID(Table15184[[#This Row],[CONCERN.UNIQUEPATH]], IF( ISNUMBER( SEARCH("/",Table15184[[#This Row],[CONCERN.UNIQUEPATH]])),SEARCH("/",Table15184[[#This Row],[CONCERN.UNIQUEPATH]])+1,1),255))</f>
        <v/>
      </c>
      <c r="G14" t="s">
        <v>4525</v>
      </c>
    </row>
    <row r="15" spans="1:10">
      <c r="A15" t="s">
        <v>2074</v>
      </c>
      <c r="E15" t="str">
        <f xml:space="preserve"> CONCATENATE( MID(Table15184[[#This Row],[PHASE]],2,3), MID(Table15184[[#This Row],[DELIVERABLE]],2,4), TRIM(SUBSTITUTE(MID(Table15184[[#This Row],[CONCERN.ID]],2,20),"X","") )  )</f>
        <v>07.</v>
      </c>
      <c r="F15" t="str">
        <f>TRIM(MID(Table15184[[#This Row],[CONCERN.UNIQUEPATH]], IF( ISNUMBER( SEARCH("/",Table15184[[#This Row],[CONCERN.UNIQUEPATH]])),SEARCH("/",Table15184[[#This Row],[CONCERN.UNIQUEPATH]])+1,1),255))</f>
        <v/>
      </c>
      <c r="G15" t="s">
        <v>4526</v>
      </c>
    </row>
    <row r="16" spans="1:10">
      <c r="A16" t="s">
        <v>2074</v>
      </c>
      <c r="E16" t="str">
        <f xml:space="preserve"> CONCATENATE( MID(Table15184[[#This Row],[PHASE]],2,3), MID(Table15184[[#This Row],[DELIVERABLE]],2,4), TRIM(SUBSTITUTE(MID(Table15184[[#This Row],[CONCERN.ID]],2,20),"X","") )  )</f>
        <v>07.</v>
      </c>
      <c r="F16" t="str">
        <f>TRIM(MID(Table15184[[#This Row],[CONCERN.UNIQUEPATH]], IF( ISNUMBER( SEARCH("/",Table15184[[#This Row],[CONCERN.UNIQUEPATH]])),SEARCH("/",Table15184[[#This Row],[CONCERN.UNIQUEPATH]])+1,1),255))</f>
        <v/>
      </c>
      <c r="G16" t="s">
        <v>4527</v>
      </c>
    </row>
    <row r="17" spans="1:7">
      <c r="A17" t="s">
        <v>2074</v>
      </c>
      <c r="C17" t="s">
        <v>4528</v>
      </c>
      <c r="D17" t="s">
        <v>4529</v>
      </c>
      <c r="E17" t="str">
        <f xml:space="preserve"> CONCATENATE( MID(Table15184[[#This Row],[PHASE]],2,3), MID(Table15184[[#This Row],[DELIVERABLE]],2,4), TRIM(SUBSTITUTE(MID(Table15184[[#This Row],[CONCERN.ID]],2,20),"X","") )  )</f>
        <v>07.51.22.05</v>
      </c>
      <c r="F17" t="str">
        <f>TRIM(MID(Table15184[[#This Row],[CONCERN.UNIQUEPATH]], IF( ISNUMBER( SEARCH("/",Table15184[[#This Row],[CONCERN.UNIQUEPATH]])),SEARCH("/",Table15184[[#This Row],[CONCERN.UNIQUEPATH]])+1,1),255))</f>
        <v>UI: Capabilities: SPA</v>
      </c>
      <c r="G17" t="s">
        <v>4530</v>
      </c>
    </row>
    <row r="18" spans="1:7">
      <c r="A18" t="s">
        <v>2074</v>
      </c>
      <c r="C18" t="s">
        <v>4531</v>
      </c>
      <c r="D18" t="s">
        <v>4532</v>
      </c>
      <c r="E18" t="str">
        <f xml:space="preserve"> CONCATENATE( MID(Table15184[[#This Row],[PHASE]],2,3), MID(Table15184[[#This Row],[DELIVERABLE]],2,4), TRIM(SUBSTITUTE(MID(Table15184[[#This Row],[CONCERN.ID]],2,20),"X","") )  )</f>
        <v>07.51.22.06</v>
      </c>
      <c r="F18" t="str">
        <f>TRIM(MID(Table15184[[#This Row],[CONCERN.UNIQUEPATH]], IF( ISNUMBER( SEARCH("/",Table15184[[#This Row],[CONCERN.UNIQUEPATH]])),SEARCH("/",Table15184[[#This Row],[CONCERN.UNIQUEPATH]])+1,1),255))</f>
        <v>UI: Capabilities: SPA+SEO</v>
      </c>
      <c r="G18" t="s">
        <v>4533</v>
      </c>
    </row>
    <row r="19" spans="1:7">
      <c r="A19" t="s">
        <v>2074</v>
      </c>
      <c r="C19" t="s">
        <v>4534</v>
      </c>
      <c r="D19" t="s">
        <v>4535</v>
      </c>
      <c r="E19" t="str">
        <f xml:space="preserve"> CONCATENATE( MID(Table15184[[#This Row],[PHASE]],2,3), MID(Table15184[[#This Row],[DELIVERABLE]],2,4), TRIM(SUBSTITUTE(MID(Table15184[[#This Row],[CONCERN.ID]],2,20),"X","") )  )</f>
        <v>07.51.23.01</v>
      </c>
      <c r="F19" t="str">
        <f>TRIM(MID(Table15184[[#This Row],[CONCERN.UNIQUEPATH]], IF( ISNUMBER( SEARCH("/",Table15184[[#This Row],[CONCERN.UNIQUEPATH]])),SEARCH("/",Table15184[[#This Row],[CONCERN.UNIQUEPATH]])+1,1),255))</f>
        <v>UI: Capabilities: Dynamic Testing</v>
      </c>
      <c r="G19" t="s">
        <v>4536</v>
      </c>
    </row>
    <row r="20" spans="1:7">
      <c r="A20" t="s">
        <v>2074</v>
      </c>
      <c r="C20" t="s">
        <v>4537</v>
      </c>
      <c r="D20" t="s">
        <v>4538</v>
      </c>
      <c r="E20" t="str">
        <f xml:space="preserve"> CONCATENATE( MID(Table15184[[#This Row],[PHASE]],2,3), MID(Table15184[[#This Row],[DELIVERABLE]],2,4), TRIM(SUBSTITUTE(MID(Table15184[[#This Row],[CONCERN.ID]],2,20),"X","") )  )</f>
        <v>07.51.24.01</v>
      </c>
      <c r="F20" t="str">
        <f>TRIM(MID(Table15184[[#This Row],[CONCERN.UNIQUEPATH]], IF( ISNUMBER( SEARCH("/",Table15184[[#This Row],[CONCERN.UNIQUEPATH]])),SEARCH("/",Table15184[[#This Row],[CONCERN.UNIQUEPATH]])+1,1),255))</f>
        <v>UI: Guidance: SPA</v>
      </c>
      <c r="G20" t="s">
        <v>4539</v>
      </c>
    </row>
    <row r="21" spans="1:7">
      <c r="A21" t="s">
        <v>2074</v>
      </c>
      <c r="C21" t="s">
        <v>4540</v>
      </c>
      <c r="D21" t="s">
        <v>4541</v>
      </c>
      <c r="E21" t="str">
        <f xml:space="preserve"> CONCATENATE( MID(Table15184[[#This Row],[PHASE]],2,3), MID(Table15184[[#This Row],[DELIVERABLE]],2,4), TRIM(SUBSTITUTE(MID(Table15184[[#This Row],[CONCERN.ID]],2,20),"X","") )  )</f>
        <v>07.51.31.01</v>
      </c>
      <c r="F21" t="str">
        <f>TRIM(MID(Table15184[[#This Row],[CONCERN.UNIQUEPATH]], IF( ISNUMBER( SEARCH("/",Table15184[[#This Row],[CONCERN.UNIQUEPATH]])),SEARCH("/",Table15184[[#This Row],[CONCERN.UNIQUEPATH]])+1,1),255))</f>
        <v>UI: Guidance: Consumer Focused</v>
      </c>
      <c r="G21" t="s">
        <v>4542</v>
      </c>
    </row>
    <row r="22" spans="1:7">
      <c r="A22" t="s">
        <v>2074</v>
      </c>
      <c r="C22" t="s">
        <v>4543</v>
      </c>
      <c r="E22" t="str">
        <f xml:space="preserve"> CONCATENATE( MID(Table15184[[#This Row],[PHASE]],2,3), MID(Table15184[[#This Row],[DELIVERABLE]],2,4), TRIM(SUBSTITUTE(MID(Table15184[[#This Row],[CONCERN.ID]],2,20),"X","") )  )</f>
        <v>07.51.31.02</v>
      </c>
      <c r="F22" t="str">
        <f>TRIM(MID(Table15184[[#This Row],[CONCERN.UNIQUEPATH]], IF( ISNUMBER( SEARCH("/",Table15184[[#This Row],[CONCERN.UNIQUEPATH]])),SEARCH("/",Table15184[[#This Row],[CONCERN.UNIQUEPATH]])+1,1),255))</f>
        <v/>
      </c>
      <c r="G22" t="s">
        <v>4544</v>
      </c>
    </row>
    <row r="23" spans="1:7">
      <c r="A23" t="s">
        <v>2074</v>
      </c>
      <c r="C23" t="s">
        <v>4545</v>
      </c>
      <c r="E23" t="str">
        <f xml:space="preserve"> CONCATENATE( MID(Table15184[[#This Row],[PHASE]],2,3), MID(Table15184[[#This Row],[DELIVERABLE]],2,4), TRIM(SUBSTITUTE(MID(Table15184[[#This Row],[CONCERN.ID]],2,20),"X","") )  )</f>
        <v>07.51.31.03</v>
      </c>
      <c r="F23" t="str">
        <f>TRIM(MID(Table15184[[#This Row],[CONCERN.UNIQUEPATH]], IF( ISNUMBER( SEARCH("/",Table15184[[#This Row],[CONCERN.UNIQUEPATH]])),SEARCH("/",Table15184[[#This Row],[CONCERN.UNIQUEPATH]])+1,1),255))</f>
        <v/>
      </c>
      <c r="G23" t="s">
        <v>4546</v>
      </c>
    </row>
    <row r="24" spans="1:7">
      <c r="A24" t="s">
        <v>2074</v>
      </c>
      <c r="C24" t="s">
        <v>4547</v>
      </c>
      <c r="E24" t="str">
        <f xml:space="preserve"> CONCATENATE( MID(Table15184[[#This Row],[PHASE]],2,3), MID(Table15184[[#This Row],[DELIVERABLE]],2,4), TRIM(SUBSTITUTE(MID(Table15184[[#This Row],[CONCERN.ID]],2,20),"X","") )  )</f>
        <v>07.51.31.04</v>
      </c>
      <c r="F24" t="str">
        <f>TRIM(MID(Table15184[[#This Row],[CONCERN.UNIQUEPATH]], IF( ISNUMBER( SEARCH("/",Table15184[[#This Row],[CONCERN.UNIQUEPATH]])),SEARCH("/",Table15184[[#This Row],[CONCERN.UNIQUEPATH]])+1,1),255))</f>
        <v/>
      </c>
      <c r="G24" t="s">
        <v>4548</v>
      </c>
    </row>
    <row r="25" spans="1:7">
      <c r="A25" t="s">
        <v>2074</v>
      </c>
      <c r="C25" t="s">
        <v>4549</v>
      </c>
      <c r="E25" t="str">
        <f xml:space="preserve"> CONCATENATE( MID(Table15184[[#This Row],[PHASE]],2,3), MID(Table15184[[#This Row],[DELIVERABLE]],2,4), TRIM(SUBSTITUTE(MID(Table15184[[#This Row],[CONCERN.ID]],2,20),"X","") )  )</f>
        <v>07.51.31.05</v>
      </c>
      <c r="F25" t="str">
        <f>TRIM(MID(Table15184[[#This Row],[CONCERN.UNIQUEPATH]], IF( ISNUMBER( SEARCH("/",Table15184[[#This Row],[CONCERN.UNIQUEPATH]])),SEARCH("/",Table15184[[#This Row],[CONCERN.UNIQUEPATH]])+1,1),255))</f>
        <v/>
      </c>
      <c r="G25" t="s">
        <v>4550</v>
      </c>
    </row>
    <row r="26" spans="1:7">
      <c r="A26" t="s">
        <v>2074</v>
      </c>
      <c r="C26" t="s">
        <v>4551</v>
      </c>
      <c r="E26" t="str">
        <f xml:space="preserve"> CONCATENATE( MID(Table15184[[#This Row],[PHASE]],2,3), MID(Table15184[[#This Row],[DELIVERABLE]],2,4), TRIM(SUBSTITUTE(MID(Table15184[[#This Row],[CONCERN.ID]],2,20),"X","") )  )</f>
        <v>07.51.31.06</v>
      </c>
      <c r="F26" t="str">
        <f>TRIM(MID(Table15184[[#This Row],[CONCERN.UNIQUEPATH]], IF( ISNUMBER( SEARCH("/",Table15184[[#This Row],[CONCERN.UNIQUEPATH]])),SEARCH("/",Table15184[[#This Row],[CONCERN.UNIQUEPATH]])+1,1),255))</f>
        <v/>
      </c>
      <c r="G26" t="s">
        <v>4552</v>
      </c>
    </row>
    <row r="27" spans="1:7">
      <c r="A27" t="s">
        <v>2074</v>
      </c>
      <c r="C27" t="s">
        <v>4553</v>
      </c>
      <c r="E27" t="str">
        <f xml:space="preserve"> CONCATENATE( MID(Table15184[[#This Row],[PHASE]],2,3), MID(Table15184[[#This Row],[DELIVERABLE]],2,4), TRIM(SUBSTITUTE(MID(Table15184[[#This Row],[CONCERN.ID]],2,20),"X","") )  )</f>
        <v>07.51.31.07</v>
      </c>
      <c r="F27" t="str">
        <f>TRIM(MID(Table15184[[#This Row],[CONCERN.UNIQUEPATH]], IF( ISNUMBER( SEARCH("/",Table15184[[#This Row],[CONCERN.UNIQUEPATH]])),SEARCH("/",Table15184[[#This Row],[CONCERN.UNIQUEPATH]])+1,1),255))</f>
        <v/>
      </c>
      <c r="G27" t="s">
        <v>4554</v>
      </c>
    </row>
    <row r="28" spans="1:7">
      <c r="A28" t="s">
        <v>2074</v>
      </c>
      <c r="C28" t="s">
        <v>4555</v>
      </c>
      <c r="E28" t="str">
        <f xml:space="preserve"> CONCATENATE( MID(Table15184[[#This Row],[PHASE]],2,3), MID(Table15184[[#This Row],[DELIVERABLE]],2,4), TRIM(SUBSTITUTE(MID(Table15184[[#This Row],[CONCERN.ID]],2,20),"X","") )  )</f>
        <v>07.51.31.08</v>
      </c>
      <c r="F28" t="str">
        <f>TRIM(MID(Table15184[[#This Row],[CONCERN.UNIQUEPATH]], IF( ISNUMBER( SEARCH("/",Table15184[[#This Row],[CONCERN.UNIQUEPATH]])),SEARCH("/",Table15184[[#This Row],[CONCERN.UNIQUEPATH]])+1,1),255))</f>
        <v/>
      </c>
      <c r="G28" t="s">
        <v>4556</v>
      </c>
    </row>
    <row r="29" spans="1:7">
      <c r="A29" t="s">
        <v>2074</v>
      </c>
      <c r="C29" t="s">
        <v>4557</v>
      </c>
      <c r="E29" t="str">
        <f xml:space="preserve"> CONCATENATE( MID(Table15184[[#This Row],[PHASE]],2,3), MID(Table15184[[#This Row],[DELIVERABLE]],2,4), TRIM(SUBSTITUTE(MID(Table15184[[#This Row],[CONCERN.ID]],2,20),"X","") )  )</f>
        <v>07.51.31.09</v>
      </c>
      <c r="F29" t="str">
        <f>TRIM(MID(Table15184[[#This Row],[CONCERN.UNIQUEPATH]], IF( ISNUMBER( SEARCH("/",Table15184[[#This Row],[CONCERN.UNIQUEPATH]])),SEARCH("/",Table15184[[#This Row],[CONCERN.UNIQUEPATH]])+1,1),255))</f>
        <v/>
      </c>
      <c r="G29" t="s">
        <v>4558</v>
      </c>
    </row>
    <row r="30" spans="1:7">
      <c r="A30" t="s">
        <v>2074</v>
      </c>
      <c r="C30" t="s">
        <v>4559</v>
      </c>
      <c r="E30" t="str">
        <f xml:space="preserve"> CONCATENATE( MID(Table15184[[#This Row],[PHASE]],2,3), MID(Table15184[[#This Row],[DELIVERABLE]],2,4), TRIM(SUBSTITUTE(MID(Table15184[[#This Row],[CONCERN.ID]],2,20),"X","") )  )</f>
        <v>07.51.31.11</v>
      </c>
      <c r="F30" t="str">
        <f>TRIM(MID(Table15184[[#This Row],[CONCERN.UNIQUEPATH]], IF( ISNUMBER( SEARCH("/",Table15184[[#This Row],[CONCERN.UNIQUEPATH]])),SEARCH("/",Table15184[[#This Row],[CONCERN.UNIQUEPATH]])+1,1),255))</f>
        <v/>
      </c>
      <c r="G30" t="s">
        <v>4560</v>
      </c>
    </row>
    <row r="31" spans="1:7">
      <c r="A31" t="s">
        <v>2074</v>
      </c>
      <c r="C31" t="s">
        <v>4561</v>
      </c>
      <c r="E31" t="str">
        <f xml:space="preserve"> CONCATENATE( MID(Table15184[[#This Row],[PHASE]],2,3), MID(Table15184[[#This Row],[DELIVERABLE]],2,4), TRIM(SUBSTITUTE(MID(Table15184[[#This Row],[CONCERN.ID]],2,20),"X","") )  )</f>
        <v>07.51.41.01</v>
      </c>
      <c r="F31" t="str">
        <f>TRIM(MID(Table15184[[#This Row],[CONCERN.UNIQUEPATH]], IF( ISNUMBER( SEARCH("/",Table15184[[#This Row],[CONCERN.UNIQUEPATH]])),SEARCH("/",Table15184[[#This Row],[CONCERN.UNIQUEPATH]])+1,1),255))</f>
        <v/>
      </c>
      <c r="G31" t="s">
        <v>4562</v>
      </c>
    </row>
    <row r="32" spans="1:7">
      <c r="A32" t="s">
        <v>2074</v>
      </c>
      <c r="C32" t="s">
        <v>4563</v>
      </c>
      <c r="E32" t="str">
        <f xml:space="preserve"> CONCATENATE( MID(Table15184[[#This Row],[PHASE]],2,3), MID(Table15184[[#This Row],[DELIVERABLE]],2,4), TRIM(SUBSTITUTE(MID(Table15184[[#This Row],[CONCERN.ID]],2,20),"X","") )  )</f>
        <v>07.51.41.02</v>
      </c>
      <c r="F32" t="str">
        <f>TRIM(MID(Table15184[[#This Row],[CONCERN.UNIQUEPATH]], IF( ISNUMBER( SEARCH("/",Table15184[[#This Row],[CONCERN.UNIQUEPATH]])),SEARCH("/",Table15184[[#This Row],[CONCERN.UNIQUEPATH]])+1,1),255))</f>
        <v/>
      </c>
      <c r="G32" t="s">
        <v>4564</v>
      </c>
    </row>
    <row r="33" spans="1:7">
      <c r="A33" t="s">
        <v>2074</v>
      </c>
      <c r="C33" t="s">
        <v>4565</v>
      </c>
      <c r="E33" t="str">
        <f xml:space="preserve"> CONCATENATE( MID(Table15184[[#This Row],[PHASE]],2,3), MID(Table15184[[#This Row],[DELIVERABLE]],2,4), TRIM(SUBSTITUTE(MID(Table15184[[#This Row],[CONCERN.ID]],2,20),"X","") )  )</f>
        <v>07.51.42.01</v>
      </c>
      <c r="F33" t="str">
        <f>TRIM(MID(Table15184[[#This Row],[CONCERN.UNIQUEPATH]], IF( ISNUMBER( SEARCH("/",Table15184[[#This Row],[CONCERN.UNIQUEPATH]])),SEARCH("/",Table15184[[#This Row],[CONCERN.UNIQUEPATH]])+1,1),255))</f>
        <v/>
      </c>
      <c r="G33" t="s">
        <v>4566</v>
      </c>
    </row>
    <row r="34" spans="1:7">
      <c r="A34" t="s">
        <v>2074</v>
      </c>
      <c r="C34" t="s">
        <v>4567</v>
      </c>
      <c r="E34" t="str">
        <f xml:space="preserve"> CONCATENATE( MID(Table15184[[#This Row],[PHASE]],2,3), MID(Table15184[[#This Row],[DELIVERABLE]],2,4), TRIM(SUBSTITUTE(MID(Table15184[[#This Row],[CONCERN.ID]],2,20),"X","") )  )</f>
        <v>07.51.42.02</v>
      </c>
      <c r="F34" t="str">
        <f>TRIM(MID(Table15184[[#This Row],[CONCERN.UNIQUEPATH]], IF( ISNUMBER( SEARCH("/",Table15184[[#This Row],[CONCERN.UNIQUEPATH]])),SEARCH("/",Table15184[[#This Row],[CONCERN.UNIQUEPATH]])+1,1),255))</f>
        <v/>
      </c>
      <c r="G34" t="s">
        <v>4568</v>
      </c>
    </row>
    <row r="35" spans="1:7">
      <c r="A35" t="s">
        <v>2074</v>
      </c>
      <c r="C35" t="s">
        <v>4569</v>
      </c>
      <c r="E35" t="str">
        <f xml:space="preserve"> CONCATENATE( MID(Table15184[[#This Row],[PHASE]],2,3), MID(Table15184[[#This Row],[DELIVERABLE]],2,4), TRIM(SUBSTITUTE(MID(Table15184[[#This Row],[CONCERN.ID]],2,20),"X","") )  )</f>
        <v>07.51.42.03</v>
      </c>
      <c r="F35" t="str">
        <f>TRIM(MID(Table15184[[#This Row],[CONCERN.UNIQUEPATH]], IF( ISNUMBER( SEARCH("/",Table15184[[#This Row],[CONCERN.UNIQUEPATH]])),SEARCH("/",Table15184[[#This Row],[CONCERN.UNIQUEPATH]])+1,1),255))</f>
        <v/>
      </c>
      <c r="G35" t="s">
        <v>4566</v>
      </c>
    </row>
    <row r="36" spans="1:7">
      <c r="A36" t="s">
        <v>2074</v>
      </c>
      <c r="C36" t="s">
        <v>4570</v>
      </c>
      <c r="E36" t="str">
        <f xml:space="preserve"> CONCATENATE( MID(Table15184[[#This Row],[PHASE]],2,3), MID(Table15184[[#This Row],[DELIVERABLE]],2,4), TRIM(SUBSTITUTE(MID(Table15184[[#This Row],[CONCERN.ID]],2,20),"X","") )  )</f>
        <v>07.51.42.04</v>
      </c>
      <c r="F36" t="str">
        <f>TRIM(MID(Table15184[[#This Row],[CONCERN.UNIQUEPATH]], IF( ISNUMBER( SEARCH("/",Table15184[[#This Row],[CONCERN.UNIQUEPATH]])),SEARCH("/",Table15184[[#This Row],[CONCERN.UNIQUEPATH]])+1,1),255))</f>
        <v/>
      </c>
      <c r="G36" t="s">
        <v>4566</v>
      </c>
    </row>
    <row r="37" spans="1:7">
      <c r="A37" t="s">
        <v>2074</v>
      </c>
      <c r="C37" t="s">
        <v>4571</v>
      </c>
      <c r="E37" t="str">
        <f xml:space="preserve"> CONCATENATE( MID(Table15184[[#This Row],[PHASE]],2,3), MID(Table15184[[#This Row],[DELIVERABLE]],2,4), TRIM(SUBSTITUTE(MID(Table15184[[#This Row],[CONCERN.ID]],2,20),"X","") )  )</f>
        <v>07.51.51.01</v>
      </c>
      <c r="F37" t="str">
        <f>TRIM(MID(Table15184[[#This Row],[CONCERN.UNIQUEPATH]], IF( ISNUMBER( SEARCH("/",Table15184[[#This Row],[CONCERN.UNIQUEPATH]])),SEARCH("/",Table15184[[#This Row],[CONCERN.UNIQUEPATH]])+1,1),255))</f>
        <v/>
      </c>
      <c r="G37" t="s">
        <v>4572</v>
      </c>
    </row>
    <row r="38" spans="1:7">
      <c r="A38" t="s">
        <v>2074</v>
      </c>
      <c r="C38" t="s">
        <v>4573</v>
      </c>
      <c r="E38" t="str">
        <f xml:space="preserve"> CONCATENATE( MID(Table15184[[#This Row],[PHASE]],2,3), MID(Table15184[[#This Row],[DELIVERABLE]],2,4), TRIM(SUBSTITUTE(MID(Table15184[[#This Row],[CONCERN.ID]],2,20),"X","") )  )</f>
        <v>07.51.51.02</v>
      </c>
      <c r="F38" t="str">
        <f>TRIM(MID(Table15184[[#This Row],[CONCERN.UNIQUEPATH]], IF( ISNUMBER( SEARCH("/",Table15184[[#This Row],[CONCERN.UNIQUEPATH]])),SEARCH("/",Table15184[[#This Row],[CONCERN.UNIQUEPATH]])+1,1),255))</f>
        <v/>
      </c>
      <c r="G38" t="s">
        <v>4574</v>
      </c>
    </row>
    <row r="39" spans="1:7">
      <c r="A39" t="s">
        <v>2074</v>
      </c>
      <c r="C39" t="s">
        <v>4575</v>
      </c>
      <c r="E39" t="str">
        <f xml:space="preserve"> CONCATENATE( MID(Table15184[[#This Row],[PHASE]],2,3), MID(Table15184[[#This Row],[DELIVERABLE]],2,4), TRIM(SUBSTITUTE(MID(Table15184[[#This Row],[CONCERN.ID]],2,20),"X","") )  )</f>
        <v>07.51.51.03</v>
      </c>
      <c r="F39" t="str">
        <f>TRIM(MID(Table15184[[#This Row],[CONCERN.UNIQUEPATH]], IF( ISNUMBER( SEARCH("/",Table15184[[#This Row],[CONCERN.UNIQUEPATH]])),SEARCH("/",Table15184[[#This Row],[CONCERN.UNIQUEPATH]])+1,1),255))</f>
        <v/>
      </c>
      <c r="G39" t="s">
        <v>4576</v>
      </c>
    </row>
    <row r="40" spans="1:7">
      <c r="A40" t="s">
        <v>2074</v>
      </c>
      <c r="C40" t="s">
        <v>4577</v>
      </c>
      <c r="E40" t="str">
        <f xml:space="preserve"> CONCATENATE( MID(Table15184[[#This Row],[PHASE]],2,3), MID(Table15184[[#This Row],[DELIVERABLE]],2,4), TRIM(SUBSTITUTE(MID(Table15184[[#This Row],[CONCERN.ID]],2,20),"X","") )  )</f>
        <v>07.51.51.04</v>
      </c>
      <c r="F40" t="str">
        <f>TRIM(MID(Table15184[[#This Row],[CONCERN.UNIQUEPATH]], IF( ISNUMBER( SEARCH("/",Table15184[[#This Row],[CONCERN.UNIQUEPATH]])),SEARCH("/",Table15184[[#This Row],[CONCERN.UNIQUEPATH]])+1,1),255))</f>
        <v/>
      </c>
      <c r="G40" t="s">
        <v>4578</v>
      </c>
    </row>
    <row r="41" spans="1:7">
      <c r="A41" t="s">
        <v>2074</v>
      </c>
      <c r="C41" t="s">
        <v>4579</v>
      </c>
      <c r="E41" t="str">
        <f xml:space="preserve"> CONCATENATE( MID(Table15184[[#This Row],[PHASE]],2,3), MID(Table15184[[#This Row],[DELIVERABLE]],2,4), TRIM(SUBSTITUTE(MID(Table15184[[#This Row],[CONCERN.ID]],2,20),"X","") )  )</f>
        <v>07.51.51.05</v>
      </c>
      <c r="F41" t="str">
        <f>TRIM(MID(Table15184[[#This Row],[CONCERN.UNIQUEPATH]], IF( ISNUMBER( SEARCH("/",Table15184[[#This Row],[CONCERN.UNIQUEPATH]])),SEARCH("/",Table15184[[#This Row],[CONCERN.UNIQUEPATH]])+1,1),255))</f>
        <v/>
      </c>
      <c r="G41" t="s">
        <v>4580</v>
      </c>
    </row>
    <row r="42" spans="1:7">
      <c r="A42" t="s">
        <v>2074</v>
      </c>
      <c r="C42" t="s">
        <v>4581</v>
      </c>
      <c r="E42" t="str">
        <f xml:space="preserve"> CONCATENATE( MID(Table15184[[#This Row],[PHASE]],2,3), MID(Table15184[[#This Row],[DELIVERABLE]],2,4), TRIM(SUBSTITUTE(MID(Table15184[[#This Row],[CONCERN.ID]],2,20),"X","") )  )</f>
        <v>07.51.51.06</v>
      </c>
      <c r="F42" t="str">
        <f>TRIM(MID(Table15184[[#This Row],[CONCERN.UNIQUEPATH]], IF( ISNUMBER( SEARCH("/",Table15184[[#This Row],[CONCERN.UNIQUEPATH]])),SEARCH("/",Table15184[[#This Row],[CONCERN.UNIQUEPATH]])+1,1),255))</f>
        <v/>
      </c>
      <c r="G42" t="s">
        <v>4582</v>
      </c>
    </row>
    <row r="43" spans="1:7">
      <c r="A43" t="s">
        <v>2074</v>
      </c>
      <c r="C43" t="s">
        <v>4583</v>
      </c>
      <c r="E43" t="str">
        <f xml:space="preserve"> CONCATENATE( MID(Table15184[[#This Row],[PHASE]],2,3), MID(Table15184[[#This Row],[DELIVERABLE]],2,4), TRIM(SUBSTITUTE(MID(Table15184[[#This Row],[CONCERN.ID]],2,20),"X","") )  )</f>
        <v>07.51.51.07</v>
      </c>
      <c r="F43" t="str">
        <f>TRIM(MID(Table15184[[#This Row],[CONCERN.UNIQUEPATH]], IF( ISNUMBER( SEARCH("/",Table15184[[#This Row],[CONCERN.UNIQUEPATH]])),SEARCH("/",Table15184[[#This Row],[CONCERN.UNIQUEPATH]])+1,1),255))</f>
        <v/>
      </c>
      <c r="G43" t="s">
        <v>4584</v>
      </c>
    </row>
    <row r="44" spans="1:7">
      <c r="A44" t="s">
        <v>2074</v>
      </c>
      <c r="C44" t="s">
        <v>4585</v>
      </c>
      <c r="E44" t="str">
        <f xml:space="preserve"> CONCATENATE( MID(Table15184[[#This Row],[PHASE]],2,3), MID(Table15184[[#This Row],[DELIVERABLE]],2,4), TRIM(SUBSTITUTE(MID(Table15184[[#This Row],[CONCERN.ID]],2,20),"X","") )  )</f>
        <v>07.51.52.01</v>
      </c>
      <c r="F44" t="str">
        <f>TRIM(MID(Table15184[[#This Row],[CONCERN.UNIQUEPATH]], IF( ISNUMBER( SEARCH("/",Table15184[[#This Row],[CONCERN.UNIQUEPATH]])),SEARCH("/",Table15184[[#This Row],[CONCERN.UNIQUEPATH]])+1,1),255))</f>
        <v/>
      </c>
    </row>
    <row r="45" spans="1:7">
      <c r="A45" t="s">
        <v>2074</v>
      </c>
      <c r="C45" t="s">
        <v>4586</v>
      </c>
      <c r="E45" t="str">
        <f xml:space="preserve"> CONCATENATE( MID(Table15184[[#This Row],[PHASE]],2,3), MID(Table15184[[#This Row],[DELIVERABLE]],2,4), TRIM(SUBSTITUTE(MID(Table15184[[#This Row],[CONCERN.ID]],2,20),"X","") )  )</f>
        <v>07.51.52.02</v>
      </c>
      <c r="F45" t="str">
        <f>TRIM(MID(Table15184[[#This Row],[CONCERN.UNIQUEPATH]], IF( ISNUMBER( SEARCH("/",Table15184[[#This Row],[CONCERN.UNIQUEPATH]])),SEARCH("/",Table15184[[#This Row],[CONCERN.UNIQUEPATH]])+1,1),255))</f>
        <v/>
      </c>
    </row>
    <row r="46" spans="1:7">
      <c r="A46" t="s">
        <v>2074</v>
      </c>
      <c r="C46" t="s">
        <v>4587</v>
      </c>
      <c r="E46" t="str">
        <f xml:space="preserve"> CONCATENATE( MID(Table15184[[#This Row],[PHASE]],2,3), MID(Table15184[[#This Row],[DELIVERABLE]],2,4), TRIM(SUBSTITUTE(MID(Table15184[[#This Row],[CONCERN.ID]],2,20),"X","") )  )</f>
        <v>07.51.61.01</v>
      </c>
      <c r="F46" t="str">
        <f>TRIM(MID(Table15184[[#This Row],[CONCERN.UNIQUEPATH]], IF( ISNUMBER( SEARCH("/",Table15184[[#This Row],[CONCERN.UNIQUEPATH]])),SEARCH("/",Table15184[[#This Row],[CONCERN.UNIQUEPATH]])+1,1),255))</f>
        <v/>
      </c>
    </row>
    <row r="47" spans="1:7">
      <c r="A47" t="s">
        <v>2074</v>
      </c>
      <c r="C47" t="s">
        <v>4588</v>
      </c>
      <c r="E47" t="str">
        <f xml:space="preserve"> CONCATENATE( MID(Table15184[[#This Row],[PHASE]],2,3), MID(Table15184[[#This Row],[DELIVERABLE]],2,4), TRIM(SUBSTITUTE(MID(Table15184[[#This Row],[CONCERN.ID]],2,20),"X","") )  )</f>
        <v>07.51.62.02</v>
      </c>
      <c r="F47" t="str">
        <f>TRIM(MID(Table15184[[#This Row],[CONCERN.UNIQUEPATH]], IF( ISNUMBER( SEARCH("/",Table15184[[#This Row],[CONCERN.UNIQUEPATH]])),SEARCH("/",Table15184[[#This Row],[CONCERN.UNIQUEPATH]])+1,1),255))</f>
        <v/>
      </c>
    </row>
    <row r="48" spans="1:7">
      <c r="A48" t="s">
        <v>2074</v>
      </c>
      <c r="C48" t="s">
        <v>4589</v>
      </c>
      <c r="D48" t="s">
        <v>4590</v>
      </c>
      <c r="E48" t="str">
        <f xml:space="preserve"> CONCATENATE( MID(Table15184[[#This Row],[PHASE]],2,3), MID(Table15184[[#This Row],[DELIVERABLE]],2,4), TRIM(SUBSTITUTE(MID(Table15184[[#This Row],[CONCERN.ID]],2,20),"X","") )  )</f>
        <v>07.51.71.01</v>
      </c>
      <c r="F48" t="str">
        <f>TRIM(MID(Table15184[[#This Row],[CONCERN.UNIQUEPATH]], IF( ISNUMBER( SEARCH("/",Table15184[[#This Row],[CONCERN.UNIQUEPATH]])),SEARCH("/",Table15184[[#This Row],[CONCERN.UNIQUEPATH]])+1,1),255))</f>
        <v>UI: Views: Contact: Us</v>
      </c>
      <c r="G48" t="s">
        <v>4591</v>
      </c>
    </row>
    <row r="49" spans="1:7">
      <c r="A49" t="s">
        <v>2074</v>
      </c>
      <c r="C49" t="s">
        <v>4592</v>
      </c>
      <c r="D49" t="s">
        <v>4593</v>
      </c>
      <c r="E49" t="str">
        <f xml:space="preserve"> CONCATENATE( MID(Table15184[[#This Row],[PHASE]],2,3), MID(Table15184[[#This Row],[DELIVERABLE]],2,4), TRIM(SUBSTITUTE(MID(Table15184[[#This Row],[CONCERN.ID]],2,20),"X","") )  )</f>
        <v>07.51.71.02</v>
      </c>
      <c r="F49" t="str">
        <f>TRIM(MID(Table15184[[#This Row],[CONCERN.UNIQUEPATH]], IF( ISNUMBER( SEARCH("/",Table15184[[#This Row],[CONCERN.UNIQUEPATH]])),SEARCH("/",Table15184[[#This Row],[CONCERN.UNIQUEPATH]])+1,1),255))</f>
        <v>UI: Views: About: Us</v>
      </c>
      <c r="G49" t="s">
        <v>4594</v>
      </c>
    </row>
    <row r="50" spans="1:7">
      <c r="A50" t="s">
        <v>2074</v>
      </c>
      <c r="C50" t="s">
        <v>4595</v>
      </c>
      <c r="D50" t="s">
        <v>4596</v>
      </c>
      <c r="E50" t="str">
        <f xml:space="preserve"> CONCATENATE( MID(Table15184[[#This Row],[PHASE]],2,3), MID(Table15184[[#This Row],[DELIVERABLE]],2,4), TRIM(SUBSTITUTE(MID(Table15184[[#This Row],[CONCERN.ID]],2,20),"X","") )  )</f>
        <v>07.51.71.03</v>
      </c>
      <c r="F50" t="str">
        <f>TRIM(MID(Table15184[[#This Row],[CONCERN.UNIQUEPATH]], IF( ISNUMBER( SEARCH("/",Table15184[[#This Row],[CONCERN.UNIQUEPATH]])),SEARCH("/",Table15184[[#This Row],[CONCERN.UNIQUEPATH]])+1,1),255))</f>
        <v>UI: Views: About: Service</v>
      </c>
      <c r="G50" t="s">
        <v>4597</v>
      </c>
    </row>
    <row r="51" spans="1:7">
      <c r="A51" t="s">
        <v>2074</v>
      </c>
      <c r="C51" t="s">
        <v>4598</v>
      </c>
      <c r="D51" t="s">
        <v>4599</v>
      </c>
      <c r="E51" t="str">
        <f xml:space="preserve"> CONCATENATE( MID(Table15184[[#This Row],[PHASE]],2,3), MID(Table15184[[#This Row],[DELIVERABLE]],2,4), TRIM(SUBSTITUTE(MID(Table15184[[#This Row],[CONCERN.ID]],2,20),"X","") )  )</f>
        <v>07.51.71.04</v>
      </c>
      <c r="F51" t="str">
        <f>TRIM(MID(Table15184[[#This Row],[CONCERN.UNIQUEPATH]], IF( ISNUMBER( SEARCH("/",Table15184[[#This Row],[CONCERN.UNIQUEPATH]])),SEARCH("/",Table15184[[#This Row],[CONCERN.UNIQUEPATH]])+1,1),255))</f>
        <v>UI: Views: Copyrights</v>
      </c>
      <c r="G51" t="s">
        <v>4600</v>
      </c>
    </row>
    <row r="52" spans="1:7">
      <c r="A52" t="s">
        <v>2074</v>
      </c>
      <c r="C52" t="s">
        <v>4601</v>
      </c>
      <c r="D52" t="s">
        <v>4602</v>
      </c>
      <c r="E52" t="str">
        <f xml:space="preserve"> CONCATENATE( MID(Table15184[[#This Row],[PHASE]],2,3), MID(Table15184[[#This Row],[DELIVERABLE]],2,4), TRIM(SUBSTITUTE(MID(Table15184[[#This Row],[CONCERN.ID]],2,20),"X","") )  )</f>
        <v>07.51.71.05</v>
      </c>
      <c r="F52" t="str">
        <f>TRIM(MID(Table15184[[#This Row],[CONCERN.UNIQUEPATH]], IF( ISNUMBER( SEARCH("/",Table15184[[#This Row],[CONCERN.UNIQUEPATH]])),SEARCH("/",Table15184[[#This Row],[CONCERN.UNIQUEPATH]])+1,1),255))</f>
        <v>UI: Server: Cookies: HTTP</v>
      </c>
    </row>
    <row r="53" spans="1:7">
      <c r="A53" t="s">
        <v>2074</v>
      </c>
      <c r="C53" t="s">
        <v>4603</v>
      </c>
      <c r="D53" t="s">
        <v>4604</v>
      </c>
      <c r="E53" t="str">
        <f xml:space="preserve"> CONCATENATE( MID(Table15184[[#This Row],[PHASE]],2,3), MID(Table15184[[#This Row],[DELIVERABLE]],2,4), TRIM(SUBSTITUTE(MID(Table15184[[#This Row],[CONCERN.ID]],2,20),"X","") )  )</f>
        <v>07.51.71.06</v>
      </c>
      <c r="F53" t="str">
        <f>TRIM(MID(Table15184[[#This Row],[CONCERN.UNIQUEPATH]], IF( ISNUMBER( SEARCH("/",Table15184[[#This Row],[CONCERN.UNIQUEPATH]])),SEARCH("/",Table15184[[#This Row],[CONCERN.UNIQUEPATH]])+1,1),255))</f>
        <v>UI: Server: Cookies: Secure</v>
      </c>
    </row>
    <row r="54" spans="1:7">
      <c r="A54" t="s">
        <v>2074</v>
      </c>
      <c r="C54" t="s">
        <v>4605</v>
      </c>
      <c r="D54" t="s">
        <v>4606</v>
      </c>
      <c r="E54" t="str">
        <f xml:space="preserve"> CONCATENATE( MID(Table15184[[#This Row],[PHASE]],2,3), MID(Table15184[[#This Row],[DELIVERABLE]],2,4), TRIM(SUBSTITUTE(MID(Table15184[[#This Row],[CONCERN.ID]],2,20),"X","") )  )</f>
        <v>07.51.72.01</v>
      </c>
      <c r="F54" t="str">
        <f>TRIM(MID(Table15184[[#This Row],[CONCERN.UNIQUEPATH]], IF( ISNUMBER( SEARCH("/",Table15184[[#This Row],[CONCERN.UNIQUEPATH]])),SEARCH("/",Table15184[[#This Row],[CONCERN.UNIQUEPATH]])+1,1),255))</f>
        <v>UI: Views: Home</v>
      </c>
      <c r="G54" t="s">
        <v>4607</v>
      </c>
    </row>
    <row r="55" spans="1:7">
      <c r="A55" t="s">
        <v>2074</v>
      </c>
      <c r="C55" t="s">
        <v>4608</v>
      </c>
      <c r="D55" t="s">
        <v>4609</v>
      </c>
      <c r="E55" t="str">
        <f xml:space="preserve"> CONCATENATE( MID(Table15184[[#This Row],[PHASE]],2,3), MID(Table15184[[#This Row],[DELIVERABLE]],2,4), TRIM(SUBSTITUTE(MID(Table15184[[#This Row],[CONCERN.ID]],2,20),"X","") )  )</f>
        <v>07.51.72.02</v>
      </c>
      <c r="F55" t="str">
        <f>TRIM(MID(Table15184[[#This Row],[CONCERN.UNIQUEPATH]], IF( ISNUMBER( SEARCH("/",Table15184[[#This Row],[CONCERN.UNIQUEPATH]])),SEARCH("/",Table15184[[#This Row],[CONCERN.UNIQUEPATH]])+1,1),255))</f>
        <v>UI: Views: Dashboard: Public</v>
      </c>
      <c r="G55" t="s">
        <v>4610</v>
      </c>
    </row>
    <row r="56" spans="1:7">
      <c r="A56" t="s">
        <v>2074</v>
      </c>
      <c r="C56" t="s">
        <v>4611</v>
      </c>
      <c r="D56" t="s">
        <v>4612</v>
      </c>
      <c r="E56" t="str">
        <f xml:space="preserve"> CONCATENATE( MID(Table15184[[#This Row],[PHASE]],2,3), MID(Table15184[[#This Row],[DELIVERABLE]],2,4), TRIM(SUBSTITUTE(MID(Table15184[[#This Row],[CONCERN.ID]],2,20),"X","") )  )</f>
        <v>07.51.72.03</v>
      </c>
      <c r="F56" t="str">
        <f>TRIM(MID(Table15184[[#This Row],[CONCERN.UNIQUEPATH]], IF( ISNUMBER( SEARCH("/",Table15184[[#This Row],[CONCERN.UNIQUEPATH]])),SEARCH("/",Table15184[[#This Row],[CONCERN.UNIQUEPATH]])+1,1),255))</f>
        <v>UI: Views: Dashboard: Private</v>
      </c>
      <c r="G56" t="s">
        <v>4613</v>
      </c>
    </row>
    <row r="57" spans="1:7">
      <c r="A57" t="s">
        <v>2074</v>
      </c>
      <c r="C57" t="s">
        <v>4614</v>
      </c>
      <c r="D57" t="s">
        <v>4615</v>
      </c>
      <c r="E57" t="str">
        <f xml:space="preserve"> CONCATENATE( MID(Table15184[[#This Row],[PHASE]],2,3), MID(Table15184[[#This Row],[DELIVERABLE]],2,4), TRIM(SUBSTITUTE(MID(Table15184[[#This Row],[CONCERN.ID]],2,20),"X","") )  )</f>
        <v>07.51.72.04</v>
      </c>
      <c r="F57" t="str">
        <f>TRIM(MID(Table15184[[#This Row],[CONCERN.UNIQUEPATH]], IF( ISNUMBER( SEARCH("/",Table15184[[#This Row],[CONCERN.UNIQUEPATH]])),SEARCH("/",Table15184[[#This Row],[CONCERN.UNIQUEPATH]])+1,1),255))</f>
        <v>UI: Views: Configuaration</v>
      </c>
      <c r="G57" t="s">
        <v>4616</v>
      </c>
    </row>
    <row r="58" spans="1:7">
      <c r="A58" t="s">
        <v>2074</v>
      </c>
      <c r="C58" t="s">
        <v>4617</v>
      </c>
      <c r="D58" t="s">
        <v>4618</v>
      </c>
      <c r="E58" t="str">
        <f xml:space="preserve"> CONCATENATE( MID(Table15184[[#This Row],[PHASE]],2,3), MID(Table15184[[#This Row],[DELIVERABLE]],2,4), TRIM(SUBSTITUTE(MID(Table15184[[#This Row],[CONCERN.ID]],2,20),"X","") )  )</f>
        <v>07.51.72.05</v>
      </c>
      <c r="F58" t="str">
        <f>TRIM(MID(Table15184[[#This Row],[CONCERN.UNIQUEPATH]], IF( ISNUMBER( SEARCH("/",Table15184[[#This Row],[CONCERN.UNIQUEPATH]])),SEARCH("/",Table15184[[#This Row],[CONCERN.UNIQUEPATH]])+1,1),255))</f>
        <v>UI: Views: Configuration: User</v>
      </c>
      <c r="G58" t="s">
        <v>4619</v>
      </c>
    </row>
    <row r="59" spans="1:7">
      <c r="A59" t="s">
        <v>2074</v>
      </c>
      <c r="C59" t="s">
        <v>4620</v>
      </c>
      <c r="D59" t="s">
        <v>4621</v>
      </c>
      <c r="E59" t="str">
        <f xml:space="preserve"> CONCATENATE( MID(Table15184[[#This Row],[PHASE]],2,3), MID(Table15184[[#This Row],[DELIVERABLE]],2,4), TRIM(SUBSTITUTE(MID(Table15184[[#This Row],[CONCERN.ID]],2,20),"X","") )  )</f>
        <v>07.51.72.06</v>
      </c>
      <c r="F59" t="str">
        <f>TRIM(MID(Table15184[[#This Row],[CONCERN.UNIQUEPATH]], IF( ISNUMBER( SEARCH("/",Table15184[[#This Row],[CONCERN.UNIQUEPATH]])),SEARCH("/",Table15184[[#This Row],[CONCERN.UNIQUEPATH]])+1,1),255))</f>
        <v>UI: Views: Configuration: Group</v>
      </c>
      <c r="G59" t="s">
        <v>4622</v>
      </c>
    </row>
    <row r="60" spans="1:7">
      <c r="A60" t="s">
        <v>2074</v>
      </c>
      <c r="C60" t="s">
        <v>4623</v>
      </c>
      <c r="D60" t="s">
        <v>4624</v>
      </c>
      <c r="E60" t="str">
        <f xml:space="preserve"> CONCATENATE( MID(Table15184[[#This Row],[PHASE]],2,3), MID(Table15184[[#This Row],[DELIVERABLE]],2,4), TRIM(SUBSTITUTE(MID(Table15184[[#This Row],[CONCERN.ID]],2,20),"X","") )  )</f>
        <v>07.51.72.07</v>
      </c>
      <c r="F60" t="str">
        <f>TRIM(MID(Table15184[[#This Row],[CONCERN.UNIQUEPATH]], IF( ISNUMBER( SEARCH("/",Table15184[[#This Row],[CONCERN.UNIQUEPATH]])),SEARCH("/",Table15184[[#This Row],[CONCERN.UNIQUEPATH]])+1,1),255))</f>
        <v>UI: Views: Configuration: Org</v>
      </c>
      <c r="G60" t="s">
        <v>4625</v>
      </c>
    </row>
    <row r="61" spans="1:7">
      <c r="A61" t="s">
        <v>2074</v>
      </c>
      <c r="C61" t="s">
        <v>4626</v>
      </c>
      <c r="D61" t="s">
        <v>4627</v>
      </c>
      <c r="E61" t="str">
        <f xml:space="preserve"> CONCATENATE( MID(Table15184[[#This Row],[PHASE]],2,3), MID(Table15184[[#This Row],[DELIVERABLE]],2,4), TRIM(SUBSTITUTE(MID(Table15184[[#This Row],[CONCERN.ID]],2,20),"X","") )  )</f>
        <v>07.51.72.08</v>
      </c>
      <c r="F61" t="str">
        <f>TRIM(MID(Table15184[[#This Row],[CONCERN.UNIQUEPATH]], IF( ISNUMBER( SEARCH("/",Table15184[[#This Row],[CONCERN.UNIQUEPATH]])),SEARCH("/",Table15184[[#This Row],[CONCERN.UNIQUEPATH]])+1,1),255))</f>
        <v>UI: Views: Configuration: Tenancy</v>
      </c>
      <c r="G61" t="s">
        <v>4628</v>
      </c>
    </row>
    <row r="62" spans="1:7">
      <c r="A62" t="s">
        <v>2074</v>
      </c>
      <c r="C62" t="s">
        <v>4629</v>
      </c>
      <c r="D62" t="s">
        <v>4630</v>
      </c>
      <c r="E62" t="str">
        <f xml:space="preserve"> CONCATENATE( MID(Table15184[[#This Row],[PHASE]],2,3), MID(Table15184[[#This Row],[DELIVERABLE]],2,4), TRIM(SUBSTITUTE(MID(Table15184[[#This Row],[CONCERN.ID]],2,20),"X","") )  )</f>
        <v>07.51.72.09</v>
      </c>
      <c r="F62" t="str">
        <f>TRIM(MID(Table15184[[#This Row],[CONCERN.UNIQUEPATH]], IF( ISNUMBER( SEARCH("/",Table15184[[#This Row],[CONCERN.UNIQUEPATH]])),SEARCH("/",Table15184[[#This Row],[CONCERN.UNIQUEPATH]])+1,1),255))</f>
        <v>UI: Views: Modules</v>
      </c>
      <c r="G62" t="s">
        <v>4631</v>
      </c>
    </row>
    <row r="63" spans="1:7">
      <c r="A63" t="s">
        <v>2074</v>
      </c>
      <c r="C63" t="s">
        <v>4632</v>
      </c>
      <c r="D63" t="s">
        <v>4633</v>
      </c>
      <c r="E63" t="str">
        <f xml:space="preserve"> CONCATENATE( MID(Table15184[[#This Row],[PHASE]],2,3), MID(Table15184[[#This Row],[DELIVERABLE]],2,4), TRIM(SUBSTITUTE(MID(Table15184[[#This Row],[CONCERN.ID]],2,20),"X","") )  )</f>
        <v>07.51.72.10</v>
      </c>
      <c r="F63" t="str">
        <f>TRIM(MID(Table15184[[#This Row],[CONCERN.UNIQUEPATH]], IF( ISNUMBER( SEARCH("/",Table15184[[#This Row],[CONCERN.UNIQUEPATH]])),SEARCH("/",Table15184[[#This Row],[CONCERN.UNIQUEPATH]])+1,1),255))</f>
        <v>UI: Views: Module Permissions</v>
      </c>
      <c r="G63" t="s">
        <v>4634</v>
      </c>
    </row>
    <row r="64" spans="1:7">
      <c r="A64" t="s">
        <v>2074</v>
      </c>
      <c r="C64" t="s">
        <v>4635</v>
      </c>
      <c r="D64" t="s">
        <v>4636</v>
      </c>
      <c r="E64" t="str">
        <f xml:space="preserve"> CONCATENATE( MID(Table15184[[#This Row],[PHASE]],2,3), MID(Table15184[[#This Row],[DELIVERABLE]],2,4), TRIM(SUBSTITUTE(MID(Table15184[[#This Row],[CONCERN.ID]],2,20),"X","") )  )</f>
        <v>07.51.72.11</v>
      </c>
      <c r="F64" t="str">
        <f>TRIM(MID(Table15184[[#This Row],[CONCERN.UNIQUEPATH]], IF( ISNUMBER( SEARCH("/",Table15184[[#This Row],[CONCERN.UNIQUEPATH]])),SEARCH("/",Table15184[[#This Row],[CONCERN.UNIQUEPATH]])+1,1),255))</f>
        <v>UI: Views: Group Roles</v>
      </c>
      <c r="G64" t="s">
        <v>4637</v>
      </c>
    </row>
    <row r="65" spans="1:7">
      <c r="A65" t="s">
        <v>2074</v>
      </c>
      <c r="C65" t="s">
        <v>4638</v>
      </c>
      <c r="D65" t="s">
        <v>4639</v>
      </c>
      <c r="E65" t="str">
        <f xml:space="preserve"> CONCATENATE( MID(Table15184[[#This Row],[PHASE]],2,3), MID(Table15184[[#This Row],[DELIVERABLE]],2,4), TRIM(SUBSTITUTE(MID(Table15184[[#This Row],[CONCERN.ID]],2,20),"X","") )  )</f>
        <v>07.51.72.12</v>
      </c>
      <c r="F65" t="str">
        <f>TRIM(MID(Table15184[[#This Row],[CONCERN.UNIQUEPATH]], IF( ISNUMBER( SEARCH("/",Table15184[[#This Row],[CONCERN.UNIQUEPATH]])),SEARCH("/",Table15184[[#This Row],[CONCERN.UNIQUEPATH]])+1,1),255))</f>
        <v>UI: Views: Groups</v>
      </c>
      <c r="G65" t="s">
        <v>4640</v>
      </c>
    </row>
    <row r="66" spans="1:7">
      <c r="A66" t="s">
        <v>2074</v>
      </c>
      <c r="C66" t="s">
        <v>4641</v>
      </c>
      <c r="D66" t="s">
        <v>4642</v>
      </c>
      <c r="E66" t="str">
        <f xml:space="preserve"> CONCATENATE( MID(Table15184[[#This Row],[PHASE]],2,3), MID(Table15184[[#This Row],[DELIVERABLE]],2,4), TRIM(SUBSTITUTE(MID(Table15184[[#This Row],[CONCERN.ID]],2,20),"X","") )  )</f>
        <v>07.51.72.13</v>
      </c>
      <c r="F66" t="str">
        <f>TRIM(MID(Table15184[[#This Row],[CONCERN.UNIQUEPATH]], IF( ISNUMBER( SEARCH("/",Table15184[[#This Row],[CONCERN.UNIQUEPATH]])),SEARCH("/",Table15184[[#This Row],[CONCERN.UNIQUEPATH]])+1,1),255))</f>
        <v>UI: Views: Group Members</v>
      </c>
      <c r="G66" t="s">
        <v>4643</v>
      </c>
    </row>
    <row r="67" spans="1:7">
      <c r="A67" t="s">
        <v>2074</v>
      </c>
      <c r="C67" t="s">
        <v>4644</v>
      </c>
      <c r="D67" t="s">
        <v>4645</v>
      </c>
      <c r="E67" t="str">
        <f xml:space="preserve"> CONCATENATE( MID(Table15184[[#This Row],[PHASE]],2,3), MID(Table15184[[#This Row],[DELIVERABLE]],2,4), TRIM(SUBSTITUTE(MID(Table15184[[#This Row],[CONCERN.ID]],2,20),"X","") )  )</f>
        <v>07.51.72.14</v>
      </c>
      <c r="F67" t="str">
        <f>TRIM(MID(Table15184[[#This Row],[CONCERN.UNIQUEPATH]], IF( ISNUMBER( SEARCH("/",Table15184[[#This Row],[CONCERN.UNIQUEPATH]])),SEARCH("/",Table15184[[#This Row],[CONCERN.UNIQUEPATH]])+1,1),255))</f>
        <v>UI: Views: Group Invitations</v>
      </c>
      <c r="G67" t="s">
        <v>4646</v>
      </c>
    </row>
    <row r="68" spans="1:7">
      <c r="A68" t="s">
        <v>2074</v>
      </c>
      <c r="C68" t="s">
        <v>4647</v>
      </c>
      <c r="D68" t="s">
        <v>4648</v>
      </c>
      <c r="E68" t="str">
        <f xml:space="preserve"> CONCATENATE( MID(Table15184[[#This Row],[PHASE]],2,3), MID(Table15184[[#This Row],[DELIVERABLE]],2,4), TRIM(SUBSTITUTE(MID(Table15184[[#This Row],[CONCERN.ID]],2,20),"X","") )  )</f>
        <v>07.51.72.15</v>
      </c>
      <c r="F68" t="str">
        <f>TRIM(MID(Table15184[[#This Row],[CONCERN.UNIQUEPATH]], IF( ISNUMBER( SEARCH("/",Table15184[[#This Row],[CONCERN.UNIQUEPATH]])),SEARCH("/",Table15184[[#This Row],[CONCERN.UNIQUEPATH]])+1,1),255))</f>
        <v>UI: Views: Group Member Names</v>
      </c>
      <c r="G68" t="s">
        <v>4649</v>
      </c>
    </row>
    <row r="69" spans="1:7">
      <c r="A69" t="s">
        <v>2074</v>
      </c>
      <c r="C69" t="s">
        <v>4650</v>
      </c>
      <c r="D69" t="s">
        <v>4651</v>
      </c>
      <c r="E69" t="str">
        <f xml:space="preserve"> CONCATENATE( MID(Table15184[[#This Row],[PHASE]],2,3), MID(Table15184[[#This Row],[DELIVERABLE]],2,4), TRIM(SUBSTITUTE(MID(Table15184[[#This Row],[CONCERN.ID]],2,20),"X","") )  )</f>
        <v>07.51.72.16</v>
      </c>
      <c r="F69" t="str">
        <f>TRIM(MID(Table15184[[#This Row],[CONCERN.UNIQUEPATH]], IF( ISNUMBER( SEARCH("/",Table15184[[#This Row],[CONCERN.UNIQUEPATH]])),SEARCH("/",Table15184[[#This Row],[CONCERN.UNIQUEPATH]])+1,1),255))</f>
        <v>UI: Views: Search</v>
      </c>
      <c r="G69" t="s">
        <v>4652</v>
      </c>
    </row>
    <row r="70" spans="1:7">
      <c r="A70" t="s">
        <v>2074</v>
      </c>
      <c r="C70" t="s">
        <v>4653</v>
      </c>
      <c r="D70" t="s">
        <v>4654</v>
      </c>
      <c r="E70" t="str">
        <f xml:space="preserve"> CONCATENATE( MID(Table15184[[#This Row],[PHASE]],2,3), MID(Table15184[[#This Row],[DELIVERABLE]],2,4), TRIM(SUBSTITUTE(MID(Table15184[[#This Row],[CONCERN.ID]],2,20),"X","") )  )</f>
        <v>07.51.72.17</v>
      </c>
      <c r="F70" t="str">
        <f>TRIM(MID(Table15184[[#This Row],[CONCERN.UNIQUEPATH]], IF( ISNUMBER( SEARCH("/",Table15184[[#This Row],[CONCERN.UNIQUEPATH]])),SEARCH("/",Table15184[[#This Row],[CONCERN.UNIQUEPATH]])+1,1),255))</f>
        <v>UI: Views: Disclosures</v>
      </c>
      <c r="G70" t="s">
        <v>4655</v>
      </c>
    </row>
    <row r="71" spans="1:7">
      <c r="A71" t="s">
        <v>2074</v>
      </c>
      <c r="C71" t="s">
        <v>4656</v>
      </c>
      <c r="D71" t="s">
        <v>4657</v>
      </c>
      <c r="E71" t="str">
        <f xml:space="preserve"> CONCATENATE( MID(Table15184[[#This Row],[PHASE]],2,3), MID(Table15184[[#This Row],[DELIVERABLE]],2,4), TRIM(SUBSTITUTE(MID(Table15184[[#This Row],[CONCERN.ID]],2,20),"X","") )  )</f>
        <v>07.51.72.18</v>
      </c>
      <c r="F71" t="str">
        <f>TRIM(MID(Table15184[[#This Row],[CONCERN.UNIQUEPATH]], IF( ISNUMBER( SEARCH("/",Table15184[[#This Row],[CONCERN.UNIQUEPATH]])),SEARCH("/",Table15184[[#This Row],[CONCERN.UNIQUEPATH]])+1,1),255))</f>
        <v>UI: Views: Notifications</v>
      </c>
      <c r="G71" t="s">
        <v>4658</v>
      </c>
    </row>
    <row r="72" spans="1:7">
      <c r="A72" t="s">
        <v>2074</v>
      </c>
      <c r="C72" t="s">
        <v>4659</v>
      </c>
      <c r="D72" t="s">
        <v>4660</v>
      </c>
      <c r="E72" t="str">
        <f xml:space="preserve"> CONCATENATE( MID(Table15184[[#This Row],[PHASE]],2,3), MID(Table15184[[#This Row],[DELIVERABLE]],2,4), TRIM(SUBSTITUTE(MID(Table15184[[#This Row],[CONCERN.ID]],2,20),"X","") )  )</f>
        <v>07.51.72.19</v>
      </c>
      <c r="F72" t="str">
        <f>TRIM(MID(Table15184[[#This Row],[CONCERN.UNIQUEPATH]], IF( ISNUMBER( SEARCH("/",Table15184[[#This Row],[CONCERN.UNIQUEPATH]])),SEARCH("/",Table15184[[#This Row],[CONCERN.UNIQUEPATH]])+1,1),255))</f>
        <v>UI: Views: Licenses</v>
      </c>
      <c r="G72" t="s">
        <v>4661</v>
      </c>
    </row>
    <row r="73" spans="1:7">
      <c r="A73" t="s">
        <v>2074</v>
      </c>
      <c r="C73" t="s">
        <v>4662</v>
      </c>
      <c r="D73" t="s">
        <v>4663</v>
      </c>
      <c r="E73" t="str">
        <f xml:space="preserve"> CONCATENATE( MID(Table15184[[#This Row],[PHASE]],2,3), MID(Table15184[[#This Row],[DELIVERABLE]],2,4), TRIM(SUBSTITUTE(MID(Table15184[[#This Row],[CONCERN.ID]],2,20),"X","") )  )</f>
        <v>07.51.72.20</v>
      </c>
      <c r="F73" t="str">
        <f>TRIM(MID(Table15184[[#This Row],[CONCERN.UNIQUEPATH]], IF( ISNUMBER( SEARCH("/",Table15184[[#This Row],[CONCERN.UNIQUEPATH]])),SEARCH("/",Table15184[[#This Row],[CONCERN.UNIQUEPATH]])+1,1),255))</f>
        <v>UI: Views: Media</v>
      </c>
      <c r="G73" t="s">
        <v>4664</v>
      </c>
    </row>
    <row r="74" spans="1:7">
      <c r="A74" t="s">
        <v>2074</v>
      </c>
      <c r="C74" t="s">
        <v>4665</v>
      </c>
      <c r="D74" t="s">
        <v>4666</v>
      </c>
      <c r="E74" t="str">
        <f xml:space="preserve"> CONCATENATE( MID(Table15184[[#This Row],[PHASE]],2,3), MID(Table15184[[#This Row],[DELIVERABLE]],2,4), TRIM(SUBSTITUTE(MID(Table15184[[#This Row],[CONCERN.ID]],2,20),"X","") )  )</f>
        <v>07.51.72.21</v>
      </c>
      <c r="F74" t="str">
        <f>TRIM(MID(Table15184[[#This Row],[CONCERN.UNIQUEPATH]], IF( ISNUMBER( SEARCH("/",Table15184[[#This Row],[CONCERN.UNIQUEPATH]])),SEARCH("/",Table15184[[#This Row],[CONCERN.UNIQUEPATH]])+1,1),255))</f>
        <v>UI: Views: Media Use Terms</v>
      </c>
      <c r="G74" t="s">
        <v>4667</v>
      </c>
    </row>
    <row r="75" spans="1:7">
      <c r="A75" t="s">
        <v>2074</v>
      </c>
      <c r="C75" t="s">
        <v>4668</v>
      </c>
      <c r="D75" t="s">
        <v>4669</v>
      </c>
      <c r="E75" t="str">
        <f xml:space="preserve"> CONCATENATE( MID(Table15184[[#This Row],[PHASE]],2,3), MID(Table15184[[#This Row],[DELIVERABLE]],2,4), TRIM(SUBSTITUTE(MID(Table15184[[#This Row],[CONCERN.ID]],2,20),"X","") )  )</f>
        <v>07.51.73.01</v>
      </c>
      <c r="F75" t="str">
        <f>TRIM(MID(Table15184[[#This Row],[CONCERN.UNIQUEPATH]], IF( ISNUMBER( SEARCH("/",Table15184[[#This Row],[CONCERN.UNIQUEPATH]])),SEARCH("/",Table15184[[#This Row],[CONCERN.UNIQUEPATH]])+1,1),255))</f>
        <v>UI: Views: Banner Msgs</v>
      </c>
      <c r="G75" t="s">
        <v>4670</v>
      </c>
    </row>
    <row r="76" spans="1:7">
      <c r="A76" t="s">
        <v>2074</v>
      </c>
      <c r="E76" t="str">
        <f xml:space="preserve"> CONCATENATE( MID(Table15184[[#This Row],[PHASE]],2,3), MID(Table15184[[#This Row],[DELIVERABLE]],2,4), TRIM(SUBSTITUTE(MID(Table15184[[#This Row],[CONCERN.ID]],2,20),"X","") )  )</f>
        <v>07.</v>
      </c>
      <c r="F76" t="str">
        <f>TRIM(MID(Table15184[[#This Row],[CONCERN.UNIQUEPATH]], IF( ISNUMBER( SEARCH("/",Table15184[[#This Row],[CONCERN.UNIQUEPATH]])),SEARCH("/",Table15184[[#This Row],[CONCERN.UNIQUEPATH]])+1,1),255))</f>
        <v/>
      </c>
    </row>
    <row r="77" spans="1:7">
      <c r="A77" t="s">
        <v>2074</v>
      </c>
      <c r="E77" t="str">
        <f xml:space="preserve"> CONCATENATE( MID(Table15184[[#This Row],[PHASE]],2,3), MID(Table15184[[#This Row],[DELIVERABLE]],2,4), TRIM(SUBSTITUTE(MID(Table15184[[#This Row],[CONCERN.ID]],2,20),"X","") )  )</f>
        <v>07.</v>
      </c>
      <c r="F77" t="str">
        <f>TRIM(MID(Table15184[[#This Row],[CONCERN.UNIQUEPATH]], IF( ISNUMBER( SEARCH("/",Table15184[[#This Row],[CONCERN.UNIQUEPATH]])),SEARCH("/",Table15184[[#This Row],[CONCERN.UNIQUEPATH]])+1,1),255))</f>
        <v/>
      </c>
      <c r="G77" t="s">
        <v>4671</v>
      </c>
    </row>
    <row r="78" spans="1:7">
      <c r="A78" t="s">
        <v>2074</v>
      </c>
      <c r="E78" t="str">
        <f xml:space="preserve"> CONCATENATE( MID(Table15184[[#This Row],[PHASE]],2,3), MID(Table15184[[#This Row],[DELIVERABLE]],2,4), TRIM(SUBSTITUTE(MID(Table15184[[#This Row],[CONCERN.ID]],2,20),"X","") )  )</f>
        <v>07.</v>
      </c>
      <c r="F78" t="str">
        <f>TRIM(MID(Table15184[[#This Row],[CONCERN.UNIQUEPATH]], IF( ISNUMBER( SEARCH("/",Table15184[[#This Row],[CONCERN.UNIQUEPATH]])),SEARCH("/",Table15184[[#This Row],[CONCERN.UNIQUEPATH]])+1,1),255))</f>
        <v/>
      </c>
      <c r="G78" t="s">
        <v>4672</v>
      </c>
    </row>
    <row r="79" spans="1:7">
      <c r="A79" t="s">
        <v>2074</v>
      </c>
      <c r="E79" t="str">
        <f xml:space="preserve"> CONCATENATE( MID(Table15184[[#This Row],[PHASE]],2,3), MID(Table15184[[#This Row],[DELIVERABLE]],2,4), TRIM(SUBSTITUTE(MID(Table15184[[#This Row],[CONCERN.ID]],2,20),"X","") )  )</f>
        <v>07.</v>
      </c>
      <c r="F79" t="str">
        <f>TRIM(MID(Table15184[[#This Row],[CONCERN.UNIQUEPATH]], IF( ISNUMBER( SEARCH("/",Table15184[[#This Row],[CONCERN.UNIQUEPATH]])),SEARCH("/",Table15184[[#This Row],[CONCERN.UNIQUEPATH]])+1,1),255))</f>
        <v/>
      </c>
      <c r="G79" t="s">
        <v>4673</v>
      </c>
    </row>
    <row r="80" spans="1:7">
      <c r="A80" t="s">
        <v>2074</v>
      </c>
      <c r="E80" t="str">
        <f xml:space="preserve"> CONCATENATE( MID(Table15184[[#This Row],[PHASE]],2,3), MID(Table15184[[#This Row],[DELIVERABLE]],2,4), TRIM(SUBSTITUTE(MID(Table15184[[#This Row],[CONCERN.ID]],2,20),"X","") )  )</f>
        <v>07.</v>
      </c>
      <c r="F80" t="str">
        <f>TRIM(MID(Table15184[[#This Row],[CONCERN.UNIQUEPATH]], IF( ISNUMBER( SEARCH("/",Table15184[[#This Row],[CONCERN.UNIQUEPATH]])),SEARCH("/",Table15184[[#This Row],[CONCERN.UNIQUEPATH]])+1,1),255))</f>
        <v/>
      </c>
      <c r="G80" t="s">
        <v>4674</v>
      </c>
    </row>
    <row r="81" spans="5:7">
      <c r="E81" t="str">
        <f xml:space="preserve"> CONCATENATE( MID(Table15184[[#This Row],[PHASE]],2,3), MID(Table15184[[#This Row],[DELIVERABLE]],2,4), TRIM(SUBSTITUTE(MID(Table15184[[#This Row],[CONCERN.ID]],2,20),"X","") )  )</f>
        <v/>
      </c>
      <c r="F81" t="str">
        <f>TRIM(MID(Table15184[[#This Row],[CONCERN.UNIQUEPATH]], IF( ISNUMBER( SEARCH("/",Table15184[[#This Row],[CONCERN.UNIQUEPATH]])),SEARCH("/",Table15184[[#This Row],[CONCERN.UNIQUEPATH]])+1,1),255))</f>
        <v/>
      </c>
      <c r="G81" t="s">
        <v>4675</v>
      </c>
    </row>
    <row r="82" spans="5:7">
      <c r="E82" t="str">
        <f xml:space="preserve"> CONCATENATE( MID(Table15184[[#This Row],[PHASE]],2,3), MID(Table15184[[#This Row],[DELIVERABLE]],2,4), TRIM(SUBSTITUTE(MID(Table15184[[#This Row],[CONCERN.ID]],2,20),"X","") )  )</f>
        <v/>
      </c>
      <c r="F82" t="str">
        <f>TRIM(MID(Table15184[[#This Row],[CONCERN.UNIQUEPATH]], IF( ISNUMBER( SEARCH("/",Table15184[[#This Row],[CONCERN.UNIQUEPATH]])),SEARCH("/",Table15184[[#This Row],[CONCERN.UNIQUEPATH]])+1,1),255))</f>
        <v/>
      </c>
      <c r="G82" t="s">
        <v>4676</v>
      </c>
    </row>
    <row r="83" spans="5:7">
      <c r="E83" t="str">
        <f xml:space="preserve"> CONCATENATE( MID(Table15184[[#This Row],[PHASE]],2,3), MID(Table15184[[#This Row],[DELIVERABLE]],2,4), TRIM(SUBSTITUTE(MID(Table15184[[#This Row],[CONCERN.ID]],2,20),"X","") )  )</f>
        <v/>
      </c>
      <c r="F83" t="str">
        <f>TRIM(MID(Table15184[[#This Row],[CONCERN.UNIQUEPATH]], IF( ISNUMBER( SEARCH("/",Table15184[[#This Row],[CONCERN.UNIQUEPATH]])),SEARCH("/",Table15184[[#This Row],[CONCERN.UNIQUEPATH]])+1,1),255))</f>
        <v/>
      </c>
      <c r="G83" t="s">
        <v>4677</v>
      </c>
    </row>
    <row r="84" spans="5:7">
      <c r="E84" t="str">
        <f xml:space="preserve"> CONCATENATE( MID(Table15184[[#This Row],[PHASE]],2,3), MID(Table15184[[#This Row],[DELIVERABLE]],2,4), TRIM(SUBSTITUTE(MID(Table15184[[#This Row],[CONCERN.ID]],2,20),"X","") )  )</f>
        <v/>
      </c>
      <c r="F84" t="str">
        <f>TRIM(MID(Table15184[[#This Row],[CONCERN.UNIQUEPATH]], IF( ISNUMBER( SEARCH("/",Table15184[[#This Row],[CONCERN.UNIQUEPATH]])),SEARCH("/",Table15184[[#This Row],[CONCERN.UNIQUEPATH]])+1,1),255))</f>
        <v/>
      </c>
      <c r="G84" t="s">
        <v>4678</v>
      </c>
    </row>
    <row r="85" spans="5:7">
      <c r="E85" t="str">
        <f xml:space="preserve"> CONCATENATE( MID(Table15184[[#This Row],[PHASE]],2,3), MID(Table15184[[#This Row],[DELIVERABLE]],2,4), TRIM(SUBSTITUTE(MID(Table15184[[#This Row],[CONCERN.ID]],2,20),"X","") )  )</f>
        <v/>
      </c>
      <c r="F85" t="str">
        <f>TRIM(MID(Table15184[[#This Row],[CONCERN.UNIQUEPATH]], IF( ISNUMBER( SEARCH("/",Table15184[[#This Row],[CONCERN.UNIQUEPATH]])),SEARCH("/",Table15184[[#This Row],[CONCERN.UNIQUEPATH]])+1,1),255))</f>
        <v/>
      </c>
      <c r="G85" t="s">
        <v>4679</v>
      </c>
    </row>
  </sheetData>
  <mergeCells count="5">
    <mergeCell ref="A8:J8"/>
    <mergeCell ref="A6:J6"/>
    <mergeCell ref="A5:J5"/>
    <mergeCell ref="A3:J3"/>
    <mergeCell ref="A2:J2"/>
  </mergeCells>
  <dataValidations count="4">
    <dataValidation type="list" allowBlank="1" showInputMessage="1" showErrorMessage="1" sqref="J11:J85" xr:uid="{A7204E3B-01DF-4DB0-B0E6-21ABEE8A272A}">
      <formula1>TBL_Type</formula1>
    </dataValidation>
    <dataValidation type="list" allowBlank="1" showInputMessage="1" showErrorMessage="1" sqref="H11:I85" xr:uid="{B7610C70-9D70-4223-B580-309892F8AEA1}">
      <formula1>TBL_Stakeholders</formula1>
    </dataValidation>
    <dataValidation type="list" allowBlank="1" showInputMessage="1" showErrorMessage="1" sqref="B11:B85" xr:uid="{340E485E-239A-4AA3-B1D7-3D4588FA6190}">
      <formula1>TBL_Deliverables</formula1>
    </dataValidation>
    <dataValidation type="list" allowBlank="1" showInputMessage="1" showErrorMessage="1" sqref="A11:A85" xr:uid="{AC6A9BF0-D732-4812-93C5-EEC418D83427}">
      <formula1>TBL_Phase</formula1>
    </dataValidation>
  </dataValidations>
  <hyperlinks>
    <hyperlink ref="A1" location="TOC!A1" display="TOC!A1" xr:uid="{5D69EEA3-16A1-4BE8-A2CB-DA77B1EB5B9F}"/>
  </hyperlinks>
  <pageMargins left="0.7" right="0.7" top="0.75" bottom="0.75" header="0.3" footer="0.3"/>
  <pageSetup paperSize="9"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7DFA8-015B-45EA-8333-17AF0B4F712F}">
  <sheetPr>
    <tabColor rgb="FFFF0000"/>
  </sheetPr>
  <dimension ref="A1:J9"/>
  <sheetViews>
    <sheetView workbookViewId="0">
      <selection activeCell="G26" sqref="G26"/>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MID(Table151859[[#This Row],[PHASE]],2,3), MID(Table151859[[#This Row],[DELIVERABLE]],2,4), TRIM(SUBSTITUTE(MID(Table151859[[#This Row],[CONCERN.ID]],2,20),"X","") )  )</f>
        <v>07.00.01.01</v>
      </c>
      <c r="F9" t="str">
        <f>TRIM(MID(Table151859[[#This Row],[CONCERN.UNIQUEPATH]], IF( ISNUMBER( SEARCH("/",Table151859[[#This Row],[CONCERN.UNIQUEPATH]])),SEARCH("/",Table151859[[#This Row],[CONCERN.UNIQUEPATH]])+1,1),255))</f>
        <v>Title</v>
      </c>
    </row>
  </sheetData>
  <dataValidations count="4">
    <dataValidation type="list" allowBlank="1" showInputMessage="1" showErrorMessage="1" sqref="J9" xr:uid="{FA08DCB3-4CDB-4591-8DEF-3789CE1904EC}">
      <formula1>TBL_Type</formula1>
    </dataValidation>
    <dataValidation type="list" allowBlank="1" showInputMessage="1" showErrorMessage="1" sqref="H9:I9" xr:uid="{70C4863F-64D9-4C45-81B3-AAEE5E60FDD6}">
      <formula1>TBL_Stakeholders</formula1>
    </dataValidation>
    <dataValidation type="list" allowBlank="1" showInputMessage="1" showErrorMessage="1" sqref="B9" xr:uid="{F22E65D2-AAAD-481E-A71C-8791115C457B}">
      <formula1>TBL_Deliverables</formula1>
    </dataValidation>
    <dataValidation type="list" allowBlank="1" showInputMessage="1" showErrorMessage="1" sqref="A9" xr:uid="{32C9A08A-5145-499F-885F-50A0F19B082B}">
      <formula1>TBL_Phase</formula1>
    </dataValidation>
  </dataValidations>
  <hyperlinks>
    <hyperlink ref="A1" location="TOC!A1" display="TOC!A1" xr:uid="{FF3580BE-5E51-4735-A141-1949104A8544}"/>
  </hyperlinks>
  <pageMargins left="0.7" right="0.7" top="0.75" bottom="0.75" header="0.3" footer="0.3"/>
  <pageSetup paperSize="9" orientation="portrait"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1C017-66BB-4F68-9736-54514EC8F233}">
  <sheetPr>
    <tabColor rgb="FFFF0000"/>
  </sheetPr>
  <dimension ref="A1:J29"/>
  <sheetViews>
    <sheetView workbookViewId="0">
      <selection activeCell="A2" sqref="A1:XFD2"/>
    </sheetView>
  </sheetViews>
  <sheetFormatPr defaultRowHeight="14.45"/>
  <cols>
    <col min="1" max="1" width="8.42578125" customWidth="1"/>
    <col min="2" max="2" width="13.85546875" customWidth="1"/>
    <col min="3" max="3" width="13.85546875" bestFit="1" customWidth="1"/>
    <col min="4" max="4" width="37.5703125" bestFit="1" customWidth="1"/>
    <col min="5" max="5" width="13.85546875" customWidth="1"/>
    <col min="6" max="6" width="7.85546875" bestFit="1" customWidth="1"/>
    <col min="7" max="7" width="255.5703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4680</v>
      </c>
      <c r="B5" s="51"/>
      <c r="C5" s="51"/>
      <c r="D5" s="51"/>
      <c r="E5" s="51"/>
      <c r="F5" s="51"/>
      <c r="G5" s="51"/>
      <c r="H5" s="51"/>
      <c r="I5" s="51"/>
      <c r="J5" s="51"/>
    </row>
    <row r="6" spans="1:10">
      <c r="A6" s="51" t="s">
        <v>4681</v>
      </c>
      <c r="B6" s="51"/>
      <c r="C6" s="51"/>
      <c r="D6" s="51"/>
      <c r="E6" s="51"/>
      <c r="F6" s="51"/>
      <c r="G6" s="51"/>
      <c r="H6" s="51"/>
      <c r="I6" s="51"/>
      <c r="J6" s="51"/>
    </row>
    <row r="8" spans="1:10">
      <c r="A8" s="57" t="s">
        <v>4682</v>
      </c>
      <c r="B8" s="57"/>
      <c r="C8" s="57"/>
      <c r="D8" s="57"/>
      <c r="E8" s="57"/>
      <c r="F8" s="57"/>
      <c r="G8" s="57"/>
      <c r="H8" s="57"/>
      <c r="I8" s="57"/>
      <c r="J8" s="57"/>
    </row>
    <row r="10" spans="1:10">
      <c r="A10" t="s">
        <v>3205</v>
      </c>
      <c r="B10" t="s">
        <v>3206</v>
      </c>
      <c r="C10" t="s">
        <v>3207</v>
      </c>
      <c r="D10" t="s">
        <v>3208</v>
      </c>
      <c r="E10" t="s">
        <v>3209</v>
      </c>
      <c r="F10" t="s">
        <v>3210</v>
      </c>
      <c r="G10" t="s">
        <v>2396</v>
      </c>
      <c r="H10" t="s">
        <v>3211</v>
      </c>
      <c r="I10" t="s">
        <v>3212</v>
      </c>
      <c r="J10" t="s">
        <v>2025</v>
      </c>
    </row>
    <row r="11" spans="1:10">
      <c r="A11" t="s">
        <v>2074</v>
      </c>
      <c r="D11" t="s">
        <v>4683</v>
      </c>
      <c r="E11" t="str">
        <f xml:space="preserve"> CONCATENATE( MID(Table151828[[#This Row],[PHASE]],2,3), MID(Table151828[[#This Row],[DELIVERABLE]],2,4), TRIM(SUBSTITUTE(MID(Table151828[[#This Row],[CONCERN.ID]],2,20),"X","") )  )</f>
        <v>07.</v>
      </c>
      <c r="F11" t="str">
        <f>TRIM(MID(Table151828[[#This Row],[CONCERN.UNIQUEPATH]], IF( ISNUMBER( SEARCH("/",Table151828[[#This Row],[CONCERN.UNIQUEPATH]])),SEARCH("/",Table151828[[#This Row],[CONCERN.UNIQUEPATH]])+1,1),255))</f>
        <v>TWG: Promote: Media Management</v>
      </c>
      <c r="G11" t="s">
        <v>4684</v>
      </c>
    </row>
    <row r="12" spans="1:10">
      <c r="A12" t="s">
        <v>2074</v>
      </c>
      <c r="D12" t="s">
        <v>4685</v>
      </c>
      <c r="E12" t="str">
        <f xml:space="preserve"> CONCATENATE( MID(Table151828[[#This Row],[PHASE]],2,3), MID(Table151828[[#This Row],[DELIVERABLE]],2,4), TRIM(SUBSTITUTE(MID(Table151828[[#This Row],[CONCERN.ID]],2,20),"X","") )  )</f>
        <v>07.</v>
      </c>
      <c r="F12" t="str">
        <f>TRIM(MID(Table151828[[#This Row],[CONCERN.UNIQUEPATH]], IF( ISNUMBER( SEARCH("/",Table151828[[#This Row],[CONCERN.UNIQUEPATH]])),SEARCH("/",Table151828[[#This Row],[CONCERN.UNIQUEPATH]])+1,1),255))</f>
        <v>TWG: Warnings: Emterprise solutions</v>
      </c>
      <c r="G12" t="s">
        <v>4686</v>
      </c>
    </row>
    <row r="13" spans="1:10">
      <c r="A13" t="s">
        <v>2074</v>
      </c>
      <c r="D13" t="s">
        <v>4687</v>
      </c>
      <c r="E13" t="str">
        <f xml:space="preserve"> CONCATENATE( MID(Table151828[[#This Row],[PHASE]],2,3), MID(Table151828[[#This Row],[DELIVERABLE]],2,4), TRIM(SUBSTITUTE(MID(Table151828[[#This Row],[CONCERN.ID]],2,20),"X","") )  )</f>
        <v>07.</v>
      </c>
      <c r="F13" t="str">
        <f>TRIM(MID(Table151828[[#This Row],[CONCERN.UNIQUEPATH]], IF( ISNUMBER( SEARCH("/",Table151828[[#This Row],[CONCERN.UNIQUEPATH]])),SEARCH("/",Table151828[[#This Row],[CONCERN.UNIQUEPATH]])+1,1),255))</f>
        <v>TWG: Promote: Code Craftmanship</v>
      </c>
      <c r="G13" t="s">
        <v>4688</v>
      </c>
    </row>
    <row r="14" spans="1:10">
      <c r="A14" t="s">
        <v>2074</v>
      </c>
      <c r="D14" t="s">
        <v>4689</v>
      </c>
      <c r="E14" t="str">
        <f xml:space="preserve"> CONCATENATE( MID(Table151828[[#This Row],[PHASE]],2,3), MID(Table151828[[#This Row],[DELIVERABLE]],2,4), TRIM(SUBSTITUTE(MID(Table151828[[#This Row],[CONCERN.ID]],2,20),"X","") )  )</f>
        <v>07.</v>
      </c>
      <c r="F14" t="str">
        <f>TRIM(MID(Table151828[[#This Row],[CONCERN.UNIQUEPATH]], IF( ISNUMBER( SEARCH("/",Table151828[[#This Row],[CONCERN.UNIQUEPATH]])),SEARCH("/",Table151828[[#This Row],[CONCERN.UNIQUEPATH]])+1,1),255))</f>
        <v>TWG: Promote: Content Moderation</v>
      </c>
      <c r="G14" t="s">
        <v>4690</v>
      </c>
    </row>
    <row r="15" spans="1:10">
      <c r="A15" t="s">
        <v>2074</v>
      </c>
      <c r="D15" t="s">
        <v>4691</v>
      </c>
      <c r="E15" t="str">
        <f xml:space="preserve"> CONCATENATE( MID(Table151828[[#This Row],[PHASE]],2,3), MID(Table151828[[#This Row],[DELIVERABLE]],2,4), TRIM(SUBSTITUTE(MID(Table151828[[#This Row],[CONCERN.ID]],2,20),"X","") )  )</f>
        <v>07.</v>
      </c>
      <c r="F15" t="str">
        <f>TRIM(MID(Table151828[[#This Row],[CONCERN.UNIQUEPATH]], IF( ISNUMBER( SEARCH("/",Table151828[[#This Row],[CONCERN.UNIQUEPATH]])),SEARCH("/",Table151828[[#This Row],[CONCERN.UNIQUEPATH]])+1,1),255))</f>
        <v>TWG: Promote: DDD</v>
      </c>
      <c r="G15" t="s">
        <v>4692</v>
      </c>
    </row>
    <row r="16" spans="1:10">
      <c r="A16" t="s">
        <v>2074</v>
      </c>
      <c r="D16" t="s">
        <v>4693</v>
      </c>
      <c r="E16" t="str">
        <f xml:space="preserve"> CONCATENATE( MID(Table151828[[#This Row],[PHASE]],2,3), MID(Table151828[[#This Row],[DELIVERABLE]],2,4), TRIM(SUBSTITUTE(MID(Table151828[[#This Row],[CONCERN.ID]],2,20),"X","") )  )</f>
        <v>07.</v>
      </c>
      <c r="F16" t="str">
        <f>TRIM(MID(Table151828[[#This Row],[CONCERN.UNIQUEPATH]], IF( ISNUMBER( SEARCH("/",Table151828[[#This Row],[CONCERN.UNIQUEPATH]])),SEARCH("/",Table151828[[#This Row],[CONCERN.UNIQUEPATH]])+1,1),255))</f>
        <v>TWG: Promote: Delivery First</v>
      </c>
      <c r="G16" t="s">
        <v>4694</v>
      </c>
    </row>
    <row r="17" spans="1:7">
      <c r="A17" t="s">
        <v>2074</v>
      </c>
      <c r="D17" t="s">
        <v>4695</v>
      </c>
      <c r="E17" t="str">
        <f xml:space="preserve"> CONCATENATE( MID(Table151828[[#This Row],[PHASE]],2,3), MID(Table151828[[#This Row],[DELIVERABLE]],2,4), TRIM(SUBSTITUTE(MID(Table151828[[#This Row],[CONCERN.ID]],2,20),"X","") )  )</f>
        <v>07.</v>
      </c>
      <c r="F17" t="str">
        <f>TRIM(MID(Table151828[[#This Row],[CONCERN.UNIQUEPATH]], IF( ISNUMBER( SEARCH("/",Table151828[[#This Row],[CONCERN.UNIQUEPATH]])),SEARCH("/",Table151828[[#This Row],[CONCERN.UNIQUEPATH]])+1,1),255))</f>
        <v>TWG: Promote: Feedback Collection</v>
      </c>
      <c r="G17" t="s">
        <v>4696</v>
      </c>
    </row>
    <row r="18" spans="1:7">
      <c r="A18" t="s">
        <v>2074</v>
      </c>
      <c r="D18" t="s">
        <v>4697</v>
      </c>
      <c r="E18" t="str">
        <f xml:space="preserve"> CONCATENATE( MID(Table151828[[#This Row],[PHASE]],2,3), MID(Table151828[[#This Row],[DELIVERABLE]],2,4), TRIM(SUBSTITUTE(MID(Table151828[[#This Row],[CONCERN.ID]],2,20),"X","") )  )</f>
        <v>07.</v>
      </c>
      <c r="F18" t="str">
        <f>TRIM(MID(Table151828[[#This Row],[CONCERN.UNIQUEPATH]], IF( ISNUMBER( SEARCH("/",Table151828[[#This Row],[CONCERN.UNIQUEPATH]])),SEARCH("/",Table151828[[#This Row],[CONCERN.UNIQUEPATH]])+1,1),255))</f>
        <v>TWG: Promote: Malware Detection</v>
      </c>
      <c r="G18" t="s">
        <v>4698</v>
      </c>
    </row>
    <row r="19" spans="1:7">
      <c r="A19" t="s">
        <v>2074</v>
      </c>
      <c r="D19" t="s">
        <v>4699</v>
      </c>
      <c r="E19" t="str">
        <f xml:space="preserve"> CONCATENATE( MID(Table151828[[#This Row],[PHASE]],2,3), MID(Table151828[[#This Row],[DELIVERABLE]],2,4), TRIM(SUBSTITUTE(MID(Table151828[[#This Row],[CONCERN.ID]],2,20),"X","") )  )</f>
        <v>07.</v>
      </c>
      <c r="F19" t="str">
        <f>TRIM(MID(Table151828[[#This Row],[CONCERN.UNIQUEPATH]], IF( ISNUMBER( SEARCH("/",Table151828[[#This Row],[CONCERN.UNIQUEPATH]])),SEARCH("/",Table151828[[#This Row],[CONCERN.UNIQUEPATH]])+1,1),255))</f>
        <v>TWG: Promote: PII Kept Separately</v>
      </c>
      <c r="G19" t="s">
        <v>4700</v>
      </c>
    </row>
    <row r="20" spans="1:7">
      <c r="A20" t="s">
        <v>2074</v>
      </c>
      <c r="D20" t="s">
        <v>4701</v>
      </c>
      <c r="E20" t="str">
        <f xml:space="preserve"> CONCATENATE( MID(Table151828[[#This Row],[PHASE]],2,3), MID(Table151828[[#This Row],[DELIVERABLE]],2,4), TRIM(SUBSTITUTE(MID(Table151828[[#This Row],[CONCERN.ID]],2,20),"X","") )  )</f>
        <v>07.</v>
      </c>
      <c r="F20" t="str">
        <f>TRIM(MID(Table151828[[#This Row],[CONCERN.UNIQUEPATH]], IF( ISNUMBER( SEARCH("/",Table151828[[#This Row],[CONCERN.UNIQUEPATH]])),SEARCH("/",Table151828[[#This Row],[CONCERN.UNIQUEPATH]])+1,1),255))</f>
        <v>TWG: Promote: Users and Multiple Groups</v>
      </c>
      <c r="G20" t="s">
        <v>4702</v>
      </c>
    </row>
    <row r="21" spans="1:7">
      <c r="A21" t="s">
        <v>2074</v>
      </c>
      <c r="D21" t="s">
        <v>4703</v>
      </c>
      <c r="E21" t="str">
        <f xml:space="preserve"> CONCATENATE( MID(Table151828[[#This Row],[PHASE]],2,3), MID(Table151828[[#This Row],[DELIVERABLE]],2,4), TRIM(SUBSTITUTE(MID(Table151828[[#This Row],[CONCERN.ID]],2,20),"X","") )  )</f>
        <v>07.</v>
      </c>
      <c r="F21" t="str">
        <f>TRIM(MID(Table151828[[#This Row],[CONCERN.UNIQUEPATH]], IF( ISNUMBER( SEARCH("/",Table151828[[#This Row],[CONCERN.UNIQUEPATH]])),SEARCH("/",Table151828[[#This Row],[CONCERN.UNIQUEPATH]])+1,1),255))</f>
        <v>TWG: Warnings: Business Functionality Focused</v>
      </c>
      <c r="G21" t="s">
        <v>4704</v>
      </c>
    </row>
    <row r="22" spans="1:7">
      <c r="A22" t="s">
        <v>2074</v>
      </c>
      <c r="D22" t="s">
        <v>4705</v>
      </c>
      <c r="E22" t="str">
        <f xml:space="preserve"> CONCATENATE( MID(Table151828[[#This Row],[PHASE]],2,3), MID(Table151828[[#This Row],[DELIVERABLE]],2,4), TRIM(SUBSTITUTE(MID(Table151828[[#This Row],[CONCERN.ID]],2,20),"X","") )  )</f>
        <v>07.</v>
      </c>
      <c r="F22" t="str">
        <f>TRIM(MID(Table151828[[#This Row],[CONCERN.UNIQUEPATH]], IF( ISNUMBER( SEARCH("/",Table151828[[#This Row],[CONCERN.UNIQUEPATH]])),SEARCH("/",Table151828[[#This Row],[CONCERN.UNIQUEPATH]])+1,1),255))</f>
        <v>TWG: Warnings: ETL</v>
      </c>
      <c r="G22" t="s">
        <v>4706</v>
      </c>
    </row>
    <row r="23" spans="1:7">
      <c r="A23" t="s">
        <v>2074</v>
      </c>
      <c r="D23" t="s">
        <v>4707</v>
      </c>
      <c r="E23" t="str">
        <f xml:space="preserve"> CONCATENATE( MID(Table151828[[#This Row],[PHASE]],2,3), MID(Table151828[[#This Row],[DELIVERABLE]],2,4), TRIM(SUBSTITUTE(MID(Table151828[[#This Row],[CONCERN.ID]],2,20),"X","") )  )</f>
        <v>07.</v>
      </c>
      <c r="F23" t="str">
        <f>TRIM(MID(Table151828[[#This Row],[CONCERN.UNIQUEPATH]], IF( ISNUMBER( SEARCH("/",Table151828[[#This Row],[CONCERN.UNIQUEPATH]])),SEARCH("/",Table151828[[#This Row],[CONCERN.UNIQUEPATH]])+1,1),255))</f>
        <v>TWG: Warnings: IdP Usage</v>
      </c>
      <c r="G23" t="s">
        <v>4708</v>
      </c>
    </row>
    <row r="24" spans="1:7">
      <c r="A24" t="s">
        <v>2074</v>
      </c>
      <c r="D24" t="s">
        <v>4709</v>
      </c>
      <c r="E24" t="str">
        <f xml:space="preserve"> CONCATENATE( MID(Table151828[[#This Row],[PHASE]],2,3), MID(Table151828[[#This Row],[DELIVERABLE]],2,4), TRIM(SUBSTITUTE(MID(Table151828[[#This Row],[CONCERN.ID]],2,20),"X","") )  )</f>
        <v>07.</v>
      </c>
      <c r="F24" t="str">
        <f>TRIM(MID(Table151828[[#This Row],[CONCERN.UNIQUEPATH]], IF( ISNUMBER( SEARCH("/",Table151828[[#This Row],[CONCERN.UNIQUEPATH]])),SEARCH("/",Table151828[[#This Row],[CONCERN.UNIQUEPATH]])+1,1),255))</f>
        <v>TWG: Warnings: Legal Obligations</v>
      </c>
      <c r="G24" t="s">
        <v>4710</v>
      </c>
    </row>
    <row r="25" spans="1:7">
      <c r="A25" t="s">
        <v>2074</v>
      </c>
      <c r="D25" t="s">
        <v>4711</v>
      </c>
      <c r="E25" t="str">
        <f xml:space="preserve"> CONCATENATE( MID(Table151828[[#This Row],[PHASE]],2,3), MID(Table151828[[#This Row],[DELIVERABLE]],2,4), TRIM(SUBSTITUTE(MID(Table151828[[#This Row],[CONCERN.ID]],2,20),"X","") )  )</f>
        <v>07.</v>
      </c>
      <c r="F25" t="str">
        <f>TRIM(MID(Table151828[[#This Row],[CONCERN.UNIQUEPATH]], IF( ISNUMBER( SEARCH("/",Table151828[[#This Row],[CONCERN.UNIQUEPATH]])),SEARCH("/",Table151828[[#This Row],[CONCERN.UNIQUEPATH]])+1,1),255))</f>
        <v>TWG: Warnings: Micro-Services</v>
      </c>
      <c r="G25" t="s">
        <v>4712</v>
      </c>
    </row>
    <row r="26" spans="1:7">
      <c r="A26" t="s">
        <v>2074</v>
      </c>
      <c r="D26" t="s">
        <v>4713</v>
      </c>
      <c r="E26" t="str">
        <f xml:space="preserve"> CONCATENATE( MID(Table151828[[#This Row],[PHASE]],2,3), MID(Table151828[[#This Row],[DELIVERABLE]],2,4), TRIM(SUBSTITUTE(MID(Table151828[[#This Row],[CONCERN.ID]],2,20),"X","") )  )</f>
        <v>07.</v>
      </c>
      <c r="F26" t="str">
        <f>TRIM(MID(Table151828[[#This Row],[CONCERN.UNIQUEPATH]], IF( ISNUMBER( SEARCH("/",Table151828[[#This Row],[CONCERN.UNIQUEPATH]])),SEARCH("/",Table151828[[#This Row],[CONCERN.UNIQUEPATH]])+1,1),255))</f>
        <v>TWG: Warnings: Non-Cloud Infrastructure</v>
      </c>
      <c r="G26" t="s">
        <v>4714</v>
      </c>
    </row>
    <row r="27" spans="1:7">
      <c r="A27" t="s">
        <v>2074</v>
      </c>
      <c r="D27" t="s">
        <v>4715</v>
      </c>
      <c r="E27" t="str">
        <f xml:space="preserve"> CONCATENATE( MID(Table151828[[#This Row],[PHASE]],2,3), MID(Table151828[[#This Row],[DELIVERABLE]],2,4), TRIM(SUBSTITUTE(MID(Table151828[[#This Row],[CONCERN.ID]],2,20),"X","") )  )</f>
        <v>07.</v>
      </c>
      <c r="F27" t="str">
        <f>TRIM(MID(Table151828[[#This Row],[CONCERN.UNIQUEPATH]], IF( ISNUMBER( SEARCH("/",Table151828[[#This Row],[CONCERN.UNIQUEPATH]])),SEARCH("/",Table151828[[#This Row],[CONCERN.UNIQUEPATH]])+1,1),255))</f>
        <v>TWG: Warnings: Prod Data</v>
      </c>
      <c r="G27" t="s">
        <v>4716</v>
      </c>
    </row>
    <row r="28" spans="1:7">
      <c r="A28" t="s">
        <v>2074</v>
      </c>
      <c r="C28" t="s">
        <v>4717</v>
      </c>
      <c r="D28" t="s">
        <v>4718</v>
      </c>
      <c r="E28" t="str">
        <f xml:space="preserve"> CONCATENATE( MID(Table151828[[#This Row],[PHASE]],2,3), MID(Table151828[[#This Row],[DELIVERABLE]],2,4), TRIM(SUBSTITUTE(MID(Table151828[[#This Row],[CONCERN.ID]],2,20),"X","") )  )</f>
        <v>07.63.01.01</v>
      </c>
      <c r="F28" t="str">
        <f>TRIM(MID(Table151828[[#This Row],[CONCERN.UNIQUEPATH]], IF( ISNUMBER( SEARCH("/",Table151828[[#This Row],[CONCERN.UNIQUEPATH]])),SEARCH("/",Table151828[[#This Row],[CONCERN.UNIQUEPATH]])+1,1),255))</f>
        <v>TWG: Warnings: Rule Engines</v>
      </c>
      <c r="G28" t="s">
        <v>4719</v>
      </c>
    </row>
    <row r="29" spans="1:7">
      <c r="A29" t="s">
        <v>2074</v>
      </c>
      <c r="D29" t="s">
        <v>4720</v>
      </c>
      <c r="E29" t="str">
        <f xml:space="preserve"> CONCATENATE( MID(Table151828[[#This Row],[PHASE]],2,3), MID(Table151828[[#This Row],[DELIVERABLE]],2,4), TRIM(SUBSTITUTE(MID(Table151828[[#This Row],[CONCERN.ID]],2,20),"X","") )  )</f>
        <v>07.</v>
      </c>
      <c r="F29" t="str">
        <f>TRIM(MID(Table151828[[#This Row],[CONCERN.UNIQUEPATH]], IF( ISNUMBER( SEARCH("/",Table151828[[#This Row],[CONCERN.UNIQUEPATH]])),SEARCH("/",Table151828[[#This Row],[CONCERN.UNIQUEPATH]])+1,1),255))</f>
        <v>TWG: Warnings: Users and Groups</v>
      </c>
      <c r="G29" t="s">
        <v>4721</v>
      </c>
    </row>
  </sheetData>
  <mergeCells count="5">
    <mergeCell ref="A8:J8"/>
    <mergeCell ref="A6:J6"/>
    <mergeCell ref="A5:J5"/>
    <mergeCell ref="A3:J3"/>
    <mergeCell ref="A2:J2"/>
  </mergeCells>
  <dataValidations count="4">
    <dataValidation type="list" allowBlank="1" showInputMessage="1" showErrorMessage="1" sqref="J11:J29" xr:uid="{5EFBD245-446F-4334-B4FA-538329547FAA}">
      <formula1>TBL_Type</formula1>
    </dataValidation>
    <dataValidation type="list" allowBlank="1" showInputMessage="1" showErrorMessage="1" sqref="H11:I29" xr:uid="{346FCCED-CE74-4E02-8FE7-F6A5591F4B24}">
      <formula1>TBL_Stakeholders</formula1>
    </dataValidation>
    <dataValidation type="list" allowBlank="1" showInputMessage="1" showErrorMessage="1" sqref="B11:B29" xr:uid="{2D0B365A-A89C-46C1-BDF5-B24084A182A8}">
      <formula1>TBL_Deliverables</formula1>
    </dataValidation>
    <dataValidation type="list" allowBlank="1" showInputMessage="1" showErrorMessage="1" sqref="A11:A29" xr:uid="{1A035F1F-F07C-462C-8032-CC731FAB1608}">
      <formula1>TBL_Phase</formula1>
    </dataValidation>
  </dataValidations>
  <hyperlinks>
    <hyperlink ref="A1" location="TOC!A1" display="TOC!A1" xr:uid="{03DAAC31-5400-469B-B722-D2F4F941C979}"/>
  </hyperlinks>
  <pageMargins left="0.7" right="0.7" top="0.75" bottom="0.75" header="0.3" footer="0.3"/>
  <pageSetup paperSize="9"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4E2E2-B83E-4395-8C78-3EC8357BB671}">
  <sheetPr>
    <tabColor rgb="FFFF6600"/>
  </sheetPr>
  <dimension ref="A1:J12"/>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94.42578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4722</v>
      </c>
      <c r="B3" s="51"/>
      <c r="C3" s="51"/>
      <c r="D3" s="51"/>
      <c r="E3" s="51"/>
      <c r="F3" s="51"/>
      <c r="G3" s="51"/>
      <c r="H3" s="51"/>
      <c r="I3" s="51"/>
      <c r="J3" s="51"/>
    </row>
    <row r="5" spans="1:10">
      <c r="A5" s="51" t="s">
        <v>4723</v>
      </c>
      <c r="B5" s="51"/>
      <c r="C5" s="51"/>
      <c r="D5" s="51"/>
      <c r="E5" s="51"/>
      <c r="F5" s="51"/>
      <c r="G5" s="51"/>
      <c r="H5" s="51"/>
      <c r="I5" s="51"/>
      <c r="J5" s="51"/>
    </row>
    <row r="6" spans="1:10">
      <c r="A6" s="51" t="s">
        <v>4724</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4725</v>
      </c>
      <c r="E9" t="str">
        <f xml:space="preserve"> CONCATENATE( MID(Table15183[[#This Row],[PHASE]],2,3), MID(Table15183[[#This Row],[DELIVERABLE]],2,4), TRIM(SUBSTITUTE(MID(Table15183[[#This Row],[CONCERN.ID]],2,20),"X","") )  )</f>
        <v>07.43.01.01</v>
      </c>
      <c r="F9" t="str">
        <f>TRIM(MID(Table15183[[#This Row],[CONCERN.UNIQUEPATH]], IF( ISNUMBER( SEARCH("/",Table15183[[#This Row],[CONCERN.UNIQUEPATH]])),SEARCH("/",Table15183[[#This Row],[CONCERN.UNIQUEPATH]])+1,1),255))</f>
        <v/>
      </c>
      <c r="G9" t="s">
        <v>4726</v>
      </c>
    </row>
    <row r="10" spans="1:10">
      <c r="E10" t="str">
        <f xml:space="preserve"> CONCATENATE( MID(Table15183[[#This Row],[PHASE]],2,3), MID(Table15183[[#This Row],[DELIVERABLE]],2,4), TRIM(SUBSTITUTE(MID(Table15183[[#This Row],[CONCERN.ID]],2,20),"X","") )  )</f>
        <v/>
      </c>
      <c r="F10" t="str">
        <f>TRIM(MID(Table15183[[#This Row],[CONCERN.UNIQUEPATH]], IF( ISNUMBER( SEARCH("/",Table15183[[#This Row],[CONCERN.UNIQUEPATH]])),SEARCH("/",Table15183[[#This Row],[CONCERN.UNIQUEPATH]])+1,1),255))</f>
        <v/>
      </c>
      <c r="G10" t="s">
        <v>4727</v>
      </c>
    </row>
    <row r="11" spans="1:10">
      <c r="E11" t="str">
        <f xml:space="preserve"> CONCATENATE( MID(Table15183[[#This Row],[PHASE]],2,3), MID(Table15183[[#This Row],[DELIVERABLE]],2,4), TRIM(SUBSTITUTE(MID(Table15183[[#This Row],[CONCERN.ID]],2,20),"X","") )  )</f>
        <v/>
      </c>
      <c r="F11" t="str">
        <f>TRIM(MID(Table15183[[#This Row],[CONCERN.UNIQUEPATH]], IF( ISNUMBER( SEARCH("/",Table15183[[#This Row],[CONCERN.UNIQUEPATH]])),SEARCH("/",Table15183[[#This Row],[CONCERN.UNIQUEPATH]])+1,1),255))</f>
        <v/>
      </c>
      <c r="G11" t="s">
        <v>4728</v>
      </c>
    </row>
    <row r="12" spans="1:10">
      <c r="E12" t="str">
        <f xml:space="preserve"> CONCATENATE( MID(Table15183[[#This Row],[PHASE]],2,3), MID(Table15183[[#This Row],[DELIVERABLE]],2,4), TRIM(SUBSTITUTE(MID(Table15183[[#This Row],[CONCERN.ID]],2,20),"X","") )  )</f>
        <v/>
      </c>
      <c r="F12" t="str">
        <f>TRIM(MID(Table15183[[#This Row],[CONCERN.UNIQUEPATH]], IF( ISNUMBER( SEARCH("/",Table15183[[#This Row],[CONCERN.UNIQUEPATH]])),SEARCH("/",Table15183[[#This Row],[CONCERN.UNIQUEPATH]])+1,1),255))</f>
        <v/>
      </c>
      <c r="G12" t="s">
        <v>4729</v>
      </c>
    </row>
  </sheetData>
  <mergeCells count="4">
    <mergeCell ref="A6:J6"/>
    <mergeCell ref="A5:J5"/>
    <mergeCell ref="A3:J3"/>
    <mergeCell ref="A2:J2"/>
  </mergeCells>
  <dataValidations count="4">
    <dataValidation type="list" allowBlank="1" showInputMessage="1" showErrorMessage="1" sqref="J9:J12" xr:uid="{F565C243-7A6A-4618-AF9D-BD7BA830B9BB}">
      <formula1>TBL_Type</formula1>
    </dataValidation>
    <dataValidation type="list" allowBlank="1" showInputMessage="1" showErrorMessage="1" sqref="H9:I12" xr:uid="{D20420BF-A263-49B1-8C15-246177F66684}">
      <formula1>TBL_Stakeholders</formula1>
    </dataValidation>
    <dataValidation type="list" allowBlank="1" showInputMessage="1" showErrorMessage="1" sqref="B9:B12" xr:uid="{8771DC8F-5AD0-4B52-A90D-B3F248832E95}">
      <formula1>TBL_Deliverables</formula1>
    </dataValidation>
    <dataValidation type="list" allowBlank="1" showInputMessage="1" showErrorMessage="1" sqref="A9:A12" xr:uid="{F46A3BB6-0BDE-4B03-B5A2-C75F78A6DE22}">
      <formula1>TBL_Phase</formula1>
    </dataValidation>
  </dataValidations>
  <hyperlinks>
    <hyperlink ref="A1" location="TOC!A1" display="TOC!A1" xr:uid="{D6E00FA6-C232-422A-BF3D-7422A12A898F}"/>
  </hyperlinks>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2850B-DC62-4274-8472-C757DAD1BA31}">
  <sheetPr>
    <tabColor rgb="FFFF6600"/>
  </sheetPr>
  <dimension ref="A1:J34"/>
  <sheetViews>
    <sheetView workbookViewId="0"/>
  </sheetViews>
  <sheetFormatPr defaultRowHeight="14.45"/>
  <cols>
    <col min="1" max="1" width="8.42578125" customWidth="1"/>
    <col min="2" max="2" width="13.85546875" customWidth="1"/>
    <col min="3" max="3" width="13.85546875" bestFit="1" customWidth="1"/>
    <col min="4" max="4" width="40" bestFit="1" customWidth="1"/>
    <col min="5" max="5" width="13.85546875" customWidth="1"/>
    <col min="6" max="6" width="7.85546875" bestFit="1" customWidth="1"/>
    <col min="7" max="7" width="134"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4730</v>
      </c>
      <c r="B5" s="51"/>
      <c r="C5" s="51"/>
      <c r="D5" s="51"/>
      <c r="E5" s="51"/>
      <c r="F5" s="51"/>
      <c r="G5" s="51"/>
      <c r="H5" s="51"/>
      <c r="I5" s="51"/>
      <c r="J5" s="51"/>
    </row>
    <row r="6" spans="1:10">
      <c r="A6" s="51" t="s">
        <v>4731</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4732</v>
      </c>
      <c r="D9" t="s">
        <v>4733</v>
      </c>
      <c r="E9" t="str">
        <f xml:space="preserve"> CONCATENATE( MID(Table151830[[#This Row],[PHASE]],2,3), MID(Table151830[[#This Row],[DELIVERABLE]],2,4), TRIM(SUBSTITUTE(MID(Table151830[[#This Row],[CONCERN.ID]],2,20),"X","") )  )</f>
        <v>07.45.11.03</v>
      </c>
      <c r="F9" t="str">
        <f>TRIM(MID(Table151830[[#This Row],[CONCERN.UNIQUEPATH]], IF( ISNUMBER( SEARCH("/",Table151830[[#This Row],[CONCERN.UNIQUEPATH]])),SEARCH("/",Table151830[[#This Row],[CONCERN.UNIQUEPATH]])+1,1),255))</f>
        <v>Pipeline: Provisioned: ALM</v>
      </c>
      <c r="G9" t="s">
        <v>4734</v>
      </c>
    </row>
    <row r="10" spans="1:10">
      <c r="A10" t="s">
        <v>2074</v>
      </c>
      <c r="C10" t="s">
        <v>4735</v>
      </c>
      <c r="D10" t="s">
        <v>4736</v>
      </c>
      <c r="E10" t="str">
        <f xml:space="preserve"> CONCATENATE( MID(Table151830[[#This Row],[PHASE]],2,3), MID(Table151830[[#This Row],[DELIVERABLE]],2,4), TRIM(SUBSTITUTE(MID(Table151830[[#This Row],[CONCERN.ID]],2,20),"X","") )  )</f>
        <v>07.45.61.01</v>
      </c>
      <c r="F10" t="str">
        <f>TRIM(MID(Table151830[[#This Row],[CONCERN.UNIQUEPATH]], IF( ISNUMBER( SEARCH("/",Table151830[[#This Row],[CONCERN.UNIQUEPATH]])),SEARCH("/",Table151830[[#This Row],[CONCERN.UNIQUEPATH]])+1,1),255))</f>
        <v>Pipeline: Responsible: ALM Project Space</v>
      </c>
      <c r="G10" t="s">
        <v>4737</v>
      </c>
    </row>
    <row r="11" spans="1:10">
      <c r="A11" t="s">
        <v>2074</v>
      </c>
      <c r="C11" t="s">
        <v>4738</v>
      </c>
      <c r="D11" t="s">
        <v>4739</v>
      </c>
      <c r="E11" t="str">
        <f xml:space="preserve"> CONCATENATE( MID(Table151830[[#This Row],[PHASE]],2,3), MID(Table151830[[#This Row],[DELIVERABLE]],2,4), TRIM(SUBSTITUTE(MID(Table151830[[#This Row],[CONCERN.ID]],2,20),"X","") )  )</f>
        <v>07.45.63.01</v>
      </c>
      <c r="F11" t="str">
        <f>TRIM(MID(Table151830[[#This Row],[CONCERN.UNIQUEPATH]], IF( ISNUMBER( SEARCH("/",Table151830[[#This Row],[CONCERN.UNIQUEPATH]])),SEARCH("/",Table151830[[#This Row],[CONCERN.UNIQUEPATH]])+1,1),255))</f>
        <v>Pipeline: Responsible: Branch Policies</v>
      </c>
      <c r="G11" t="s">
        <v>4740</v>
      </c>
    </row>
    <row r="12" spans="1:10">
      <c r="A12" t="s">
        <v>2074</v>
      </c>
      <c r="C12" t="s">
        <v>4741</v>
      </c>
      <c r="D12" t="s">
        <v>4742</v>
      </c>
      <c r="E12" t="str">
        <f xml:space="preserve"> CONCATENATE( MID(Table151830[[#This Row],[PHASE]],2,3), MID(Table151830[[#This Row],[DELIVERABLE]],2,4), TRIM(SUBSTITUTE(MID(Table151830[[#This Row],[CONCERN.ID]],2,20),"X","") )  )</f>
        <v>07.45.63.02</v>
      </c>
      <c r="F12" t="str">
        <f>TRIM(MID(Table151830[[#This Row],[CONCERN.UNIQUEPATH]], IF( ISNUMBER( SEARCH("/",Table151830[[#This Row],[CONCERN.UNIQUEPATH]])),SEARCH("/",Table151830[[#This Row],[CONCERN.UNIQUEPATH]])+1,1),255))</f>
        <v>Pipeline: Responsible: Scan for Secrets</v>
      </c>
      <c r="G12" t="s">
        <v>4743</v>
      </c>
    </row>
    <row r="13" spans="1:10">
      <c r="A13" t="s">
        <v>2074</v>
      </c>
      <c r="C13" t="s">
        <v>4744</v>
      </c>
      <c r="D13" t="s">
        <v>4745</v>
      </c>
      <c r="E13" t="str">
        <f xml:space="preserve"> CONCATENATE( MID(Table151830[[#This Row],[PHASE]],2,3), MID(Table151830[[#This Row],[DELIVERABLE]],2,4), TRIM(SUBSTITUTE(MID(Table151830[[#This Row],[CONCERN.ID]],2,20),"X","") )  )</f>
        <v>07.45.64.01</v>
      </c>
      <c r="F13" t="str">
        <f>TRIM(MID(Table151830[[#This Row],[CONCERN.UNIQUEPATH]], IF( ISNUMBER( SEARCH("/",Table151830[[#This Row],[CONCERN.UNIQUEPATH]])),SEARCH("/",Table151830[[#This Row],[CONCERN.UNIQUEPATH]])+1,1),255))</f>
        <v>Pipeline: Responsible: Config Settings</v>
      </c>
      <c r="G13" t="s">
        <v>4746</v>
      </c>
    </row>
    <row r="14" spans="1:10">
      <c r="A14" t="s">
        <v>2074</v>
      </c>
      <c r="C14" t="s">
        <v>4744</v>
      </c>
      <c r="D14" t="s">
        <v>4747</v>
      </c>
      <c r="E14" t="str">
        <f xml:space="preserve"> CONCATENATE( MID(Table151830[[#This Row],[PHASE]],2,3), MID(Table151830[[#This Row],[DELIVERABLE]],2,4), TRIM(SUBSTITUTE(MID(Table151830[[#This Row],[CONCERN.ID]],2,20),"X","") )  )</f>
        <v>07.45.64.01</v>
      </c>
      <c r="F14" t="str">
        <f>TRIM(MID(Table151830[[#This Row],[CONCERN.UNIQUEPATH]], IF( ISNUMBER( SEARCH("/",Table151830[[#This Row],[CONCERN.UNIQUEPATH]])),SEARCH("/",Table151830[[#This Row],[CONCERN.UNIQUEPATH]])+1,1),255))</f>
        <v>Pipeline: Deliverable: Pipeline</v>
      </c>
      <c r="G14" t="s">
        <v>4748</v>
      </c>
    </row>
    <row r="15" spans="1:10">
      <c r="A15" t="s">
        <v>2074</v>
      </c>
      <c r="C15" t="s">
        <v>4749</v>
      </c>
      <c r="D15" t="s">
        <v>4750</v>
      </c>
      <c r="E15" t="str">
        <f xml:space="preserve"> CONCATENATE( MID(Table151830[[#This Row],[PHASE]],2,3), MID(Table151830[[#This Row],[DELIVERABLE]],2,4), TRIM(SUBSTITUTE(MID(Table151830[[#This Row],[CONCERN.ID]],2,20),"X","") )  )</f>
        <v>07.45.64.02</v>
      </c>
      <c r="F15" t="str">
        <f>TRIM(MID(Table151830[[#This Row],[CONCERN.UNIQUEPATH]], IF( ISNUMBER( SEARCH("/",Table151830[[#This Row],[CONCERN.UNIQUEPATH]])),SEARCH("/",Table151830[[#This Row],[CONCERN.UNIQUEPATH]])+1,1),255))</f>
        <v>Pipeline: Tasks: SA Permissions</v>
      </c>
      <c r="G15" t="s">
        <v>4751</v>
      </c>
    </row>
    <row r="16" spans="1:10">
      <c r="A16" t="s">
        <v>2074</v>
      </c>
      <c r="C16" t="s">
        <v>4752</v>
      </c>
      <c r="D16" t="s">
        <v>4753</v>
      </c>
      <c r="E16" t="str">
        <f xml:space="preserve"> CONCATENATE( MID(Table151830[[#This Row],[PHASE]],2,3), MID(Table151830[[#This Row],[DELIVERABLE]],2,4), TRIM(SUBSTITUTE(MID(Table151830[[#This Row],[CONCERN.ID]],2,20),"X","") )  )</f>
        <v>07.45.64.03</v>
      </c>
      <c r="F16" t="str">
        <f>TRIM(MID(Table151830[[#This Row],[CONCERN.UNIQUEPATH]], IF( ISNUMBER( SEARCH("/",Table151830[[#This Row],[CONCERN.UNIQUEPATH]])),SEARCH("/",Table151830[[#This Row],[CONCERN.UNIQUEPATH]])+1,1),255))</f>
        <v>Pipeline: Tasks: Configuration</v>
      </c>
      <c r="G16" t="s">
        <v>4754</v>
      </c>
    </row>
    <row r="17" spans="1:7">
      <c r="A17" t="s">
        <v>2074</v>
      </c>
      <c r="C17" t="s">
        <v>4755</v>
      </c>
      <c r="E17" t="str">
        <f xml:space="preserve"> CONCATENATE( MID(Table151830[[#This Row],[PHASE]],2,3), MID(Table151830[[#This Row],[DELIVERABLE]],2,4), TRIM(SUBSTITUTE(MID(Table151830[[#This Row],[CONCERN.ID]],2,20),"X","") )  )</f>
        <v>07.45.65.01</v>
      </c>
      <c r="F17" t="str">
        <f>TRIM(MID(Table151830[[#This Row],[CONCERN.UNIQUEPATH]], IF( ISNUMBER( SEARCH("/",Table151830[[#This Row],[CONCERN.UNIQUEPATH]])),SEARCH("/",Table151830[[#This Row],[CONCERN.UNIQUEPATH]])+1,1),255))</f>
        <v/>
      </c>
      <c r="G17" t="s">
        <v>4756</v>
      </c>
    </row>
    <row r="18" spans="1:7">
      <c r="A18" t="s">
        <v>2074</v>
      </c>
      <c r="C18" t="s">
        <v>4757</v>
      </c>
      <c r="E18" t="str">
        <f xml:space="preserve"> CONCATENATE( MID(Table151830[[#This Row],[PHASE]],2,3), MID(Table151830[[#This Row],[DELIVERABLE]],2,4), TRIM(SUBSTITUTE(MID(Table151830[[#This Row],[CONCERN.ID]],2,20),"X","") )  )</f>
        <v>07.45.65.02</v>
      </c>
      <c r="F18" t="str">
        <f>TRIM(MID(Table151830[[#This Row],[CONCERN.UNIQUEPATH]], IF( ISNUMBER( SEARCH("/",Table151830[[#This Row],[CONCERN.UNIQUEPATH]])),SEARCH("/",Table151830[[#This Row],[CONCERN.UNIQUEPATH]])+1,1),255))</f>
        <v/>
      </c>
      <c r="G18" t="s">
        <v>4758</v>
      </c>
    </row>
    <row r="19" spans="1:7">
      <c r="A19" t="s">
        <v>2074</v>
      </c>
      <c r="C19" t="s">
        <v>4759</v>
      </c>
      <c r="E19" t="str">
        <f xml:space="preserve"> CONCATENATE( MID(Table151830[[#This Row],[PHASE]],2,3), MID(Table151830[[#This Row],[DELIVERABLE]],2,4), TRIM(SUBSTITUTE(MID(Table151830[[#This Row],[CONCERN.ID]],2,20),"X","") )  )</f>
        <v>07.45.65.03</v>
      </c>
      <c r="F19" t="str">
        <f>TRIM(MID(Table151830[[#This Row],[CONCERN.UNIQUEPATH]], IF( ISNUMBER( SEARCH("/",Table151830[[#This Row],[CONCERN.UNIQUEPATH]])),SEARCH("/",Table151830[[#This Row],[CONCERN.UNIQUEPATH]])+1,1),255))</f>
        <v/>
      </c>
      <c r="G19" t="s">
        <v>4760</v>
      </c>
    </row>
    <row r="20" spans="1:7">
      <c r="A20" t="s">
        <v>2074</v>
      </c>
      <c r="C20" t="s">
        <v>4761</v>
      </c>
      <c r="E20" t="str">
        <f xml:space="preserve"> CONCATENATE( MID(Table151830[[#This Row],[PHASE]],2,3), MID(Table151830[[#This Row],[DELIVERABLE]],2,4), TRIM(SUBSTITUTE(MID(Table151830[[#This Row],[CONCERN.ID]],2,20),"X","") )  )</f>
        <v>07.45.65.04</v>
      </c>
      <c r="F20" t="str">
        <f>TRIM(MID(Table151830[[#This Row],[CONCERN.UNIQUEPATH]], IF( ISNUMBER( SEARCH("/",Table151830[[#This Row],[CONCERN.UNIQUEPATH]])),SEARCH("/",Table151830[[#This Row],[CONCERN.UNIQUEPATH]])+1,1),255))</f>
        <v/>
      </c>
      <c r="G20" t="s">
        <v>4762</v>
      </c>
    </row>
    <row r="21" spans="1:7">
      <c r="A21" t="s">
        <v>2074</v>
      </c>
      <c r="C21" t="s">
        <v>4763</v>
      </c>
      <c r="E21" t="str">
        <f xml:space="preserve"> CONCATENATE( MID(Table151830[[#This Row],[PHASE]],2,3), MID(Table151830[[#This Row],[DELIVERABLE]],2,4), TRIM(SUBSTITUTE(MID(Table151830[[#This Row],[CONCERN.ID]],2,20),"X","") )  )</f>
        <v>07.45.65.05</v>
      </c>
      <c r="F21" t="str">
        <f>TRIM(MID(Table151830[[#This Row],[CONCERN.UNIQUEPATH]], IF( ISNUMBER( SEARCH("/",Table151830[[#This Row],[CONCERN.UNIQUEPATH]])),SEARCH("/",Table151830[[#This Row],[CONCERN.UNIQUEPATH]])+1,1),255))</f>
        <v/>
      </c>
      <c r="G21" t="s">
        <v>4764</v>
      </c>
    </row>
    <row r="22" spans="1:7">
      <c r="A22" t="s">
        <v>2074</v>
      </c>
      <c r="C22" t="s">
        <v>4765</v>
      </c>
      <c r="E22" t="str">
        <f xml:space="preserve"> CONCATENATE( MID(Table151830[[#This Row],[PHASE]],2,3), MID(Table151830[[#This Row],[DELIVERABLE]],2,4), TRIM(SUBSTITUTE(MID(Table151830[[#This Row],[CONCERN.ID]],2,20),"X","") )  )</f>
        <v>07.45.65.06</v>
      </c>
      <c r="F22" t="str">
        <f>TRIM(MID(Table151830[[#This Row],[CONCERN.UNIQUEPATH]], IF( ISNUMBER( SEARCH("/",Table151830[[#This Row],[CONCERN.UNIQUEPATH]])),SEARCH("/",Table151830[[#This Row],[CONCERN.UNIQUEPATH]])+1,1),255))</f>
        <v/>
      </c>
      <c r="G22" t="s">
        <v>4766</v>
      </c>
    </row>
    <row r="23" spans="1:7">
      <c r="A23" t="s">
        <v>2074</v>
      </c>
      <c r="C23" t="s">
        <v>4767</v>
      </c>
      <c r="E23" t="str">
        <f xml:space="preserve"> CONCATENATE( MID(Table151830[[#This Row],[PHASE]],2,3), MID(Table151830[[#This Row],[DELIVERABLE]],2,4), TRIM(SUBSTITUTE(MID(Table151830[[#This Row],[CONCERN.ID]],2,20),"X","") )  )</f>
        <v>07.45.65.07</v>
      </c>
      <c r="F23" t="str">
        <f>TRIM(MID(Table151830[[#This Row],[CONCERN.UNIQUEPATH]], IF( ISNUMBER( SEARCH("/",Table151830[[#This Row],[CONCERN.UNIQUEPATH]])),SEARCH("/",Table151830[[#This Row],[CONCERN.UNIQUEPATH]])+1,1),255))</f>
        <v/>
      </c>
      <c r="G23" t="s">
        <v>4768</v>
      </c>
    </row>
    <row r="24" spans="1:7">
      <c r="A24" t="s">
        <v>2074</v>
      </c>
      <c r="C24" t="s">
        <v>4769</v>
      </c>
      <c r="E24" t="str">
        <f xml:space="preserve"> CONCATENATE( MID(Table151830[[#This Row],[PHASE]],2,3), MID(Table151830[[#This Row],[DELIVERABLE]],2,4), TRIM(SUBSTITUTE(MID(Table151830[[#This Row],[CONCERN.ID]],2,20),"X","") )  )</f>
        <v>07.45.66.01</v>
      </c>
      <c r="F24" t="str">
        <f>TRIM(MID(Table151830[[#This Row],[CONCERN.UNIQUEPATH]], IF( ISNUMBER( SEARCH("/",Table151830[[#This Row],[CONCERN.UNIQUEPATH]])),SEARCH("/",Table151830[[#This Row],[CONCERN.UNIQUEPATH]])+1,1),255))</f>
        <v/>
      </c>
      <c r="G24" t="s">
        <v>4770</v>
      </c>
    </row>
    <row r="25" spans="1:7">
      <c r="A25" t="s">
        <v>2074</v>
      </c>
      <c r="C25" t="s">
        <v>4771</v>
      </c>
      <c r="E25" t="str">
        <f xml:space="preserve"> CONCATENATE( MID(Table151830[[#This Row],[PHASE]],2,3), MID(Table151830[[#This Row],[DELIVERABLE]],2,4), TRIM(SUBSTITUTE(MID(Table151830[[#This Row],[CONCERN.ID]],2,20),"X","") )  )</f>
        <v>07.45.67.01</v>
      </c>
      <c r="F25" t="str">
        <f>TRIM(MID(Table151830[[#This Row],[CONCERN.UNIQUEPATH]], IF( ISNUMBER( SEARCH("/",Table151830[[#This Row],[CONCERN.UNIQUEPATH]])),SEARCH("/",Table151830[[#This Row],[CONCERN.UNIQUEPATH]])+1,1),255))</f>
        <v/>
      </c>
      <c r="G25" t="s">
        <v>4772</v>
      </c>
    </row>
    <row r="26" spans="1:7">
      <c r="A26" t="s">
        <v>2074</v>
      </c>
      <c r="C26" t="s">
        <v>4773</v>
      </c>
      <c r="E26" t="str">
        <f xml:space="preserve"> CONCATENATE( MID(Table151830[[#This Row],[PHASE]],2,3), MID(Table151830[[#This Row],[DELIVERABLE]],2,4), TRIM(SUBSTITUTE(MID(Table151830[[#This Row],[CONCERN.ID]],2,20),"X","") )  )</f>
        <v>07.45.67.02</v>
      </c>
      <c r="F26" t="str">
        <f>TRIM(MID(Table151830[[#This Row],[CONCERN.UNIQUEPATH]], IF( ISNUMBER( SEARCH("/",Table151830[[#This Row],[CONCERN.UNIQUEPATH]])),SEARCH("/",Table151830[[#This Row],[CONCERN.UNIQUEPATH]])+1,1),255))</f>
        <v/>
      </c>
      <c r="G26" t="s">
        <v>4774</v>
      </c>
    </row>
    <row r="27" spans="1:7">
      <c r="A27" t="s">
        <v>2074</v>
      </c>
      <c r="C27" t="s">
        <v>4775</v>
      </c>
      <c r="E27" t="str">
        <f xml:space="preserve"> CONCATENATE( MID(Table151830[[#This Row],[PHASE]],2,3), MID(Table151830[[#This Row],[DELIVERABLE]],2,4), TRIM(SUBSTITUTE(MID(Table151830[[#This Row],[CONCERN.ID]],2,20),"X","") )  )</f>
        <v>07.45.67.03</v>
      </c>
      <c r="F27" t="str">
        <f>TRIM(MID(Table151830[[#This Row],[CONCERN.UNIQUEPATH]], IF( ISNUMBER( SEARCH("/",Table151830[[#This Row],[CONCERN.UNIQUEPATH]])),SEARCH("/",Table151830[[#This Row],[CONCERN.UNIQUEPATH]])+1,1),255))</f>
        <v/>
      </c>
      <c r="G27" t="s">
        <v>4776</v>
      </c>
    </row>
    <row r="28" spans="1:7">
      <c r="A28" t="s">
        <v>2074</v>
      </c>
      <c r="C28" t="s">
        <v>4777</v>
      </c>
      <c r="E28" t="str">
        <f xml:space="preserve"> CONCATENATE( MID(Table151830[[#This Row],[PHASE]],2,3), MID(Table151830[[#This Row],[DELIVERABLE]],2,4), TRIM(SUBSTITUTE(MID(Table151830[[#This Row],[CONCERN.ID]],2,20),"X","") )  )</f>
        <v>07.45.68.01</v>
      </c>
      <c r="F28" t="str">
        <f>TRIM(MID(Table151830[[#This Row],[CONCERN.UNIQUEPATH]], IF( ISNUMBER( SEARCH("/",Table151830[[#This Row],[CONCERN.UNIQUEPATH]])),SEARCH("/",Table151830[[#This Row],[CONCERN.UNIQUEPATH]])+1,1),255))</f>
        <v/>
      </c>
      <c r="G28" t="s">
        <v>4778</v>
      </c>
    </row>
    <row r="29" spans="1:7">
      <c r="A29" t="s">
        <v>2074</v>
      </c>
      <c r="C29" t="s">
        <v>4779</v>
      </c>
      <c r="E29" t="str">
        <f xml:space="preserve"> CONCATENATE( MID(Table151830[[#This Row],[PHASE]],2,3), MID(Table151830[[#This Row],[DELIVERABLE]],2,4), TRIM(SUBSTITUTE(MID(Table151830[[#This Row],[CONCERN.ID]],2,20),"X","") )  )</f>
        <v>07.45.68.02</v>
      </c>
      <c r="F29" t="str">
        <f>TRIM(MID(Table151830[[#This Row],[CONCERN.UNIQUEPATH]], IF( ISNUMBER( SEARCH("/",Table151830[[#This Row],[CONCERN.UNIQUEPATH]])),SEARCH("/",Table151830[[#This Row],[CONCERN.UNIQUEPATH]])+1,1),255))</f>
        <v/>
      </c>
      <c r="G29" t="s">
        <v>4780</v>
      </c>
    </row>
    <row r="30" spans="1:7">
      <c r="A30" t="s">
        <v>2074</v>
      </c>
      <c r="C30" t="s">
        <v>4781</v>
      </c>
      <c r="E30" t="str">
        <f xml:space="preserve"> CONCATENATE( MID(Table151830[[#This Row],[PHASE]],2,3), MID(Table151830[[#This Row],[DELIVERABLE]],2,4), TRIM(SUBSTITUTE(MID(Table151830[[#This Row],[CONCERN.ID]],2,20),"X","") )  )</f>
        <v>07.45.69.01</v>
      </c>
      <c r="F30" t="str">
        <f>TRIM(MID(Table151830[[#This Row],[CONCERN.UNIQUEPATH]], IF( ISNUMBER( SEARCH("/",Table151830[[#This Row],[CONCERN.UNIQUEPATH]])),SEARCH("/",Table151830[[#This Row],[CONCERN.UNIQUEPATH]])+1,1),255))</f>
        <v/>
      </c>
      <c r="G30" t="s">
        <v>4782</v>
      </c>
    </row>
    <row r="31" spans="1:7">
      <c r="A31" t="s">
        <v>2074</v>
      </c>
      <c r="C31" t="s">
        <v>4783</v>
      </c>
      <c r="E31" t="str">
        <f xml:space="preserve"> CONCATENATE( MID(Table151830[[#This Row],[PHASE]],2,3), MID(Table151830[[#This Row],[DELIVERABLE]],2,4), TRIM(SUBSTITUTE(MID(Table151830[[#This Row],[CONCERN.ID]],2,20),"X","") )  )</f>
        <v>07.45.71.01</v>
      </c>
      <c r="F31" t="str">
        <f>TRIM(MID(Table151830[[#This Row],[CONCERN.UNIQUEPATH]], IF( ISNUMBER( SEARCH("/",Table151830[[#This Row],[CONCERN.UNIQUEPATH]])),SEARCH("/",Table151830[[#This Row],[CONCERN.UNIQUEPATH]])+1,1),255))</f>
        <v/>
      </c>
      <c r="G31" t="s">
        <v>4784</v>
      </c>
    </row>
    <row r="32" spans="1:7">
      <c r="A32" t="s">
        <v>2074</v>
      </c>
      <c r="C32" t="s">
        <v>4785</v>
      </c>
      <c r="E32" t="str">
        <f xml:space="preserve"> CONCATENATE( MID(Table151830[[#This Row],[PHASE]],2,3), MID(Table151830[[#This Row],[DELIVERABLE]],2,4), TRIM(SUBSTITUTE(MID(Table151830[[#This Row],[CONCERN.ID]],2,20),"X","") )  )</f>
        <v>07.45.71.02</v>
      </c>
      <c r="F32" t="str">
        <f>TRIM(MID(Table151830[[#This Row],[CONCERN.UNIQUEPATH]], IF( ISNUMBER( SEARCH("/",Table151830[[#This Row],[CONCERN.UNIQUEPATH]])),SEARCH("/",Table151830[[#This Row],[CONCERN.UNIQUEPATH]])+1,1),255))</f>
        <v/>
      </c>
      <c r="G32" t="s">
        <v>4786</v>
      </c>
    </row>
    <row r="33" spans="1:7">
      <c r="A33" t="s">
        <v>2074</v>
      </c>
      <c r="C33" t="s">
        <v>4787</v>
      </c>
      <c r="E33" t="str">
        <f xml:space="preserve"> CONCATENATE( MID(Table151830[[#This Row],[PHASE]],2,3), MID(Table151830[[#This Row],[DELIVERABLE]],2,4), TRIM(SUBSTITUTE(MID(Table151830[[#This Row],[CONCERN.ID]],2,20),"X","") )  )</f>
        <v>07.45.71.03</v>
      </c>
      <c r="F33" t="str">
        <f>TRIM(MID(Table151830[[#This Row],[CONCERN.UNIQUEPATH]], IF( ISNUMBER( SEARCH("/",Table151830[[#This Row],[CONCERN.UNIQUEPATH]])),SEARCH("/",Table151830[[#This Row],[CONCERN.UNIQUEPATH]])+1,1),255))</f>
        <v/>
      </c>
      <c r="G33" t="s">
        <v>4788</v>
      </c>
    </row>
    <row r="34" spans="1:7">
      <c r="A34" t="s">
        <v>2074</v>
      </c>
      <c r="C34" t="s">
        <v>4789</v>
      </c>
      <c r="E34" t="str">
        <f xml:space="preserve"> CONCATENATE( MID(Table151830[[#This Row],[PHASE]],2,3), MID(Table151830[[#This Row],[DELIVERABLE]],2,4), TRIM(SUBSTITUTE(MID(Table151830[[#This Row],[CONCERN.ID]],2,20),"X","") )  )</f>
        <v>07.45.71.04</v>
      </c>
      <c r="F34" t="str">
        <f>TRIM(MID(Table151830[[#This Row],[CONCERN.UNIQUEPATH]], IF( ISNUMBER( SEARCH("/",Table151830[[#This Row],[CONCERN.UNIQUEPATH]])),SEARCH("/",Table151830[[#This Row],[CONCERN.UNIQUEPATH]])+1,1),255))</f>
        <v/>
      </c>
      <c r="G34" t="s">
        <v>4790</v>
      </c>
    </row>
  </sheetData>
  <mergeCells count="4">
    <mergeCell ref="A2:J2"/>
    <mergeCell ref="A3:J3"/>
    <mergeCell ref="A5:J5"/>
    <mergeCell ref="A6:J6"/>
  </mergeCells>
  <dataValidations count="4">
    <dataValidation type="list" allowBlank="1" showInputMessage="1" showErrorMessage="1" sqref="J9:J34" xr:uid="{8D8D16EF-235F-43DF-982B-62C6B4AB11CB}">
      <formula1>TBL_Type</formula1>
    </dataValidation>
    <dataValidation type="list" allowBlank="1" showInputMessage="1" showErrorMessage="1" sqref="H9:I34" xr:uid="{65D03683-FAAB-4485-BEEE-BF5686A732C1}">
      <formula1>TBL_Stakeholders</formula1>
    </dataValidation>
    <dataValidation type="list" allowBlank="1" showInputMessage="1" showErrorMessage="1" sqref="B9:B34" xr:uid="{F3850AA2-125D-401C-B5F4-83A422ABA551}">
      <formula1>TBL_Deliverables</formula1>
    </dataValidation>
    <dataValidation type="list" allowBlank="1" showInputMessage="1" showErrorMessage="1" sqref="A9:A34" xr:uid="{90930069-0F8A-43D8-8F8E-2242E3FA2191}">
      <formula1>TBL_Phase</formula1>
    </dataValidation>
  </dataValidations>
  <hyperlinks>
    <hyperlink ref="A1" location="TOC!A1" display="TOC!A1" xr:uid="{7FEE1CC7-053B-4EA8-A701-0D664440CBE8}"/>
  </hyperlinks>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CFCDD-5B52-4E4D-8955-F80B4BA8B95C}">
  <sheetPr>
    <tabColor rgb="FF002060"/>
  </sheetPr>
  <dimension ref="A1:J20"/>
  <sheetViews>
    <sheetView topLeftCell="G1" workbookViewId="0">
      <selection activeCell="G20" sqref="G18:G20"/>
    </sheetView>
  </sheetViews>
  <sheetFormatPr defaultColWidth="8.7109375" defaultRowHeight="14.45"/>
  <cols>
    <col min="1" max="1" width="8.42578125" customWidth="1"/>
    <col min="2" max="2" width="13.85546875" customWidth="1"/>
    <col min="3" max="3" width="13.85546875" bestFit="1" customWidth="1"/>
    <col min="4" max="4" width="34.7109375" bestFit="1" customWidth="1"/>
    <col min="5" max="5" width="13.85546875" customWidth="1"/>
    <col min="6" max="6" width="7.85546875" bestFit="1" customWidth="1"/>
    <col min="7" max="7" width="169.85546875" bestFit="1"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4791</v>
      </c>
      <c r="B5" s="24"/>
      <c r="C5" s="24"/>
      <c r="D5" s="24"/>
      <c r="E5" s="24"/>
      <c r="F5" s="24"/>
      <c r="G5" s="24"/>
      <c r="H5" s="24"/>
      <c r="I5" s="24"/>
      <c r="J5" s="24"/>
    </row>
    <row r="6" spans="1:10">
      <c r="A6" s="24" t="s">
        <v>4792</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4793</v>
      </c>
      <c r="E9" t="str">
        <f xml:space="preserve"> CONCATENATE( MID(Table151864[[#This Row],[PHASE]],2,3), MID(Table151864[[#This Row],[DELIVERABLE]],2,4), TRIM(SUBSTITUTE(MID(Table151864[[#This Row],[CONCERN.ID]],2,20),"X","") )  )</f>
        <v>07.00.01.01</v>
      </c>
      <c r="F9" t="str">
        <f>TRIM(MID(Table151864[[#This Row],[CONCERN.UNIQUEPATH]], IF( ISNUMBER( SEARCH("/",Table151864[[#This Row],[CONCERN.UNIQUEPATH]])),SEARCH("/",Table151864[[#This Row],[CONCERN.UNIQUEPATH]])+1,1),255))</f>
        <v>Infrastructure: Idempotent</v>
      </c>
      <c r="G9" t="s">
        <v>4794</v>
      </c>
    </row>
    <row r="10" spans="1:10">
      <c r="E10" t="str">
        <f xml:space="preserve"> CONCATENATE( MID(Table151864[[#This Row],[PHASE]],2,3), MID(Table151864[[#This Row],[DELIVERABLE]],2,4), TRIM(SUBSTITUTE(MID(Table151864[[#This Row],[CONCERN.ID]],2,20),"X","") )  )</f>
        <v/>
      </c>
      <c r="F10" t="str">
        <f>TRIM(MID(Table151864[[#This Row],[CONCERN.UNIQUEPATH]], IF( ISNUMBER( SEARCH("/",Table151864[[#This Row],[CONCERN.UNIQUEPATH]])),SEARCH("/",Table151864[[#This Row],[CONCERN.UNIQUEPATH]])+1,1),255))</f>
        <v/>
      </c>
      <c r="G10" t="s">
        <v>4795</v>
      </c>
    </row>
    <row r="11" spans="1:10">
      <c r="E11" t="str">
        <f xml:space="preserve"> CONCATENATE( MID(Table151864[[#This Row],[PHASE]],2,3), MID(Table151864[[#This Row],[DELIVERABLE]],2,4), TRIM(SUBSTITUTE(MID(Table151864[[#This Row],[CONCERN.ID]],2,20),"X","") )  )</f>
        <v/>
      </c>
      <c r="F11" t="str">
        <f>TRIM(MID(Table151864[[#This Row],[CONCERN.UNIQUEPATH]], IF( ISNUMBER( SEARCH("/",Table151864[[#This Row],[CONCERN.UNIQUEPATH]])),SEARCH("/",Table151864[[#This Row],[CONCERN.UNIQUEPATH]])+1,1),255))</f>
        <v/>
      </c>
      <c r="G11" t="s">
        <v>4796</v>
      </c>
    </row>
    <row r="12" spans="1:10">
      <c r="E12" t="str">
        <f xml:space="preserve"> CONCATENATE( MID(Table151864[[#This Row],[PHASE]],2,3), MID(Table151864[[#This Row],[DELIVERABLE]],2,4), TRIM(SUBSTITUTE(MID(Table151864[[#This Row],[CONCERN.ID]],2,20),"X","") )  )</f>
        <v/>
      </c>
      <c r="F12" t="str">
        <f>TRIM(MID(Table151864[[#This Row],[CONCERN.UNIQUEPATH]], IF( ISNUMBER( SEARCH("/",Table151864[[#This Row],[CONCERN.UNIQUEPATH]])),SEARCH("/",Table151864[[#This Row],[CONCERN.UNIQUEPATH]])+1,1),255))</f>
        <v/>
      </c>
      <c r="G12" t="s">
        <v>4797</v>
      </c>
    </row>
    <row r="13" spans="1:10">
      <c r="E13" t="str">
        <f xml:space="preserve"> CONCATENATE( MID(Table151864[[#This Row],[PHASE]],2,3), MID(Table151864[[#This Row],[DELIVERABLE]],2,4), TRIM(SUBSTITUTE(MID(Table151864[[#This Row],[CONCERN.ID]],2,20),"X","") )  )</f>
        <v/>
      </c>
      <c r="F13" t="str">
        <f>TRIM(MID(Table151864[[#This Row],[CONCERN.UNIQUEPATH]], IF( ISNUMBER( SEARCH("/",Table151864[[#This Row],[CONCERN.UNIQUEPATH]])),SEARCH("/",Table151864[[#This Row],[CONCERN.UNIQUEPATH]])+1,1),255))</f>
        <v/>
      </c>
      <c r="G13" t="s">
        <v>4798</v>
      </c>
    </row>
    <row r="14" spans="1:10">
      <c r="E14" t="str">
        <f xml:space="preserve"> CONCATENATE( MID(Table151864[[#This Row],[PHASE]],2,3), MID(Table151864[[#This Row],[DELIVERABLE]],2,4), TRIM(SUBSTITUTE(MID(Table151864[[#This Row],[CONCERN.ID]],2,20),"X","") )  )</f>
        <v/>
      </c>
      <c r="F14" t="str">
        <f>TRIM(MID(Table151864[[#This Row],[CONCERN.UNIQUEPATH]], IF( ISNUMBER( SEARCH("/",Table151864[[#This Row],[CONCERN.UNIQUEPATH]])),SEARCH("/",Table151864[[#This Row],[CONCERN.UNIQUEPATH]])+1,1),255))</f>
        <v/>
      </c>
      <c r="G14" t="s">
        <v>4799</v>
      </c>
    </row>
    <row r="15" spans="1:10">
      <c r="E15" t="str">
        <f xml:space="preserve"> CONCATENATE( MID(Table151864[[#This Row],[PHASE]],2,3), MID(Table151864[[#This Row],[DELIVERABLE]],2,4), TRIM(SUBSTITUTE(MID(Table151864[[#This Row],[CONCERN.ID]],2,20),"X","") )  )</f>
        <v/>
      </c>
      <c r="F15" t="str">
        <f>TRIM(MID(Table151864[[#This Row],[CONCERN.UNIQUEPATH]], IF( ISNUMBER( SEARCH("/",Table151864[[#This Row],[CONCERN.UNIQUEPATH]])),SEARCH("/",Table151864[[#This Row],[CONCERN.UNIQUEPATH]])+1,1),255))</f>
        <v/>
      </c>
      <c r="G15" t="s">
        <v>4800</v>
      </c>
    </row>
    <row r="16" spans="1:10">
      <c r="E16" t="str">
        <f xml:space="preserve"> CONCATENATE( MID(Table151864[[#This Row],[PHASE]],2,3), MID(Table151864[[#This Row],[DELIVERABLE]],2,4), TRIM(SUBSTITUTE(MID(Table151864[[#This Row],[CONCERN.ID]],2,20),"X","") )  )</f>
        <v/>
      </c>
      <c r="F16" t="str">
        <f>TRIM(MID(Table151864[[#This Row],[CONCERN.UNIQUEPATH]], IF( ISNUMBER( SEARCH("/",Table151864[[#This Row],[CONCERN.UNIQUEPATH]])),SEARCH("/",Table151864[[#This Row],[CONCERN.UNIQUEPATH]])+1,1),255))</f>
        <v/>
      </c>
      <c r="G16" t="s">
        <v>4801</v>
      </c>
    </row>
    <row r="17" spans="5:7">
      <c r="E17" t="str">
        <f xml:space="preserve"> CONCATENATE( MID(Table151864[[#This Row],[PHASE]],2,3), MID(Table151864[[#This Row],[DELIVERABLE]],2,4), TRIM(SUBSTITUTE(MID(Table151864[[#This Row],[CONCERN.ID]],2,20),"X","") )  )</f>
        <v/>
      </c>
      <c r="F17" t="str">
        <f>TRIM(MID(Table151864[[#This Row],[CONCERN.UNIQUEPATH]], IF( ISNUMBER( SEARCH("/",Table151864[[#This Row],[CONCERN.UNIQUEPATH]])),SEARCH("/",Table151864[[#This Row],[CONCERN.UNIQUEPATH]])+1,1),255))</f>
        <v/>
      </c>
      <c r="G17" t="s">
        <v>4802</v>
      </c>
    </row>
    <row r="18" spans="5:7">
      <c r="E18" t="str">
        <f xml:space="preserve"> CONCATENATE( MID(Table151864[[#This Row],[PHASE]],2,3), MID(Table151864[[#This Row],[DELIVERABLE]],2,4), TRIM(SUBSTITUTE(MID(Table151864[[#This Row],[CONCERN.ID]],2,20),"X","") )  )</f>
        <v/>
      </c>
      <c r="F18" t="str">
        <f>TRIM(MID(Table151864[[#This Row],[CONCERN.UNIQUEPATH]], IF( ISNUMBER( SEARCH("/",Table151864[[#This Row],[CONCERN.UNIQUEPATH]])),SEARCH("/",Table151864[[#This Row],[CONCERN.UNIQUEPATH]])+1,1),255))</f>
        <v/>
      </c>
    </row>
    <row r="19" spans="5:7">
      <c r="E19" t="str">
        <f xml:space="preserve"> CONCATENATE( MID(Table151864[[#This Row],[PHASE]],2,3), MID(Table151864[[#This Row],[DELIVERABLE]],2,4), TRIM(SUBSTITUTE(MID(Table151864[[#This Row],[CONCERN.ID]],2,20),"X","") )  )</f>
        <v/>
      </c>
      <c r="F19" t="str">
        <f>TRIM(MID(Table151864[[#This Row],[CONCERN.UNIQUEPATH]], IF( ISNUMBER( SEARCH("/",Table151864[[#This Row],[CONCERN.UNIQUEPATH]])),SEARCH("/",Table151864[[#This Row],[CONCERN.UNIQUEPATH]])+1,1),255))</f>
        <v/>
      </c>
    </row>
    <row r="20" spans="5:7">
      <c r="E20" t="str">
        <f xml:space="preserve"> CONCATENATE( MID(Table151864[[#This Row],[PHASE]],2,3), MID(Table151864[[#This Row],[DELIVERABLE]],2,4), TRIM(SUBSTITUTE(MID(Table151864[[#This Row],[CONCERN.ID]],2,20),"X","") )  )</f>
        <v/>
      </c>
      <c r="F20" t="str">
        <f>TRIM(MID(Table151864[[#This Row],[CONCERN.UNIQUEPATH]], IF( ISNUMBER( SEARCH("/",Table151864[[#This Row],[CONCERN.UNIQUEPATH]])),SEARCH("/",Table151864[[#This Row],[CONCERN.UNIQUEPATH]])+1,1),255))</f>
        <v/>
      </c>
    </row>
  </sheetData>
  <dataValidations count="4">
    <dataValidation type="list" allowBlank="1" showInputMessage="1" showErrorMessage="1" sqref="J9:J20" xr:uid="{6E67AC7B-1640-483F-81A1-DC9BD9693AE8}">
      <formula1>TBL_Type</formula1>
    </dataValidation>
    <dataValidation type="list" allowBlank="1" showInputMessage="1" showErrorMessage="1" sqref="H9:I20" xr:uid="{DC059B7E-9F4E-4E6E-A256-23CB3880472B}">
      <formula1>TBL_Stakeholders</formula1>
    </dataValidation>
    <dataValidation type="list" allowBlank="1" showInputMessage="1" showErrorMessage="1" sqref="B9:B20" xr:uid="{9E39B13A-E3FA-4E3B-96C0-DE026C6ADA7E}">
      <formula1>TBL_Deliverables</formula1>
    </dataValidation>
    <dataValidation type="list" allowBlank="1" showInputMessage="1" showErrorMessage="1" sqref="A9:A20" xr:uid="{F01C0405-FA23-4528-98EA-9BE2186D83E8}">
      <formula1>TBL_Phase</formula1>
    </dataValidation>
  </dataValidations>
  <hyperlinks>
    <hyperlink ref="A1" location="TOC!A1" display="TOC!A1" xr:uid="{44AAC90D-BF9E-4DC9-81D4-0C48A3693FD6}"/>
  </hyperlinks>
  <pageMargins left="0.7" right="0.7" top="0.75" bottom="0.75" header="0.3" footer="0.3"/>
  <pageSetup paperSize="9" orientation="portrait" r:id="rId1"/>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0A33E-E4EE-4A8D-9727-5FD3F68BD3FC}">
  <sheetPr codeName="Sheet34">
    <tabColor rgb="FFFF6600"/>
  </sheetPr>
  <dimension ref="A1:J23"/>
  <sheetViews>
    <sheetView workbookViewId="0"/>
  </sheetViews>
  <sheetFormatPr defaultRowHeight="14.45"/>
  <cols>
    <col min="1" max="1" width="8.42578125" customWidth="1"/>
    <col min="2" max="2" width="13.85546875" customWidth="1"/>
    <col min="3" max="3" width="13.85546875" bestFit="1" customWidth="1"/>
    <col min="4" max="4" width="57.85546875" bestFit="1" customWidth="1"/>
    <col min="5" max="5" width="13.85546875" customWidth="1"/>
    <col min="6" max="6" width="29.5703125" bestFit="1" customWidth="1"/>
    <col min="7" max="7" width="123.8554687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4803</v>
      </c>
      <c r="B5" s="51"/>
      <c r="C5" s="51"/>
      <c r="D5" s="51"/>
      <c r="E5" s="51"/>
      <c r="F5" s="51"/>
      <c r="G5" s="51"/>
      <c r="H5" s="51"/>
      <c r="I5" s="51"/>
      <c r="J5" s="51"/>
    </row>
    <row r="6" spans="1:10">
      <c r="A6" s="51" t="s">
        <v>4804</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4805</v>
      </c>
      <c r="D9" t="s">
        <v>4806</v>
      </c>
      <c r="E9" t="str">
        <f xml:space="preserve"> CONCATENATE( MID(Table151845[[#This Row],[PHASE]],2,3), MID(Table151845[[#This Row],[DELIVERABLE]],2,4), TRIM(SUBSTITUTE(MID(Table151845[[#This Row],[CONCERN.ID]],2,20),"X","") )  )</f>
        <v>07.47.01.04</v>
      </c>
      <c r="F9" t="str">
        <f>TRIM(MID(Table151845[[#This Row],[CONCERN.UNIQUEPATH]], IF( ISNUMBER( SEARCH("/",Table151845[[#This Row],[CONCERN.UNIQUEPATH]])),SEARCH("/",Table151845[[#This Row],[CONCERN.UNIQUEPATH]])+1,1),255))</f>
        <v>Service Developer: Secrets</v>
      </c>
      <c r="G9" t="s">
        <v>4807</v>
      </c>
    </row>
    <row r="10" spans="1:10">
      <c r="A10" t="s">
        <v>2074</v>
      </c>
      <c r="C10" t="s">
        <v>4808</v>
      </c>
      <c r="D10" t="s">
        <v>4809</v>
      </c>
      <c r="E10" t="str">
        <f xml:space="preserve"> CONCATENATE( MID(Table151845[[#This Row],[PHASE]],2,3), MID(Table151845[[#This Row],[DELIVERABLE]],2,4), TRIM(SUBSTITUTE(MID(Table151845[[#This Row],[CONCERN.ID]],2,20),"X","") )  )</f>
        <v>07.47.11.01</v>
      </c>
      <c r="F10" t="str">
        <f>TRIM(MID(Table151845[[#This Row],[CONCERN.UNIQUEPATH]], IF( ISNUMBER( SEARCH("/",Table151845[[#This Row],[CONCERN.UNIQUEPATH]])),SEARCH("/",Table151845[[#This Row],[CONCERN.UNIQUEPATH]])+1,1),255))</f>
        <v>Service Developer: ALM Access</v>
      </c>
      <c r="G10" t="s">
        <v>4810</v>
      </c>
    </row>
    <row r="11" spans="1:10">
      <c r="A11" t="s">
        <v>2074</v>
      </c>
      <c r="C11" t="s">
        <v>4811</v>
      </c>
      <c r="D11" t="s">
        <v>4812</v>
      </c>
      <c r="E11" t="str">
        <f xml:space="preserve"> CONCATENATE( MID(Table151845[[#This Row],[PHASE]],2,3), MID(Table151845[[#This Row],[DELIVERABLE]],2,4), TRIM(SUBSTITUTE(MID(Table151845[[#This Row],[CONCERN.ID]],2,20),"X","") )  )</f>
        <v>07.47.11.02</v>
      </c>
      <c r="F11" t="str">
        <f>TRIM(MID(Table151845[[#This Row],[CONCERN.UNIQUEPATH]], IF( ISNUMBER( SEARCH("/",Table151845[[#This Row],[CONCERN.UNIQUEPATH]])),SEARCH("/",Table151845[[#This Row],[CONCERN.UNIQUEPATH]])+1,1),255))</f>
        <v>Service Developer: Tools</v>
      </c>
      <c r="G11" t="s">
        <v>4813</v>
      </c>
    </row>
    <row r="12" spans="1:10">
      <c r="A12" t="s">
        <v>2074</v>
      </c>
      <c r="C12" t="s">
        <v>4814</v>
      </c>
      <c r="D12" t="s">
        <v>4815</v>
      </c>
      <c r="E12" t="str">
        <f xml:space="preserve"> CONCATENATE( MID(Table151845[[#This Row],[PHASE]],2,3), MID(Table151845[[#This Row],[DELIVERABLE]],2,4), TRIM(SUBSTITUTE(MID(Table151845[[#This Row],[CONCERN.ID]],2,20),"X","") )  )</f>
        <v>07.47.11.03</v>
      </c>
      <c r="F12" t="str">
        <f>TRIM(MID(Table151845[[#This Row],[CONCERN.UNIQUEPATH]], IF( ISNUMBER( SEARCH("/",Table151845[[#This Row],[CONCERN.UNIQUEPATH]])),SEARCH("/",Table151845[[#This Row],[CONCERN.UNIQUEPATH]])+1,1),255))</f>
        <v>Service Developer: Branch Policies</v>
      </c>
      <c r="G12" t="s">
        <v>4816</v>
      </c>
    </row>
    <row r="13" spans="1:10">
      <c r="A13" t="s">
        <v>2074</v>
      </c>
      <c r="C13" t="s">
        <v>4817</v>
      </c>
      <c r="D13" t="s">
        <v>4818</v>
      </c>
      <c r="E13" t="str">
        <f xml:space="preserve"> CONCATENATE( MID(Table151845[[#This Row],[PHASE]],2,3), MID(Table151845[[#This Row],[DELIVERABLE]],2,4), TRIM(SUBSTITUTE(MID(Table151845[[#This Row],[CONCERN.ID]],2,20),"X","") )  )</f>
        <v>07.47.51.01</v>
      </c>
      <c r="F13" t="str">
        <f>TRIM(MID(Table151845[[#This Row],[CONCERN.UNIQUEPATH]], IF( ISNUMBER( SEARCH("/",Table151845[[#This Row],[CONCERN.UNIQUEPATH]])),SEARCH("/",Table151845[[#This Row],[CONCERN.UNIQUEPATH]])+1,1),255))</f>
        <v>Service Developer: Documentation: Dev: API Versioning</v>
      </c>
      <c r="G13" t="s">
        <v>4819</v>
      </c>
    </row>
    <row r="14" spans="1:10">
      <c r="A14" t="s">
        <v>2074</v>
      </c>
      <c r="C14" t="s">
        <v>4820</v>
      </c>
      <c r="D14" t="s">
        <v>4821</v>
      </c>
      <c r="E14" t="str">
        <f xml:space="preserve"> CONCATENATE( MID(Table151845[[#This Row],[PHASE]],2,3), MID(Table151845[[#This Row],[DELIVERABLE]],2,4), TRIM(SUBSTITUTE(MID(Table151845[[#This Row],[CONCERN.ID]],2,20),"X","") )  )</f>
        <v>07.47.51.02</v>
      </c>
      <c r="F14" t="str">
        <f>TRIM(MID(Table151845[[#This Row],[CONCERN.UNIQUEPATH]], IF( ISNUMBER( SEARCH("/",Table151845[[#This Row],[CONCERN.UNIQUEPATH]])),SEARCH("/",Table151845[[#This Row],[CONCERN.UNIQUEPATH]])+1,1),255))</f>
        <v>Service Developer: Documentation: Ops: API Depracation</v>
      </c>
      <c r="G14" t="s">
        <v>4822</v>
      </c>
    </row>
    <row r="15" spans="1:10">
      <c r="A15" t="s">
        <v>2074</v>
      </c>
      <c r="C15" t="s">
        <v>4823</v>
      </c>
      <c r="D15" t="s">
        <v>4824</v>
      </c>
      <c r="E15" t="str">
        <f xml:space="preserve"> CONCATENATE( MID(Table151845[[#This Row],[PHASE]],2,3), MID(Table151845[[#This Row],[DELIVERABLE]],2,4), TRIM(SUBSTITUTE(MID(Table151845[[#This Row],[CONCERN.ID]],2,20),"X","") )  )</f>
        <v>07.47.81.01</v>
      </c>
      <c r="F15" t="str">
        <f>TRIM(MID(Table151845[[#This Row],[CONCERN.UNIQUEPATH]], IF( ISNUMBER( SEARCH("/",Table151845[[#This Row],[CONCERN.UNIQUEPATH]])),SEARCH("/",Table151845[[#This Row],[CONCERN.UNIQUEPATH]])+1,1),255))</f>
        <v>Service Developer: DDD</v>
      </c>
      <c r="G15" t="s">
        <v>4825</v>
      </c>
    </row>
    <row r="16" spans="1:10">
      <c r="A16" t="s">
        <v>2074</v>
      </c>
      <c r="C16" t="s">
        <v>4826</v>
      </c>
      <c r="D16" t="s">
        <v>4827</v>
      </c>
      <c r="E16" t="str">
        <f xml:space="preserve"> CONCATENATE( MID(Table151845[[#This Row],[PHASE]],2,3), MID(Table151845[[#This Row],[DELIVERABLE]],2,4), TRIM(SUBSTITUTE(MID(Table151845[[#This Row],[CONCERN.ID]],2,20),"X","") )  )</f>
        <v>07.47.82.01</v>
      </c>
      <c r="F16" t="str">
        <f>TRIM(MID(Table151845[[#This Row],[CONCERN.UNIQUEPATH]], IF( ISNUMBER( SEARCH("/",Table151845[[#This Row],[CONCERN.UNIQUEPATH]])),SEARCH("/",Table151845[[#This Row],[CONCERN.UNIQUEPATH]])+1,1),255))</f>
        <v>Service Developer: SOLID</v>
      </c>
      <c r="G16" t="s">
        <v>4828</v>
      </c>
    </row>
    <row r="17" spans="1:7">
      <c r="A17" t="s">
        <v>2074</v>
      </c>
      <c r="C17" t="s">
        <v>4829</v>
      </c>
      <c r="D17" t="s">
        <v>4830</v>
      </c>
      <c r="E17" t="str">
        <f xml:space="preserve"> CONCATENATE( MID(Table151845[[#This Row],[PHASE]],2,3), MID(Table151845[[#This Row],[DELIVERABLE]],2,4), TRIM(SUBSTITUTE(MID(Table151845[[#This Row],[CONCERN.ID]],2,20),"X","") )  )</f>
        <v>07.47.82.02</v>
      </c>
      <c r="F17" t="str">
        <f>TRIM(MID(Table151845[[#This Row],[CONCERN.UNIQUEPATH]], IF( ISNUMBER( SEARCH("/",Table151845[[#This Row],[CONCERN.UNIQUEPATH]])),SEARCH("/",Table151845[[#This Row],[CONCERN.UNIQUEPATH]])+1,1),255))</f>
        <v>Service Developer: Dependency Injection</v>
      </c>
      <c r="G17" t="s">
        <v>4831</v>
      </c>
    </row>
    <row r="18" spans="1:7">
      <c r="A18" t="s">
        <v>2074</v>
      </c>
      <c r="C18" t="s">
        <v>4832</v>
      </c>
      <c r="D18" t="s">
        <v>4833</v>
      </c>
      <c r="E18" t="str">
        <f xml:space="preserve"> CONCATENATE( MID(Table151845[[#This Row],[PHASE]],2,3), MID(Table151845[[#This Row],[DELIVERABLE]],2,4), TRIM(SUBSTITUTE(MID(Table151845[[#This Row],[CONCERN.ID]],2,20),"X","") )  )</f>
        <v>07.47.82.04</v>
      </c>
      <c r="F18" t="str">
        <f>TRIM(MID(Table151845[[#This Row],[CONCERN.UNIQUEPATH]], IF( ISNUMBER( SEARCH("/",Table151845[[#This Row],[CONCERN.UNIQUEPATH]])),SEARCH("/",Table151845[[#This Row],[CONCERN.UNIQUEPATH]])+1,1),255))</f>
        <v>Service/Developer: APIs: Headers: Expiration</v>
      </c>
      <c r="G18" t="s">
        <v>4834</v>
      </c>
    </row>
    <row r="19" spans="1:7">
      <c r="A19" t="s">
        <v>2074</v>
      </c>
      <c r="C19" t="s">
        <v>4835</v>
      </c>
      <c r="D19" t="s">
        <v>4836</v>
      </c>
      <c r="E19" t="str">
        <f xml:space="preserve"> CONCATENATE( MID(Table151845[[#This Row],[PHASE]],2,3), MID(Table151845[[#This Row],[DELIVERABLE]],2,4), TRIM(SUBSTITUTE(MID(Table151845[[#This Row],[CONCERN.ID]],2,20),"X","") )  )</f>
        <v>07.47.85.01</v>
      </c>
      <c r="F19" t="str">
        <f>TRIM(MID(Table151845[[#This Row],[CONCERN.UNIQUEPATH]], IF( ISNUMBER( SEARCH("/",Table151845[[#This Row],[CONCERN.UNIQUEPATH]])),SEARCH("/",Table151845[[#This Row],[CONCERN.UNIQUEPATH]])+1,1),255))</f>
        <v>Service Developer: APIs: Odata</v>
      </c>
      <c r="G19" t="s">
        <v>4837</v>
      </c>
    </row>
    <row r="20" spans="1:7">
      <c r="A20" t="s">
        <v>2074</v>
      </c>
      <c r="C20" t="s">
        <v>4838</v>
      </c>
      <c r="D20" t="s">
        <v>4839</v>
      </c>
      <c r="E20" t="str">
        <f xml:space="preserve"> CONCATENATE( MID(Table151845[[#This Row],[PHASE]],2,3), MID(Table151845[[#This Row],[DELIVERABLE]],2,4), TRIM(SUBSTITUTE(MID(Table151845[[#This Row],[CONCERN.ID]],2,20),"X","") )  )</f>
        <v>07.47.85.02</v>
      </c>
      <c r="F20" t="str">
        <f>TRIM(MID(Table151845[[#This Row],[CONCERN.UNIQUEPATH]], IF( ISNUMBER( SEARCH("/",Table151845[[#This Row],[CONCERN.UNIQUEPATH]])),SEARCH("/",Table151845[[#This Row],[CONCERN.UNIQUEPATH]])+1,1),255))</f>
        <v>Service Developer: APIs: GraphQL</v>
      </c>
      <c r="G20" t="s">
        <v>4840</v>
      </c>
    </row>
    <row r="21" spans="1:7">
      <c r="A21" t="s">
        <v>2074</v>
      </c>
      <c r="C21" t="s">
        <v>4841</v>
      </c>
      <c r="D21" t="s">
        <v>4842</v>
      </c>
      <c r="E21" t="str">
        <f xml:space="preserve"> CONCATENATE( MID(Table151845[[#This Row],[PHASE]],2,3), MID(Table151845[[#This Row],[DELIVERABLE]],2,4), TRIM(SUBSTITUTE(MID(Table151845[[#This Row],[CONCERN.ID]],2,20),"X","") )  )</f>
        <v>07.47.85.03</v>
      </c>
      <c r="F21" t="str">
        <f>TRIM(MID(Table151845[[#This Row],[CONCERN.UNIQUEPATH]], IF( ISNUMBER( SEARCH("/",Table151845[[#This Row],[CONCERN.UNIQUEPATH]])),SEARCH("/",Table151845[[#This Row],[CONCERN.UNIQUEPATH]])+1,1),255))</f>
        <v>Service Developer: APIs: Versioning</v>
      </c>
      <c r="G21" t="s">
        <v>4843</v>
      </c>
    </row>
    <row r="22" spans="1:7">
      <c r="A22" t="s">
        <v>2074</v>
      </c>
      <c r="C22" t="s">
        <v>4844</v>
      </c>
      <c r="D22" t="s">
        <v>4845</v>
      </c>
      <c r="E22" t="str">
        <f xml:space="preserve"> CONCATENATE( MID(Table151845[[#This Row],[PHASE]],2,3), MID(Table151845[[#This Row],[DELIVERABLE]],2,4), TRIM(SUBSTITUTE(MID(Table151845[[#This Row],[CONCERN.ID]],2,20),"X","") )  )</f>
        <v>07.47.85.04</v>
      </c>
      <c r="F22" t="str">
        <f>TRIM(MID(Table151845[[#This Row],[CONCERN.UNIQUEPATH]], IF( ISNUMBER( SEARCH("/",Table151845[[#This Row],[CONCERN.UNIQUEPATH]])),SEARCH("/",Table151845[[#This Row],[CONCERN.UNIQUEPATH]])+1,1),255))</f>
        <v>Service Developer: APIs: Versioning Metadata</v>
      </c>
      <c r="G22" t="s">
        <v>4846</v>
      </c>
    </row>
    <row r="23" spans="1:7">
      <c r="A23" t="s">
        <v>2074</v>
      </c>
      <c r="C23" t="s">
        <v>4847</v>
      </c>
      <c r="D23" t="s">
        <v>4848</v>
      </c>
      <c r="E23" t="str">
        <f xml:space="preserve"> CONCATENATE( MID(Table151845[[#This Row],[PHASE]],2,3), MID(Table151845[[#This Row],[DELIVERABLE]],2,4), TRIM(SUBSTITUTE(MID(Table151845[[#This Row],[CONCERN.ID]],2,20),"X","") )  )</f>
        <v>07.47.85.05</v>
      </c>
      <c r="F23" t="str">
        <f>TRIM(MID(Table151845[[#This Row],[CONCERN.UNIQUEPATH]], IF( ISNUMBER( SEARCH("/",Table151845[[#This Row],[CONCERN.UNIQUEPATH]])),SEARCH("/",Table151845[[#This Row],[CONCERN.UNIQUEPATH]])+1,1),255))</f>
        <v>Service Developer: APIs: URL: Version</v>
      </c>
      <c r="G23" t="s">
        <v>4849</v>
      </c>
    </row>
  </sheetData>
  <mergeCells count="4">
    <mergeCell ref="A6:J6"/>
    <mergeCell ref="A5:J5"/>
    <mergeCell ref="A3:J3"/>
    <mergeCell ref="A2:J2"/>
  </mergeCells>
  <dataValidations count="4">
    <dataValidation type="list" allowBlank="1" showInputMessage="1" showErrorMessage="1" sqref="J9:J23" xr:uid="{346EA240-0A69-4C05-BA25-423E86BB6AAF}">
      <formula1>TBL_Type</formula1>
    </dataValidation>
    <dataValidation type="list" allowBlank="1" showInputMessage="1" showErrorMessage="1" sqref="H9:I23" xr:uid="{BEA13D91-8A9D-4206-AB3A-3DF7ED81C5C8}">
      <formula1>TBL_Stakeholders</formula1>
    </dataValidation>
    <dataValidation type="list" allowBlank="1" showInputMessage="1" showErrorMessage="1" sqref="B9:B23" xr:uid="{CA754574-5B8A-42A8-9706-DA87244497A4}">
      <formula1>TBL_Deliverables</formula1>
    </dataValidation>
    <dataValidation type="list" allowBlank="1" showInputMessage="1" showErrorMessage="1" sqref="A9:A23" xr:uid="{E58E4929-949B-4836-85E3-E42B81103050}">
      <formula1>TBL_Phase</formula1>
    </dataValidation>
  </dataValidations>
  <hyperlinks>
    <hyperlink ref="A1" location="TOC!A1" display="TOC!A1" xr:uid="{83AE21AD-D0E4-4FB6-9F09-5C059C0EFB1C}"/>
  </hyperlinks>
  <pageMargins left="0.7" right="0.7" top="0.75" bottom="0.75" header="0.3" footer="0.3"/>
  <pageSetup paperSize="9" orientation="portrait" r:id="rId1"/>
  <tableParts count="1">
    <tablePart r:id="rId2"/>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4F5DD-5EB4-4BBC-B4B5-253836B1CDAA}">
  <sheetPr>
    <tabColor rgb="FFFF6600"/>
  </sheetPr>
  <dimension ref="A1:J11"/>
  <sheetViews>
    <sheetView workbookViewId="0"/>
  </sheetViews>
  <sheetFormatPr defaultRowHeight="14.45"/>
  <cols>
    <col min="1" max="1" width="8.42578125" customWidth="1"/>
    <col min="2" max="2" width="13.85546875" customWidth="1"/>
    <col min="3" max="3" width="13.85546875" bestFit="1" customWidth="1"/>
    <col min="4" max="4" width="38" bestFit="1" customWidth="1"/>
    <col min="5" max="5" width="13.85546875" customWidth="1"/>
    <col min="6" max="6" width="30.5703125" bestFit="1" customWidth="1"/>
    <col min="7" max="7" width="255.5703125" bestFit="1" customWidth="1"/>
    <col min="8" max="8" width="14.140625" customWidth="1"/>
    <col min="9" max="9" width="13.42578125" bestFit="1" customWidth="1"/>
    <col min="10" max="10" width="113.85546875" customWidth="1"/>
  </cols>
  <sheetData>
    <row r="1" spans="1:10">
      <c r="A1" s="44" t="s">
        <v>3200</v>
      </c>
    </row>
    <row r="2" spans="1:10">
      <c r="A2" s="51" t="s">
        <v>3201</v>
      </c>
      <c r="B2" s="51"/>
      <c r="C2" s="51"/>
      <c r="D2" s="51"/>
      <c r="E2" s="51"/>
      <c r="F2" s="51"/>
      <c r="G2" s="51"/>
      <c r="H2" s="51"/>
      <c r="I2" s="51"/>
      <c r="J2" s="51"/>
    </row>
    <row r="3" spans="1:10">
      <c r="A3" s="51" t="s">
        <v>3202</v>
      </c>
      <c r="B3" s="51"/>
      <c r="C3" s="51"/>
      <c r="D3" s="51"/>
      <c r="E3" s="51"/>
      <c r="F3" s="51"/>
      <c r="G3" s="51"/>
      <c r="H3" s="51"/>
      <c r="I3" s="51"/>
      <c r="J3" s="51"/>
    </row>
    <row r="5" spans="1:10">
      <c r="A5" s="51" t="s">
        <v>4517</v>
      </c>
      <c r="B5" s="51"/>
      <c r="C5" s="51"/>
      <c r="D5" s="51"/>
      <c r="E5" s="51"/>
      <c r="F5" s="51"/>
      <c r="G5" s="51"/>
      <c r="H5" s="51"/>
      <c r="I5" s="51"/>
      <c r="J5" s="51"/>
    </row>
    <row r="6" spans="1:10">
      <c r="A6" s="51" t="s">
        <v>4722</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s="42" t="s">
        <v>2074</v>
      </c>
      <c r="B9" s="42"/>
      <c r="C9" s="42" t="s">
        <v>4850</v>
      </c>
      <c r="D9" s="42" t="s">
        <v>4851</v>
      </c>
      <c r="E9" s="42" t="str">
        <f xml:space="preserve"> CONCATENATE( MID(Table151845[[#This Row],[PHASE]],2,3), MID(Table151845[[#This Row],[DELIVERABLE]],2,4), TRIM(SUBSTITUTE(MID(Table151845[[#This Row],[CONCERN.ID]],2,20),"X","") )  )</f>
        <v>07.47.01.04</v>
      </c>
      <c r="F9" s="43" t="str">
        <f>TRIM(MID(Table151814[[#This Row],[CONCERN.UNIQUEPATH]], IF( ISNUMBER( SEARCH("/",Table151814[[#This Row],[CONCERN.UNIQUEPATH]])),SEARCH("/",Table151814[[#This Row],[CONCERN.UNIQUEPATH]])+1,1),255))</f>
        <v>APIs: Role: Summary</v>
      </c>
      <c r="G9" s="42" t="s">
        <v>4852</v>
      </c>
    </row>
    <row r="10" spans="1:10">
      <c r="A10" s="42" t="s">
        <v>2074</v>
      </c>
      <c r="B10" s="42"/>
      <c r="C10" s="42" t="s">
        <v>4853</v>
      </c>
      <c r="D10" s="42" t="s">
        <v>4854</v>
      </c>
      <c r="E10" s="42" t="str">
        <f xml:space="preserve"> CONCATENATE( MID(Table151845[[#This Row],[PHASE]],2,3), MID(Table151845[[#This Row],[DELIVERABLE]],2,4), TRIM(SUBSTITUTE(MID(Table151845[[#This Row],[CONCERN.ID]],2,20),"X","") )  )</f>
        <v>07.47.11.01</v>
      </c>
      <c r="F10" s="43" t="str">
        <f>TRIM(MID(Table151814[[#This Row],[CONCERN.UNIQUEPATH]], IF( ISNUMBER( SEARCH("/",Table151814[[#This Row],[CONCERN.UNIQUEPATH]])),SEARCH("/",Table151814[[#This Row],[CONCERN.UNIQUEPATH]])+1,1),255))</f>
        <v>APIs: Primary Tasks</v>
      </c>
      <c r="G10" s="42" t="s">
        <v>4855</v>
      </c>
    </row>
    <row r="11" spans="1:10">
      <c r="D11" t="s">
        <v>4856</v>
      </c>
      <c r="E11" t="str">
        <f xml:space="preserve"> CONCATENATE( MID(Table151845[[#This Row],[PHASE]],2,3), MID(Table151845[[#This Row],[DELIVERABLE]],2,4), TRIM(SUBSTITUTE(MID(Table151845[[#This Row],[CONCERN.ID]],2,20),"X","") )  )</f>
        <v>07.47.11.02</v>
      </c>
      <c r="F11" t="str">
        <f>TRIM(MID(Table151814[[#This Row],[CONCERN.UNIQUEPATH]], IF( ISNUMBER( SEARCH("/",Table151814[[#This Row],[CONCERN.UNIQUEPATH]])),SEARCH("/",Table151814[[#This Row],[CONCERN.UNIQUEPATH]])+1,1),255))</f>
        <v>APIs: Secure Redirection</v>
      </c>
      <c r="G11" t="s">
        <v>4857</v>
      </c>
    </row>
  </sheetData>
  <mergeCells count="4">
    <mergeCell ref="A6:J6"/>
    <mergeCell ref="A5:J5"/>
    <mergeCell ref="A3:J3"/>
    <mergeCell ref="A2:J2"/>
  </mergeCells>
  <dataValidations count="4">
    <dataValidation type="list" allowBlank="1" showInputMessage="1" showErrorMessage="1" sqref="J9:J11" xr:uid="{684C244F-59BA-4478-BA0A-45F3DB8F6C96}">
      <formula1>TBL_Type</formula1>
    </dataValidation>
    <dataValidation type="list" allowBlank="1" showInputMessage="1" showErrorMessage="1" sqref="H9:I11" xr:uid="{90B24D34-E38A-4972-B610-F73AD8F2C312}">
      <formula1>TBL_Stakeholders</formula1>
    </dataValidation>
    <dataValidation type="list" allowBlank="1" showInputMessage="1" showErrorMessage="1" sqref="B9:B11" xr:uid="{EBFFEDEA-08BC-4496-B559-72BA0298BAA2}">
      <formula1>TBL_Deliverables</formula1>
    </dataValidation>
    <dataValidation type="list" allowBlank="1" showInputMessage="1" showErrorMessage="1" sqref="A9:A11" xr:uid="{7CFD5EDE-912B-4F4C-9FC8-8C5770B2C9D7}">
      <formula1>TBL_Phase</formula1>
    </dataValidation>
  </dataValidations>
  <hyperlinks>
    <hyperlink ref="A1" location="TOC!A1" display="TOC!A1" xr:uid="{DBF30DD1-0596-49B6-808A-C2B5892776E3}"/>
  </hyperlinks>
  <pageMargins left="0.7" right="0.7" top="0.75" bottom="0.75" header="0.3" footer="0.3"/>
  <pageSetup paperSize="9" orientation="portrait"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23B4F-97ED-427E-A1C0-E7086516C026}">
  <sheetPr>
    <tabColor rgb="FFFF6600"/>
  </sheetPr>
  <dimension ref="A1:J18"/>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255.5703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4858</v>
      </c>
      <c r="B5" s="51"/>
      <c r="C5" s="51"/>
      <c r="D5" s="51"/>
      <c r="E5" s="51"/>
      <c r="F5" s="51"/>
      <c r="G5" s="51"/>
      <c r="H5" s="51"/>
      <c r="I5" s="51"/>
      <c r="J5" s="51"/>
    </row>
    <row r="6" spans="1:10">
      <c r="A6" s="51" t="s">
        <v>4859</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4860</v>
      </c>
      <c r="E9" t="str">
        <f xml:space="preserve"> CONCATENATE( MID(Table151821222324[[#This Row],[PHASE]],2,3), MID(Table151821222324[[#This Row],[DELIVERABLE]],2,4), TRIM(SUBSTITUTE(MID(Table151821222324[[#This Row],[CONCERN.ID]],2,20),"X","") )  )</f>
        <v>07.75.02.01</v>
      </c>
      <c r="F9" t="str">
        <f>TRIM(MID(Table151821222324[[#This Row],[CONCERN.UNIQUEPATH]], IF( ISNUMBER( SEARCH("/",Table151821222324[[#This Row],[CONCERN.UNIQUEPATH]])),SEARCH("/",Table151821222324[[#This Row],[CONCERN.UNIQUEPATH]])+1,1),255))</f>
        <v/>
      </c>
      <c r="G9" t="s">
        <v>4861</v>
      </c>
    </row>
    <row r="10" spans="1:10">
      <c r="A10" t="s">
        <v>2074</v>
      </c>
      <c r="C10" t="s">
        <v>4862</v>
      </c>
      <c r="E10" t="str">
        <f xml:space="preserve"> CONCATENATE( MID(Table151821222324[[#This Row],[PHASE]],2,3), MID(Table151821222324[[#This Row],[DELIVERABLE]],2,4), TRIM(SUBSTITUTE(MID(Table151821222324[[#This Row],[CONCERN.ID]],2,20),"X","") )  )</f>
        <v>07.75.02.02</v>
      </c>
      <c r="F10" t="str">
        <f>TRIM(MID(Table151821222324[[#This Row],[CONCERN.UNIQUEPATH]], IF( ISNUMBER( SEARCH("/",Table151821222324[[#This Row],[CONCERN.UNIQUEPATH]])),SEARCH("/",Table151821222324[[#This Row],[CONCERN.UNIQUEPATH]])+1,1),255))</f>
        <v/>
      </c>
      <c r="G10" t="s">
        <v>4863</v>
      </c>
    </row>
    <row r="11" spans="1:10">
      <c r="A11" t="s">
        <v>2074</v>
      </c>
      <c r="C11" t="s">
        <v>4864</v>
      </c>
      <c r="E11" t="str">
        <f xml:space="preserve"> CONCATENATE( MID(Table151821222324[[#This Row],[PHASE]],2,3), MID(Table151821222324[[#This Row],[DELIVERABLE]],2,4), TRIM(SUBSTITUTE(MID(Table151821222324[[#This Row],[CONCERN.ID]],2,20),"X","") )  )</f>
        <v>07.75.02.03</v>
      </c>
      <c r="F11" t="str">
        <f>TRIM(MID(Table151821222324[[#This Row],[CONCERN.UNIQUEPATH]], IF( ISNUMBER( SEARCH("/",Table151821222324[[#This Row],[CONCERN.UNIQUEPATH]])),SEARCH("/",Table151821222324[[#This Row],[CONCERN.UNIQUEPATH]])+1,1),255))</f>
        <v/>
      </c>
      <c r="G11" t="s">
        <v>4865</v>
      </c>
    </row>
    <row r="12" spans="1:10">
      <c r="A12" t="s">
        <v>2074</v>
      </c>
      <c r="C12" t="s">
        <v>4866</v>
      </c>
      <c r="E12" t="str">
        <f xml:space="preserve"> CONCATENATE( MID(Table151821222324[[#This Row],[PHASE]],2,3), MID(Table151821222324[[#This Row],[DELIVERABLE]],2,4), TRIM(SUBSTITUTE(MID(Table151821222324[[#This Row],[CONCERN.ID]],2,20),"X","") )  )</f>
        <v>07.75.02.04</v>
      </c>
      <c r="F12" t="str">
        <f>TRIM(MID(Table151821222324[[#This Row],[CONCERN.UNIQUEPATH]], IF( ISNUMBER( SEARCH("/",Table151821222324[[#This Row],[CONCERN.UNIQUEPATH]])),SEARCH("/",Table151821222324[[#This Row],[CONCERN.UNIQUEPATH]])+1,1),255))</f>
        <v/>
      </c>
      <c r="G12" t="s">
        <v>4867</v>
      </c>
    </row>
    <row r="13" spans="1:10">
      <c r="A13" t="s">
        <v>2074</v>
      </c>
      <c r="C13" t="s">
        <v>4868</v>
      </c>
      <c r="E13" t="str">
        <f xml:space="preserve"> CONCATENATE( MID(Table151821222324[[#This Row],[PHASE]],2,3), MID(Table151821222324[[#This Row],[DELIVERABLE]],2,4), TRIM(SUBSTITUTE(MID(Table151821222324[[#This Row],[CONCERN.ID]],2,20),"X","") )  )</f>
        <v>07.75.07.01</v>
      </c>
      <c r="F13" t="str">
        <f>TRIM(MID(Table151821222324[[#This Row],[CONCERN.UNIQUEPATH]], IF( ISNUMBER( SEARCH("/",Table151821222324[[#This Row],[CONCERN.UNIQUEPATH]])),SEARCH("/",Table151821222324[[#This Row],[CONCERN.UNIQUEPATH]])+1,1),255))</f>
        <v/>
      </c>
      <c r="G13" t="s">
        <v>4869</v>
      </c>
    </row>
    <row r="14" spans="1:10">
      <c r="A14" t="s">
        <v>2074</v>
      </c>
      <c r="C14" t="s">
        <v>4870</v>
      </c>
      <c r="E14" t="str">
        <f xml:space="preserve"> CONCATENATE( MID(Table151821222324[[#This Row],[PHASE]],2,3), MID(Table151821222324[[#This Row],[DELIVERABLE]],2,4), TRIM(SUBSTITUTE(MID(Table151821222324[[#This Row],[CONCERN.ID]],2,20),"X","") )  )</f>
        <v>07.75.07.02</v>
      </c>
      <c r="F14" t="str">
        <f>TRIM(MID(Table151821222324[[#This Row],[CONCERN.UNIQUEPATH]], IF( ISNUMBER( SEARCH("/",Table151821222324[[#This Row],[CONCERN.UNIQUEPATH]])),SEARCH("/",Table151821222324[[#This Row],[CONCERN.UNIQUEPATH]])+1,1),255))</f>
        <v/>
      </c>
      <c r="G14" t="s">
        <v>4871</v>
      </c>
    </row>
    <row r="15" spans="1:10">
      <c r="A15" t="s">
        <v>2074</v>
      </c>
      <c r="C15" t="s">
        <v>4872</v>
      </c>
      <c r="E15" t="str">
        <f xml:space="preserve"> CONCATENATE( MID(Table151821222324[[#This Row],[PHASE]],2,3), MID(Table151821222324[[#This Row],[DELIVERABLE]],2,4), TRIM(SUBSTITUTE(MID(Table151821222324[[#This Row],[CONCERN.ID]],2,20),"X","") )  )</f>
        <v>07.75.07.03</v>
      </c>
      <c r="F15" t="str">
        <f>TRIM(MID(Table151821222324[[#This Row],[CONCERN.UNIQUEPATH]], IF( ISNUMBER( SEARCH("/",Table151821222324[[#This Row],[CONCERN.UNIQUEPATH]])),SEARCH("/",Table151821222324[[#This Row],[CONCERN.UNIQUEPATH]])+1,1),255))</f>
        <v/>
      </c>
      <c r="G15" t="s">
        <v>4873</v>
      </c>
    </row>
    <row r="16" spans="1:10">
      <c r="A16" t="s">
        <v>2074</v>
      </c>
      <c r="C16" t="s">
        <v>4874</v>
      </c>
      <c r="E16" t="str">
        <f xml:space="preserve"> CONCATENATE( MID(Table151821222324[[#This Row],[PHASE]],2,3), MID(Table151821222324[[#This Row],[DELIVERABLE]],2,4), TRIM(SUBSTITUTE(MID(Table151821222324[[#This Row],[CONCERN.ID]],2,20),"X","") )  )</f>
        <v>07.75.07.04</v>
      </c>
      <c r="F16" t="str">
        <f>TRIM(MID(Table151821222324[[#This Row],[CONCERN.UNIQUEPATH]], IF( ISNUMBER( SEARCH("/",Table151821222324[[#This Row],[CONCERN.UNIQUEPATH]])),SEARCH("/",Table151821222324[[#This Row],[CONCERN.UNIQUEPATH]])+1,1),255))</f>
        <v/>
      </c>
      <c r="G16" t="s">
        <v>4875</v>
      </c>
    </row>
    <row r="17" spans="1:7">
      <c r="A17" t="s">
        <v>2074</v>
      </c>
      <c r="C17" t="s">
        <v>4876</v>
      </c>
      <c r="E17" t="str">
        <f xml:space="preserve"> CONCATENATE( MID(Table151821222324[[#This Row],[PHASE]],2,3), MID(Table151821222324[[#This Row],[DELIVERABLE]],2,4), TRIM(SUBSTITUTE(MID(Table151821222324[[#This Row],[CONCERN.ID]],2,20),"X","") )  )</f>
        <v>07.75.08.01</v>
      </c>
      <c r="F17" t="str">
        <f>TRIM(MID(Table151821222324[[#This Row],[CONCERN.UNIQUEPATH]], IF( ISNUMBER( SEARCH("/",Table151821222324[[#This Row],[CONCERN.UNIQUEPATH]])),SEARCH("/",Table151821222324[[#This Row],[CONCERN.UNIQUEPATH]])+1,1),255))</f>
        <v/>
      </c>
      <c r="G17" t="s">
        <v>4877</v>
      </c>
    </row>
    <row r="18" spans="1:7">
      <c r="A18" t="s">
        <v>2074</v>
      </c>
      <c r="C18" t="s">
        <v>4878</v>
      </c>
      <c r="E18" t="str">
        <f xml:space="preserve"> CONCATENATE( MID(Table151821222324[[#This Row],[PHASE]],2,3), MID(Table151821222324[[#This Row],[DELIVERABLE]],2,4), TRIM(SUBSTITUTE(MID(Table151821222324[[#This Row],[CONCERN.ID]],2,20),"X","") )  )</f>
        <v>07.75.07.05</v>
      </c>
      <c r="F18" t="str">
        <f>TRIM(MID(Table151821222324[[#This Row],[CONCERN.UNIQUEPATH]], IF( ISNUMBER( SEARCH("/",Table151821222324[[#This Row],[CONCERN.UNIQUEPATH]])),SEARCH("/",Table151821222324[[#This Row],[CONCERN.UNIQUEPATH]])+1,1),255))</f>
        <v/>
      </c>
      <c r="G18" t="s">
        <v>4879</v>
      </c>
    </row>
  </sheetData>
  <mergeCells count="4">
    <mergeCell ref="A6:J6"/>
    <mergeCell ref="A5:J5"/>
    <mergeCell ref="A3:J3"/>
    <mergeCell ref="A2:J2"/>
  </mergeCells>
  <dataValidations count="4">
    <dataValidation type="list" allowBlank="1" showInputMessage="1" showErrorMessage="1" sqref="A9:A18" xr:uid="{18780380-45A2-4066-B805-F5AC64FEB502}">
      <formula1>TBL_Phase</formula1>
    </dataValidation>
    <dataValidation type="list" allowBlank="1" showInputMessage="1" showErrorMessage="1" sqref="B9:B18" xr:uid="{BB0E66C6-B044-4D9E-96AC-45BC644F5B7F}">
      <formula1>TBL_Deliverables</formula1>
    </dataValidation>
    <dataValidation type="list" allowBlank="1" showInputMessage="1" showErrorMessage="1" sqref="H9:I18" xr:uid="{1D3A0049-ABA2-4BFA-9667-06366759ECDA}">
      <formula1>TBL_Stakeholders</formula1>
    </dataValidation>
    <dataValidation type="list" allowBlank="1" showInputMessage="1" showErrorMessage="1" sqref="J9:J18" xr:uid="{588773CF-CB06-4C4F-B94D-40367F52A052}">
      <formula1>TBL_Type</formula1>
    </dataValidation>
  </dataValidations>
  <hyperlinks>
    <hyperlink ref="A1" location="TOC!A1" display="TOC!A1" xr:uid="{756CD0A5-AF25-48F0-9C93-385AFF401798}"/>
  </hyperlinks>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6341-22A3-440A-BE24-F6862FCEDDF9}">
  <sheetPr>
    <tabColor rgb="FFFF6600"/>
  </sheetPr>
  <dimension ref="A1:J16"/>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64.7109375" bestFit="1" customWidth="1"/>
    <col min="8" max="8" width="14.140625" customWidth="1"/>
    <col min="9" max="9" width="13.42578125" bestFit="1" customWidth="1"/>
    <col min="10" max="10" width="7.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4880</v>
      </c>
      <c r="B5" s="51"/>
      <c r="C5" s="51"/>
      <c r="D5" s="51"/>
      <c r="E5" s="51"/>
      <c r="F5" s="51"/>
      <c r="G5" s="51"/>
      <c r="H5" s="51"/>
      <c r="I5" s="51"/>
      <c r="J5" s="51"/>
    </row>
    <row r="6" spans="1:10">
      <c r="A6" s="51" t="s">
        <v>4881</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4882</v>
      </c>
      <c r="D9" t="s">
        <v>3214</v>
      </c>
      <c r="E9" t="str">
        <f xml:space="preserve"> CONCATENATE( MID(Table1518415[[#This Row],[PHASE]],2,3), MID(Table1518415[[#This Row],[DELIVERABLE]],2,4), TRIM(SUBSTITUTE(MID(Table1518415[[#This Row],[CONCERN.ID]],2,20),"X","") )  )</f>
        <v>07.49.01.01</v>
      </c>
      <c r="F9" t="str">
        <f>TRIM(MID(Table1518415[[#This Row],[CONCERN.UNIQUEPATH]], IF( ISNUMBER( SEARCH("/",Table1518415[[#This Row],[CONCERN.UNIQUEPATH]])),SEARCH("/",Table1518415[[#This Row],[CONCERN.UNIQUEPATH]])+1,1),255))</f>
        <v>Title</v>
      </c>
      <c r="G9" t="s">
        <v>4883</v>
      </c>
    </row>
    <row r="10" spans="1:10">
      <c r="A10" t="s">
        <v>2074</v>
      </c>
      <c r="E10" t="str">
        <f xml:space="preserve"> CONCATENATE( MID(Table1518415[[#This Row],[PHASE]],2,3), MID(Table1518415[[#This Row],[DELIVERABLE]],2,4), TRIM(SUBSTITUTE(MID(Table1518415[[#This Row],[CONCERN.ID]],2,20),"X","") )  )</f>
        <v>07.</v>
      </c>
      <c r="F10" t="str">
        <f>TRIM(MID(Table1518415[[#This Row],[CONCERN.UNIQUEPATH]], IF( ISNUMBER( SEARCH("/",Table1518415[[#This Row],[CONCERN.UNIQUEPATH]])),SEARCH("/",Table1518415[[#This Row],[CONCERN.UNIQUEPATH]])+1,1),255))</f>
        <v/>
      </c>
      <c r="G10" t="s">
        <v>4884</v>
      </c>
    </row>
    <row r="11" spans="1:10">
      <c r="A11" t="s">
        <v>2074</v>
      </c>
      <c r="E11" t="str">
        <f xml:space="preserve"> CONCATENATE( MID(Table1518415[[#This Row],[PHASE]],2,3), MID(Table1518415[[#This Row],[DELIVERABLE]],2,4), TRIM(SUBSTITUTE(MID(Table1518415[[#This Row],[CONCERN.ID]],2,20),"X","") )  )</f>
        <v>07.</v>
      </c>
      <c r="F11" t="str">
        <f>TRIM(MID(Table1518415[[#This Row],[CONCERN.UNIQUEPATH]], IF( ISNUMBER( SEARCH("/",Table1518415[[#This Row],[CONCERN.UNIQUEPATH]])),SEARCH("/",Table1518415[[#This Row],[CONCERN.UNIQUEPATH]])+1,1),255))</f>
        <v/>
      </c>
      <c r="G11" t="s">
        <v>4885</v>
      </c>
    </row>
    <row r="12" spans="1:10">
      <c r="A12" t="s">
        <v>2074</v>
      </c>
      <c r="E12" t="str">
        <f xml:space="preserve"> CONCATENATE( MID(Table1518415[[#This Row],[PHASE]],2,3), MID(Table1518415[[#This Row],[DELIVERABLE]],2,4), TRIM(SUBSTITUTE(MID(Table1518415[[#This Row],[CONCERN.ID]],2,20),"X","") )  )</f>
        <v>07.</v>
      </c>
      <c r="F12" t="str">
        <f>TRIM(MID(Table1518415[[#This Row],[CONCERN.UNIQUEPATH]], IF( ISNUMBER( SEARCH("/",Table1518415[[#This Row],[CONCERN.UNIQUEPATH]])),SEARCH("/",Table1518415[[#This Row],[CONCERN.UNIQUEPATH]])+1,1),255))</f>
        <v/>
      </c>
      <c r="G12" t="s">
        <v>4886</v>
      </c>
    </row>
    <row r="13" spans="1:10">
      <c r="A13" t="s">
        <v>2074</v>
      </c>
      <c r="E13" t="str">
        <f xml:space="preserve"> CONCATENATE( MID(Table1518415[[#This Row],[PHASE]],2,3), MID(Table1518415[[#This Row],[DELIVERABLE]],2,4), TRIM(SUBSTITUTE(MID(Table1518415[[#This Row],[CONCERN.ID]],2,20),"X","") )  )</f>
        <v>07.</v>
      </c>
      <c r="F13" t="str">
        <f>TRIM(MID(Table1518415[[#This Row],[CONCERN.UNIQUEPATH]], IF( ISNUMBER( SEARCH("/",Table1518415[[#This Row],[CONCERN.UNIQUEPATH]])),SEARCH("/",Table1518415[[#This Row],[CONCERN.UNIQUEPATH]])+1,1),255))</f>
        <v/>
      </c>
      <c r="G13" t="s">
        <v>4887</v>
      </c>
    </row>
    <row r="14" spans="1:10">
      <c r="A14" t="s">
        <v>2074</v>
      </c>
      <c r="E14" t="str">
        <f xml:space="preserve"> CONCATENATE( MID(Table1518415[[#This Row],[PHASE]],2,3), MID(Table1518415[[#This Row],[DELIVERABLE]],2,4), TRIM(SUBSTITUTE(MID(Table1518415[[#This Row],[CONCERN.ID]],2,20),"X","") )  )</f>
        <v>07.</v>
      </c>
      <c r="F14" t="str">
        <f>TRIM(MID(Table1518415[[#This Row],[CONCERN.UNIQUEPATH]], IF( ISNUMBER( SEARCH("/",Table1518415[[#This Row],[CONCERN.UNIQUEPATH]])),SEARCH("/",Table1518415[[#This Row],[CONCERN.UNIQUEPATH]])+1,1),255))</f>
        <v/>
      </c>
      <c r="G14" t="s">
        <v>4888</v>
      </c>
    </row>
    <row r="15" spans="1:10">
      <c r="A15" t="s">
        <v>2074</v>
      </c>
      <c r="E15" t="str">
        <f xml:space="preserve"> CONCATENATE( MID(Table1518415[[#This Row],[PHASE]],2,3), MID(Table1518415[[#This Row],[DELIVERABLE]],2,4), TRIM(SUBSTITUTE(MID(Table1518415[[#This Row],[CONCERN.ID]],2,20),"X","") )  )</f>
        <v>07.</v>
      </c>
      <c r="F15" t="str">
        <f>TRIM(MID(Table1518415[[#This Row],[CONCERN.UNIQUEPATH]], IF( ISNUMBER( SEARCH("/",Table1518415[[#This Row],[CONCERN.UNIQUEPATH]])),SEARCH("/",Table1518415[[#This Row],[CONCERN.UNIQUEPATH]])+1,1),255))</f>
        <v/>
      </c>
      <c r="G15" t="s">
        <v>4889</v>
      </c>
    </row>
    <row r="16" spans="1:10">
      <c r="A16" t="s">
        <v>2074</v>
      </c>
      <c r="E16" t="str">
        <f xml:space="preserve"> CONCATENATE( MID(Table1518415[[#This Row],[PHASE]],2,3), MID(Table1518415[[#This Row],[DELIVERABLE]],2,4), TRIM(SUBSTITUTE(MID(Table1518415[[#This Row],[CONCERN.ID]],2,20),"X","") )  )</f>
        <v>07.</v>
      </c>
      <c r="F16" t="str">
        <f>TRIM(MID(Table1518415[[#This Row],[CONCERN.UNIQUEPATH]], IF( ISNUMBER( SEARCH("/",Table1518415[[#This Row],[CONCERN.UNIQUEPATH]])),SEARCH("/",Table1518415[[#This Row],[CONCERN.UNIQUEPATH]])+1,1),255))</f>
        <v/>
      </c>
      <c r="G16" t="s">
        <v>4890</v>
      </c>
    </row>
  </sheetData>
  <mergeCells count="4">
    <mergeCell ref="A5:J5"/>
    <mergeCell ref="A6:J6"/>
    <mergeCell ref="A3:J3"/>
    <mergeCell ref="A2:J2"/>
  </mergeCells>
  <dataValidations count="4">
    <dataValidation type="list" allowBlank="1" showInputMessage="1" showErrorMessage="1" sqref="A9:A16" xr:uid="{128042A0-C34F-40B4-ADF0-35432D231E7C}">
      <formula1>TBL_Phase</formula1>
    </dataValidation>
    <dataValidation type="list" allowBlank="1" showInputMessage="1" showErrorMessage="1" sqref="B9:B16" xr:uid="{8FDD1E0F-363D-489E-9182-527A82A5563C}">
      <formula1>TBL_Deliverables</formula1>
    </dataValidation>
    <dataValidation type="list" allowBlank="1" showInputMessage="1" showErrorMessage="1" sqref="H9:I16" xr:uid="{A68F8D70-C925-40A7-9B42-99102C066DB6}">
      <formula1>TBL_Stakeholders</formula1>
    </dataValidation>
    <dataValidation type="list" allowBlank="1" showInputMessage="1" showErrorMessage="1" sqref="J9:J16" xr:uid="{8DFE30D4-1F8F-4C33-B5F2-464FE82C69CF}">
      <formula1>TBL_Type</formula1>
    </dataValidation>
  </dataValidations>
  <hyperlinks>
    <hyperlink ref="A1" location="TOC!A1" display="TOC!A1" xr:uid="{CB0585BA-0929-4D82-858E-7C23C0D6025A}"/>
  </hyperlinks>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5D4A8-EC8F-45FD-B750-C237C516763A}">
  <sheetPr>
    <tabColor rgb="FFFF6600"/>
  </sheetPr>
  <dimension ref="A1:J46"/>
  <sheetViews>
    <sheetView workbookViewId="0"/>
  </sheetViews>
  <sheetFormatPr defaultRowHeight="14.45"/>
  <cols>
    <col min="1" max="1" width="8.42578125" customWidth="1"/>
    <col min="2" max="2" width="13.85546875" customWidth="1"/>
    <col min="3" max="3" width="13.85546875" bestFit="1" customWidth="1"/>
    <col min="4" max="4" width="52" bestFit="1" customWidth="1"/>
    <col min="5" max="5" width="13.85546875" customWidth="1"/>
    <col min="6" max="6" width="24.7109375" customWidth="1"/>
    <col min="7" max="7" width="13" customWidth="1"/>
    <col min="8" max="8" width="14.140625" customWidth="1"/>
    <col min="9" max="9" width="13.42578125" bestFit="1" customWidth="1"/>
    <col min="10" max="10" width="113.85546875" customWidth="1"/>
  </cols>
  <sheetData>
    <row r="1" spans="1:10">
      <c r="A1" s="44" t="s">
        <v>3200</v>
      </c>
    </row>
    <row r="2" spans="1:10">
      <c r="A2" s="51" t="s">
        <v>3201</v>
      </c>
      <c r="B2" s="51"/>
      <c r="C2" s="51"/>
      <c r="D2" s="51"/>
      <c r="E2" s="51"/>
      <c r="F2" s="51"/>
      <c r="G2" s="51"/>
      <c r="H2" s="51"/>
      <c r="I2" s="51"/>
      <c r="J2" s="51"/>
    </row>
    <row r="3" spans="1:10">
      <c r="A3" s="51" t="s">
        <v>3202</v>
      </c>
      <c r="B3" s="51"/>
      <c r="C3" s="51"/>
      <c r="D3" s="51"/>
      <c r="E3" s="51"/>
      <c r="F3" s="51"/>
      <c r="G3" s="51"/>
      <c r="H3" s="51"/>
      <c r="I3" s="51"/>
      <c r="J3" s="51"/>
    </row>
    <row r="5" spans="1:10">
      <c r="A5" s="51" t="s">
        <v>4891</v>
      </c>
      <c r="B5" s="51"/>
      <c r="C5" s="51"/>
      <c r="D5" s="51"/>
      <c r="E5" s="51"/>
      <c r="F5" s="51"/>
      <c r="G5" s="51"/>
      <c r="H5" s="51"/>
      <c r="I5" s="51"/>
      <c r="J5" s="51"/>
    </row>
    <row r="6" spans="1:10">
      <c r="A6" s="51" t="s">
        <v>4892</v>
      </c>
      <c r="B6" s="51"/>
      <c r="C6" s="51"/>
      <c r="D6" s="51"/>
      <c r="E6" s="51"/>
      <c r="F6" s="51"/>
      <c r="G6" s="51"/>
      <c r="H6" s="51"/>
      <c r="I6" s="51"/>
      <c r="J6" s="51"/>
    </row>
    <row r="8" spans="1:10">
      <c r="A8" s="54" t="s">
        <v>4893</v>
      </c>
      <c r="B8" s="57"/>
      <c r="C8" s="57"/>
      <c r="D8" s="57"/>
      <c r="E8" s="57"/>
      <c r="F8" s="57"/>
      <c r="G8" s="57"/>
      <c r="H8" s="57"/>
      <c r="I8" s="57"/>
      <c r="J8" s="57"/>
    </row>
    <row r="10" spans="1:10">
      <c r="A10" t="s">
        <v>3205</v>
      </c>
      <c r="B10" t="s">
        <v>3206</v>
      </c>
      <c r="C10" t="s">
        <v>3207</v>
      </c>
      <c r="D10" t="s">
        <v>3208</v>
      </c>
      <c r="E10" t="s">
        <v>3209</v>
      </c>
      <c r="F10" t="s">
        <v>3210</v>
      </c>
      <c r="G10" t="s">
        <v>2396</v>
      </c>
      <c r="H10" t="s">
        <v>3211</v>
      </c>
      <c r="I10" t="s">
        <v>3212</v>
      </c>
      <c r="J10" t="s">
        <v>2025</v>
      </c>
    </row>
    <row r="11" spans="1:10">
      <c r="D11" t="s">
        <v>4894</v>
      </c>
      <c r="E11" t="str">
        <f xml:space="preserve"> CONCATENATE( MID(Table151829[[#This Row],[PHASE]],2,3), MID(Table151829[[#This Row],[DELIVERABLE]],2,4), TRIM(SUBSTITUTE(MID(Table151829[[#This Row],[CONCERN.ID]],2,20),"X","") )  )</f>
        <v/>
      </c>
      <c r="F11" t="str">
        <f>TRIM(MID(Table151829[[#This Row],[CONCERN.UNIQUEPATH]], IF( ISNUMBER( SEARCH("/",Table151829[[#This Row],[CONCERN.UNIQUEPATH]])),SEARCH("/",Table151829[[#This Row],[CONCERN.UNIQUEPATH]])+1,1),255))</f>
        <v>Website/Validation/Content Moderation</v>
      </c>
      <c r="G11" t="s">
        <v>4895</v>
      </c>
    </row>
    <row r="12" spans="1:10">
      <c r="D12" t="s">
        <v>4896</v>
      </c>
      <c r="E12" t="str">
        <f xml:space="preserve"> CONCATENATE( MID(Table151829[[#This Row],[PHASE]],2,3), MID(Table151829[[#This Row],[DELIVERABLE]],2,4), TRIM(SUBSTITUTE(MID(Table151829[[#This Row],[CONCERN.ID]],2,20),"X","") )  )</f>
        <v/>
      </c>
      <c r="F12" t="str">
        <f>TRIM(MID(Table151829[[#This Row],[CONCERN.UNIQUEPATH]], IF( ISNUMBER( SEARCH("/",Table151829[[#This Row],[CONCERN.UNIQUEPATH]])),SEARCH("/",Table151829[[#This Row],[CONCERN.UNIQUEPATH]])+1,1),255))</f>
        <v>Website/Developing/Resources/Avoid Inlining</v>
      </c>
      <c r="G12" t="s">
        <v>4897</v>
      </c>
    </row>
    <row r="13" spans="1:10">
      <c r="D13" t="s">
        <v>4898</v>
      </c>
      <c r="E13" t="str">
        <f xml:space="preserve"> CONCATENATE( MID(Table151829[[#This Row],[PHASE]],2,3), MID(Table151829[[#This Row],[DELIVERABLE]],2,4), TRIM(SUBSTITUTE(MID(Table151829[[#This Row],[CONCERN.ID]],2,20),"X","") )  )</f>
        <v/>
      </c>
      <c r="F13" t="str">
        <f>TRIM(MID(Table151829[[#This Row],[CONCERN.UNIQUEPATH]], IF( ISNUMBER( SEARCH("/",Table151829[[#This Row],[CONCERN.UNIQUEPATH]])),SEARCH("/",Table151829[[#This Row],[CONCERN.UNIQUEPATH]])+1,1),255))</f>
        <v>Website/Developing/Semantic Structure</v>
      </c>
      <c r="G13" t="s">
        <v>4899</v>
      </c>
    </row>
    <row r="14" spans="1:10">
      <c r="D14" t="s">
        <v>4900</v>
      </c>
      <c r="E14" t="str">
        <f xml:space="preserve"> CONCATENATE( MID(Table151829[[#This Row],[PHASE]],2,3), MID(Table151829[[#This Row],[DELIVERABLE]],2,4), TRIM(SUBSTITUTE(MID(Table151829[[#This Row],[CONCERN.ID]],2,20),"X","") )  )</f>
        <v/>
      </c>
      <c r="F14" t="str">
        <f>TRIM(MID(Table151829[[#This Row],[CONCERN.UNIQUEPATH]], IF( ISNUMBER( SEARCH("/",Table151829[[#This Row],[CONCERN.UNIQUEPATH]])),SEARCH("/",Table151829[[#This Row],[CONCERN.UNIQUEPATH]])+1,1),255))</f>
        <v>Website/Developing/Thin Controllers</v>
      </c>
      <c r="G14" t="s">
        <v>4901</v>
      </c>
    </row>
    <row r="15" spans="1:10">
      <c r="A15" t="s">
        <v>2074</v>
      </c>
      <c r="C15" t="s">
        <v>3213</v>
      </c>
      <c r="D15" t="s">
        <v>4902</v>
      </c>
      <c r="E15" t="str">
        <f xml:space="preserve"> CONCATENATE( MID(Table151829[[#This Row],[PHASE]],2,3), MID(Table151829[[#This Row],[DELIVERABLE]],2,4), TRIM(SUBSTITUTE(MID(Table151829[[#This Row],[CONCERN.ID]],2,20),"X","") )  )</f>
        <v>07.00.01.01</v>
      </c>
      <c r="F15" t="str">
        <f>TRIM(MID(Table151829[[#This Row],[CONCERN.UNIQUEPATH]], IF( ISNUMBER( SEARCH("/",Table151829[[#This Row],[CONCERN.UNIQUEPATH]])),SEARCH("/",Table151829[[#This Row],[CONCERN.UNIQUEPATH]])+1,1),255))</f>
        <v>Website/Development/Central Logic</v>
      </c>
      <c r="G15" t="s">
        <v>4903</v>
      </c>
    </row>
    <row r="16" spans="1:10">
      <c r="D16" t="s">
        <v>4904</v>
      </c>
      <c r="E16" t="str">
        <f xml:space="preserve"> CONCATENATE( MID(Table151829[[#This Row],[PHASE]],2,3), MID(Table151829[[#This Row],[DELIVERABLE]],2,4), TRIM(SUBSTITUTE(MID(Table151829[[#This Row],[CONCERN.ID]],2,20),"X","") )  )</f>
        <v/>
      </c>
      <c r="F16" t="str">
        <f>TRIM(MID(Table151829[[#This Row],[CONCERN.UNIQUEPATH]], IF( ISNUMBER( SEARCH("/",Table151829[[#This Row],[CONCERN.UNIQUEPATH]])),SEARCH("/",Table151829[[#This Row],[CONCERN.UNIQUEPATH]])+1,1),255))</f>
        <v>Website/Malware Detection</v>
      </c>
      <c r="G16" t="s">
        <v>4905</v>
      </c>
    </row>
    <row r="17" spans="4:7">
      <c r="D17" t="s">
        <v>4906</v>
      </c>
      <c r="E17" t="str">
        <f xml:space="preserve"> CONCATENATE( MID(Table151829[[#This Row],[PHASE]],2,3), MID(Table151829[[#This Row],[DELIVERABLE]],2,4), TRIM(SUBSTITUTE(MID(Table151829[[#This Row],[CONCERN.ID]],2,20),"X","") )  )</f>
        <v/>
      </c>
      <c r="F17" t="str">
        <f>TRIM(MID(Table151829[[#This Row],[CONCERN.UNIQUEPATH]], IF( ISNUMBER( SEARCH("/",Table151829[[#This Row],[CONCERN.UNIQUEPATH]])),SEARCH("/",Table151829[[#This Row],[CONCERN.UNIQUEPATH]])+1,1),255))</f>
        <v>Website/Model Mapping</v>
      </c>
      <c r="G17" t="s">
        <v>4907</v>
      </c>
    </row>
    <row r="18" spans="4:7">
      <c r="D18" t="s">
        <v>4908</v>
      </c>
      <c r="E18" t="str">
        <f xml:space="preserve"> CONCATENATE( MID(Table151829[[#This Row],[PHASE]],2,3), MID(Table151829[[#This Row],[DELIVERABLE]],2,4), TRIM(SUBSTITUTE(MID(Table151829[[#This Row],[CONCERN.ID]],2,20),"X","") )  )</f>
        <v/>
      </c>
      <c r="F18" t="str">
        <f>TRIM(MID(Table151829[[#This Row],[CONCERN.UNIQUEPATH]], IF( ISNUMBER( SEARCH("/",Table151829[[#This Row],[CONCERN.UNIQUEPATH]])),SEARCH("/",Table151829[[#This Row],[CONCERN.UNIQUEPATH]])+1,1),255))</f>
        <v>Website/Model Mapping/Service</v>
      </c>
      <c r="G18" t="s">
        <v>4909</v>
      </c>
    </row>
    <row r="19" spans="4:7">
      <c r="D19" t="s">
        <v>4910</v>
      </c>
      <c r="E19" t="str">
        <f xml:space="preserve"> CONCATENATE( MID(Table151829[[#This Row],[PHASE]],2,3), MID(Table151829[[#This Row],[DELIVERABLE]],2,4), TRIM(SUBSTITUTE(MID(Table151829[[#This Row],[CONCERN.ID]],2,20),"X","") )  )</f>
        <v/>
      </c>
      <c r="F19" t="str">
        <f>TRIM(MID(Table151829[[#This Row],[CONCERN.UNIQUEPATH]], IF( ISNUMBER( SEARCH("/",Table151829[[#This Row],[CONCERN.UNIQUEPATH]])),SEARCH("/",Table151829[[#This Row],[CONCERN.UNIQUEPATH]])+1,1),255))</f>
        <v>Website/Model Responses</v>
      </c>
      <c r="G19" t="s">
        <v>4911</v>
      </c>
    </row>
    <row r="20" spans="4:7">
      <c r="D20" t="s">
        <v>4912</v>
      </c>
      <c r="E20" t="str">
        <f xml:space="preserve"> CONCATENATE( MID(Table151829[[#This Row],[PHASE]],2,3), MID(Table151829[[#This Row],[DELIVERABLE]],2,4), TRIM(SUBSTITUTE(MID(Table151829[[#This Row],[CONCERN.ID]],2,20),"X","") )  )</f>
        <v/>
      </c>
      <c r="F20" t="str">
        <f>TRIM(MID(Table151829[[#This Row],[CONCERN.UNIQUEPATH]], IF( ISNUMBER( SEARCH("/",Table151829[[#This Row],[CONCERN.UNIQUEPATH]])),SEARCH("/",Table151829[[#This Row],[CONCERN.UNIQUEPATH]])+1,1),255))</f>
        <v>Website/QA Automation/Models</v>
      </c>
      <c r="G20" t="s">
        <v>4913</v>
      </c>
    </row>
    <row r="21" spans="4:7">
      <c r="D21" t="s">
        <v>4914</v>
      </c>
      <c r="E21" t="str">
        <f xml:space="preserve"> CONCATENATE( MID(Table151829[[#This Row],[PHASE]],2,3), MID(Table151829[[#This Row],[DELIVERABLE]],2,4), TRIM(SUBSTITUTE(MID(Table151829[[#This Row],[CONCERN.ID]],2,20),"X","") )  )</f>
        <v/>
      </c>
      <c r="F21" t="str">
        <f>TRIM(MID(Table151829[[#This Row],[CONCERN.UNIQUEPATH]], IF( ISNUMBER( SEARCH("/",Table151829[[#This Row],[CONCERN.UNIQUEPATH]])),SEARCH("/",Table151829[[#This Row],[CONCERN.UNIQUEPATH]])+1,1),255))</f>
        <v>Website/Resource/Bundling</v>
      </c>
      <c r="G21" t="s">
        <v>4915</v>
      </c>
    </row>
    <row r="22" spans="4:7">
      <c r="D22" t="s">
        <v>4916</v>
      </c>
      <c r="E22" t="str">
        <f xml:space="preserve"> CONCATENATE( MID(Table151829[[#This Row],[PHASE]],2,3), MID(Table151829[[#This Row],[DELIVERABLE]],2,4), TRIM(SUBSTITUTE(MID(Table151829[[#This Row],[CONCERN.ID]],2,20),"X","") )  )</f>
        <v/>
      </c>
      <c r="F22" t="str">
        <f>TRIM(MID(Table151829[[#This Row],[CONCERN.UNIQUEPATH]], IF( ISNUMBER( SEARCH("/",Table151829[[#This Row],[CONCERN.UNIQUEPATH]])),SEARCH("/",Table151829[[#This Row],[CONCERN.UNIQUEPATH]])+1,1),255))</f>
        <v>Website/Resources</v>
      </c>
      <c r="G22" t="s">
        <v>4917</v>
      </c>
    </row>
    <row r="23" spans="4:7">
      <c r="D23" t="s">
        <v>4918</v>
      </c>
      <c r="E23" t="str">
        <f xml:space="preserve"> CONCATENATE( MID(Table151829[[#This Row],[PHASE]],2,3), MID(Table151829[[#This Row],[DELIVERABLE]],2,4), TRIM(SUBSTITUTE(MID(Table151829[[#This Row],[CONCERN.ID]],2,20),"X","") )  )</f>
        <v/>
      </c>
      <c r="F23" t="str">
        <f>TRIM(MID(Table151829[[#This Row],[CONCERN.UNIQUEPATH]], IF( ISNUMBER( SEARCH("/",Table151829[[#This Row],[CONCERN.UNIQUEPATH]])),SEARCH("/",Table151829[[#This Row],[CONCERN.UNIQUEPATH]])+1,1),255))</f>
        <v>Website/Resources/Interpreted</v>
      </c>
      <c r="G23" t="s">
        <v>4919</v>
      </c>
    </row>
    <row r="24" spans="4:7">
      <c r="D24" t="s">
        <v>4920</v>
      </c>
      <c r="E24" t="str">
        <f xml:space="preserve"> CONCATENATE( MID(Table151829[[#This Row],[PHASE]],2,3), MID(Table151829[[#This Row],[DELIVERABLE]],2,4), TRIM(SUBSTITUTE(MID(Table151829[[#This Row],[CONCERN.ID]],2,20),"X","") )  )</f>
        <v/>
      </c>
      <c r="F24" t="str">
        <f>TRIM(MID(Table151829[[#This Row],[CONCERN.UNIQUEPATH]], IF( ISNUMBER( SEARCH("/",Table151829[[#This Row],[CONCERN.UNIQUEPATH]])),SEARCH("/",Table151829[[#This Row],[CONCERN.UNIQUEPATH]])+1,1),255))</f>
        <v>Website/Resources/Space</v>
      </c>
      <c r="G24" t="s">
        <v>4921</v>
      </c>
    </row>
    <row r="25" spans="4:7">
      <c r="D25" t="s">
        <v>4922</v>
      </c>
      <c r="E25" t="str">
        <f xml:space="preserve"> CONCATENATE( MID(Table151829[[#This Row],[PHASE]],2,3), MID(Table151829[[#This Row],[DELIVERABLE]],2,4), TRIM(SUBSTITUTE(MID(Table151829[[#This Row],[CONCERN.ID]],2,20),"X","") )  )</f>
        <v/>
      </c>
      <c r="F25" t="str">
        <f>TRIM(MID(Table151829[[#This Row],[CONCERN.UNIQUEPATH]], IF( ISNUMBER( SEARCH("/",Table151829[[#This Row],[CONCERN.UNIQUEPATH]])),SEARCH("/",Table151829[[#This Row],[CONCERN.UNIQUEPATH]])+1,1),255))</f>
        <v>Website/SPA First</v>
      </c>
      <c r="G25" t="s">
        <v>4923</v>
      </c>
    </row>
    <row r="26" spans="4:7">
      <c r="D26" t="s">
        <v>4924</v>
      </c>
      <c r="E26" t="str">
        <f xml:space="preserve"> CONCATENATE( MID(Table151829[[#This Row],[PHASE]],2,3), MID(Table151829[[#This Row],[DELIVERABLE]],2,4), TRIM(SUBSTITUTE(MID(Table151829[[#This Row],[CONCERN.ID]],2,20),"X","") )  )</f>
        <v/>
      </c>
      <c r="F26" t="str">
        <f>TRIM(MID(Table151829[[#This Row],[CONCERN.UNIQUEPATH]], IF( ISNUMBER( SEARCH("/",Table151829[[#This Row],[CONCERN.UNIQUEPATH]])),SEARCH("/",Table151829[[#This Row],[CONCERN.UNIQUEPATH]])+1,1),255))</f>
        <v>Website/UX Design Guide</v>
      </c>
      <c r="G26" t="s">
        <v>4925</v>
      </c>
    </row>
    <row r="27" spans="4:7">
      <c r="D27" t="s">
        <v>4926</v>
      </c>
      <c r="E27" t="str">
        <f xml:space="preserve"> CONCATENATE( MID(Table151829[[#This Row],[PHASE]],2,3), MID(Table151829[[#This Row],[DELIVERABLE]],2,4), TRIM(SUBSTITUTE(MID(Table151829[[#This Row],[CONCERN.ID]],2,20),"X","") )  )</f>
        <v/>
      </c>
      <c r="F27" t="str">
        <f>TRIM(MID(Table151829[[#This Row],[CONCERN.UNIQUEPATH]], IF( ISNUMBER( SEARCH("/",Table151829[[#This Row],[CONCERN.UNIQUEPATH]])),SEARCH("/",Table151829[[#This Row],[CONCERN.UNIQUEPATH]])+1,1),255))</f>
        <v>Website/Validation/Client Side</v>
      </c>
      <c r="G27" t="s">
        <v>4927</v>
      </c>
    </row>
    <row r="28" spans="4:7">
      <c r="D28" t="s">
        <v>4928</v>
      </c>
      <c r="E28" t="str">
        <f xml:space="preserve"> CONCATENATE( MID(Table151829[[#This Row],[PHASE]],2,3), MID(Table151829[[#This Row],[DELIVERABLE]],2,4), TRIM(SUBSTITUTE(MID(Table151829[[#This Row],[CONCERN.ID]],2,20),"X","") )  )</f>
        <v/>
      </c>
      <c r="F28" t="str">
        <f>TRIM(MID(Table151829[[#This Row],[CONCERN.UNIQUEPATH]], IF( ISNUMBER( SEARCH("/",Table151829[[#This Row],[CONCERN.UNIQUEPATH]])),SEARCH("/",Table151829[[#This Row],[CONCERN.UNIQUEPATH]])+1,1),255))</f>
        <v>Website/Validation/Client Side/Realtime</v>
      </c>
      <c r="G28" t="s">
        <v>4929</v>
      </c>
    </row>
    <row r="29" spans="4:7">
      <c r="D29" t="s">
        <v>4930</v>
      </c>
      <c r="E29" t="str">
        <f xml:space="preserve"> CONCATENATE( MID(Table151829[[#This Row],[PHASE]],2,3), MID(Table151829[[#This Row],[DELIVERABLE]],2,4), TRIM(SUBSTITUTE(MID(Table151829[[#This Row],[CONCERN.ID]],2,20),"X","") )  )</f>
        <v/>
      </c>
      <c r="F29" t="str">
        <f>TRIM(MID(Table151829[[#This Row],[CONCERN.UNIQUEPATH]], IF( ISNUMBER( SEARCH("/",Table151829[[#This Row],[CONCERN.UNIQUEPATH]])),SEARCH("/",Table151829[[#This Row],[CONCERN.UNIQUEPATH]])+1,1),255))</f>
        <v>Website/Validation/Responses</v>
      </c>
      <c r="G29" t="s">
        <v>4931</v>
      </c>
    </row>
    <row r="30" spans="4:7">
      <c r="D30" t="s">
        <v>4932</v>
      </c>
      <c r="E30" t="str">
        <f xml:space="preserve"> CONCATENATE( MID(Table151829[[#This Row],[PHASE]],2,3), MID(Table151829[[#This Row],[DELIVERABLE]],2,4), TRIM(SUBSTITUTE(MID(Table151829[[#This Row],[CONCERN.ID]],2,20),"X","") )  )</f>
        <v/>
      </c>
      <c r="F30" t="str">
        <f>TRIM(MID(Table151829[[#This Row],[CONCERN.UNIQUEPATH]], IF( ISNUMBER( SEARCH("/",Table151829[[#This Row],[CONCERN.UNIQUEPATH]])),SEARCH("/",Table151829[[#This Row],[CONCERN.UNIQUEPATH]])+1,1),255))</f>
        <v>Websites/Development/Cookies/HTTPOnly</v>
      </c>
      <c r="G30" t="s">
        <v>4933</v>
      </c>
    </row>
    <row r="31" spans="4:7">
      <c r="D31" t="s">
        <v>4932</v>
      </c>
      <c r="E31" t="str">
        <f xml:space="preserve"> CONCATENATE( MID(Table151829[[#This Row],[PHASE]],2,3), MID(Table151829[[#This Row],[DELIVERABLE]],2,4), TRIM(SUBSTITUTE(MID(Table151829[[#This Row],[CONCERN.ID]],2,20),"X","") )  )</f>
        <v/>
      </c>
      <c r="F31" t="str">
        <f>TRIM(MID(Table151829[[#This Row],[CONCERN.UNIQUEPATH]], IF( ISNUMBER( SEARCH("/",Table151829[[#This Row],[CONCERN.UNIQUEPATH]])),SEARCH("/",Table151829[[#This Row],[CONCERN.UNIQUEPATH]])+1,1),255))</f>
        <v>Websites/Development/Cookies/HTTPOnly</v>
      </c>
      <c r="G31" t="s">
        <v>4934</v>
      </c>
    </row>
    <row r="32" spans="4:7">
      <c r="D32" t="s">
        <v>4935</v>
      </c>
      <c r="E32" t="str">
        <f xml:space="preserve"> CONCATENATE( MID(Table151829[[#This Row],[PHASE]],2,3), MID(Table151829[[#This Row],[DELIVERABLE]],2,4), TRIM(SUBSTITUTE(MID(Table151829[[#This Row],[CONCERN.ID]],2,20),"X","") )  )</f>
        <v/>
      </c>
      <c r="F32" t="str">
        <f>TRIM(MID(Table151829[[#This Row],[CONCERN.UNIQUEPATH]], IF( ISNUMBER( SEARCH("/",Table151829[[#This Row],[CONCERN.UNIQUEPATH]])),SEARCH("/",Table151829[[#This Row],[CONCERN.UNIQUEPATH]])+1,1),255))</f>
        <v>Websites/Development/Cookies/Secure</v>
      </c>
      <c r="G32" t="s">
        <v>4936</v>
      </c>
    </row>
    <row r="33" spans="4:7">
      <c r="D33" t="s">
        <v>4937</v>
      </c>
      <c r="E33" t="str">
        <f xml:space="preserve"> CONCATENATE( MID(Table151829[[#This Row],[PHASE]],2,3), MID(Table151829[[#This Row],[DELIVERABLE]],2,4), TRIM(SUBSTITUTE(MID(Table151829[[#This Row],[CONCERN.ID]],2,20),"X","") )  )</f>
        <v/>
      </c>
      <c r="F33" t="str">
        <f>TRIM(MID(Table151829[[#This Row],[CONCERN.UNIQUEPATH]], IF( ISNUMBER( SEARCH("/",Table151829[[#This Row],[CONCERN.UNIQUEPATH]])),SEARCH("/",Table151829[[#This Row],[CONCERN.UNIQUEPATH]])+1,1),255))</f>
        <v>Websites/Development/Dependency Injection</v>
      </c>
      <c r="G33" t="s">
        <v>4938</v>
      </c>
    </row>
    <row r="34" spans="4:7">
      <c r="D34" t="s">
        <v>4939</v>
      </c>
      <c r="E34" t="str">
        <f xml:space="preserve"> CONCATENATE( MID(Table151829[[#This Row],[PHASE]],2,3), MID(Table151829[[#This Row],[DELIVERABLE]],2,4), TRIM(SUBSTITUTE(MID(Table151829[[#This Row],[CONCERN.ID]],2,20),"X","") )  )</f>
        <v/>
      </c>
      <c r="F34" t="str">
        <f>TRIM(MID(Table151829[[#This Row],[CONCERN.UNIQUEPATH]], IF( ISNUMBER( SEARCH("/",Table151829[[#This Row],[CONCERN.UNIQUEPATH]])),SEARCH("/",Table151829[[#This Row],[CONCERN.UNIQUEPATH]])+1,1),255))</f>
        <v>Websites/Development/Include Versioning</v>
      </c>
      <c r="G34" t="s">
        <v>4940</v>
      </c>
    </row>
    <row r="35" spans="4:7">
      <c r="D35" t="s">
        <v>4941</v>
      </c>
      <c r="E35" t="str">
        <f xml:space="preserve"> CONCATENATE( MID(Table151829[[#This Row],[PHASE]],2,3), MID(Table151829[[#This Row],[DELIVERABLE]],2,4), TRIM(SUBSTITUTE(MID(Table151829[[#This Row],[CONCERN.ID]],2,20),"X","") )  )</f>
        <v/>
      </c>
      <c r="F35" t="str">
        <f>TRIM(MID(Table151829[[#This Row],[CONCERN.UNIQUEPATH]], IF( ISNUMBER( SEARCH("/",Table151829[[#This Row],[CONCERN.UNIQUEPATH]])),SEARCH("/",Table151829[[#This Row],[CONCERN.UNIQUEPATH]])+1,1),255))</f>
        <v>Websites/Development/OWASP-10</v>
      </c>
      <c r="G35" t="s">
        <v>4942</v>
      </c>
    </row>
    <row r="36" spans="4:7">
      <c r="D36" t="s">
        <v>4943</v>
      </c>
      <c r="E36" t="str">
        <f xml:space="preserve"> CONCATENATE( MID(Table151829[[#This Row],[PHASE]],2,3), MID(Table151829[[#This Row],[DELIVERABLE]],2,4), TRIM(SUBSTITUTE(MID(Table151829[[#This Row],[CONCERN.ID]],2,20),"X","") )  )</f>
        <v/>
      </c>
      <c r="F36" t="str">
        <f>TRIM(MID(Table151829[[#This Row],[CONCERN.UNIQUEPATH]], IF( ISNUMBER( SEARCH("/",Table151829[[#This Row],[CONCERN.UNIQUEPATH]])),SEARCH("/",Table151829[[#This Row],[CONCERN.UNIQUEPATH]])+1,1),255))</f>
        <v>Websites/Development/Safe Queries</v>
      </c>
      <c r="G36" t="s">
        <v>4944</v>
      </c>
    </row>
    <row r="37" spans="4:7">
      <c r="D37" t="s">
        <v>4945</v>
      </c>
      <c r="E37" t="str">
        <f xml:space="preserve"> CONCATENATE( MID(Table151829[[#This Row],[PHASE]],2,3), MID(Table151829[[#This Row],[DELIVERABLE]],2,4), TRIM(SUBSTITUTE(MID(Table151829[[#This Row],[CONCERN.ID]],2,20),"X","") )  )</f>
        <v/>
      </c>
      <c r="F37" t="str">
        <f>TRIM(MID(Table151829[[#This Row],[CONCERN.UNIQUEPATH]], IF( ISNUMBER( SEARCH("/",Table151829[[#This Row],[CONCERN.UNIQUEPATH]])),SEARCH("/",Table151829[[#This Row],[CONCERN.UNIQUEPATH]])+1,1),255))</f>
        <v>Websites/Development/Services</v>
      </c>
      <c r="G37" t="s">
        <v>4946</v>
      </c>
    </row>
    <row r="38" spans="4:7">
      <c r="D38" t="s">
        <v>4947</v>
      </c>
      <c r="E38" t="str">
        <f xml:space="preserve"> CONCATENATE( MID(Table151829[[#This Row],[PHASE]],2,3), MID(Table151829[[#This Row],[DELIVERABLE]],2,4), TRIM(SUBSTITUTE(MID(Table151829[[#This Row],[CONCERN.ID]],2,20),"X","") )  )</f>
        <v/>
      </c>
      <c r="F38" t="str">
        <f>TRIM(MID(Table151829[[#This Row],[CONCERN.UNIQUEPATH]], IF( ISNUMBER( SEARCH("/",Table151829[[#This Row],[CONCERN.UNIQUEPATH]])),SEARCH("/",Table151829[[#This Row],[CONCERN.UNIQUEPATH]])+1,1),255))</f>
        <v>Websites/UX/ Design Guide/Mobile/Single-Handed</v>
      </c>
      <c r="G38" t="s">
        <v>4948</v>
      </c>
    </row>
    <row r="39" spans="4:7">
      <c r="D39" t="s">
        <v>4949</v>
      </c>
      <c r="E39" t="str">
        <f xml:space="preserve"> CONCATENATE( MID(Table151829[[#This Row],[PHASE]],2,3), MID(Table151829[[#This Row],[DELIVERABLE]],2,4), TRIM(SUBSTITUTE(MID(Table151829[[#This Row],[CONCERN.ID]],2,20),"X","") )  )</f>
        <v/>
      </c>
      <c r="F39" t="str">
        <f>TRIM(MID(Table151829[[#This Row],[CONCERN.UNIQUEPATH]], IF( ISNUMBER( SEARCH("/",Table151829[[#This Row],[CONCERN.UNIQUEPATH]])),SEARCH("/",Table151829[[#This Row],[CONCERN.UNIQUEPATH]])+1,1),255))</f>
        <v>Websites/UX/ Design Guide/Mobile-First</v>
      </c>
      <c r="G39" t="s">
        <v>4950</v>
      </c>
    </row>
    <row r="40" spans="4:7">
      <c r="D40" t="s">
        <v>4951</v>
      </c>
      <c r="E40" t="str">
        <f xml:space="preserve"> CONCATENATE( MID(Table151829[[#This Row],[PHASE]],2,3), MID(Table151829[[#This Row],[DELIVERABLE]],2,4), TRIM(SUBSTITUTE(MID(Table151829[[#This Row],[CONCERN.ID]],2,20),"X","") )  )</f>
        <v/>
      </c>
      <c r="F40" t="str">
        <f>TRIM(MID(Table151829[[#This Row],[CONCERN.UNIQUEPATH]], IF( ISNUMBER( SEARCH("/",Table151829[[#This Row],[CONCERN.UNIQUEPATH]])),SEARCH("/",Table151829[[#This Row],[CONCERN.UNIQUEPATH]])+1,1),255))</f>
        <v>Websites/UX/ Design Guide/WCAG/ALT</v>
      </c>
      <c r="G40" t="s">
        <v>4952</v>
      </c>
    </row>
    <row r="41" spans="4:7">
      <c r="D41" t="s">
        <v>4953</v>
      </c>
      <c r="E41" t="str">
        <f xml:space="preserve"> CONCATENATE( MID(Table151829[[#This Row],[PHASE]],2,3), MID(Table151829[[#This Row],[DELIVERABLE]],2,4), TRIM(SUBSTITUTE(MID(Table151829[[#This Row],[CONCERN.ID]],2,20),"X","") )  )</f>
        <v/>
      </c>
      <c r="F41" t="str">
        <f>TRIM(MID(Table151829[[#This Row],[CONCERN.UNIQUEPATH]], IF( ISNUMBER( SEARCH("/",Table151829[[#This Row],[CONCERN.UNIQUEPATH]])),SEARCH("/",Table151829[[#This Row],[CONCERN.UNIQUEPATH]])+1,1),255))</f>
        <v>Websites/UX/ Design Guide/WCAG/Colours</v>
      </c>
      <c r="G41" t="s">
        <v>4954</v>
      </c>
    </row>
    <row r="42" spans="4:7">
      <c r="D42" t="s">
        <v>4955</v>
      </c>
      <c r="E42" t="str">
        <f xml:space="preserve"> CONCATENATE( MID(Table151829[[#This Row],[PHASE]],2,3), MID(Table151829[[#This Row],[DELIVERABLE]],2,4), TRIM(SUBSTITUTE(MID(Table151829[[#This Row],[CONCERN.ID]],2,20),"X","") )  )</f>
        <v/>
      </c>
      <c r="F42" t="str">
        <f>TRIM(MID(Table151829[[#This Row],[CONCERN.UNIQUEPATH]], IF( ISNUMBER( SEARCH("/",Table151829[[#This Row],[CONCERN.UNIQUEPATH]])),SEARCH("/",Table151829[[#This Row],[CONCERN.UNIQUEPATH]])+1,1),255))</f>
        <v>Websites/UX/ Design Guide/WCAG/Scalable/Images</v>
      </c>
      <c r="G42" t="s">
        <v>4956</v>
      </c>
    </row>
    <row r="43" spans="4:7">
      <c r="D43" t="s">
        <v>4957</v>
      </c>
      <c r="E43" t="str">
        <f xml:space="preserve"> CONCATENATE( MID(Table151829[[#This Row],[PHASE]],2,3), MID(Table151829[[#This Row],[DELIVERABLE]],2,4), TRIM(SUBSTITUTE(MID(Table151829[[#This Row],[CONCERN.ID]],2,20),"X","") )  )</f>
        <v/>
      </c>
      <c r="F43" t="str">
        <f>TRIM(MID(Table151829[[#This Row],[CONCERN.UNIQUEPATH]], IF( ISNUMBER( SEARCH("/",Table151829[[#This Row],[CONCERN.UNIQUEPATH]])),SEARCH("/",Table151829[[#This Row],[CONCERN.UNIQUEPATH]])+1,1),255))</f>
        <v>Websites/UX/ Design Guide/WCAG/Scalable/Layout</v>
      </c>
      <c r="G43" t="s">
        <v>4958</v>
      </c>
    </row>
    <row r="44" spans="4:7">
      <c r="D44" t="s">
        <v>4959</v>
      </c>
      <c r="E44" t="str">
        <f xml:space="preserve"> CONCATENATE( MID(Table151829[[#This Row],[PHASE]],2,3), MID(Table151829[[#This Row],[DELIVERABLE]],2,4), TRIM(SUBSTITUTE(MID(Table151829[[#This Row],[CONCERN.ID]],2,20),"X","") )  )</f>
        <v/>
      </c>
      <c r="F44" t="str">
        <f>TRIM(MID(Table151829[[#This Row],[CONCERN.UNIQUEPATH]], IF( ISNUMBER( SEARCH("/",Table151829[[#This Row],[CONCERN.UNIQUEPATH]])),SEARCH("/",Table151829[[#This Row],[CONCERN.UNIQUEPATH]])+1,1),255))</f>
        <v>Websites/UX/Development/Caching</v>
      </c>
      <c r="G44" t="s">
        <v>4960</v>
      </c>
    </row>
    <row r="45" spans="4:7">
      <c r="D45" t="s">
        <v>4961</v>
      </c>
      <c r="E45" t="str">
        <f xml:space="preserve"> CONCATENATE( MID(Table151829[[#This Row],[PHASE]],2,3), MID(Table151829[[#This Row],[DELIVERABLE]],2,4), TRIM(SUBSTITUTE(MID(Table151829[[#This Row],[CONCERN.ID]],2,20),"X","") )  )</f>
        <v/>
      </c>
      <c r="F45" t="str">
        <f>TRIM(MID(Table151829[[#This Row],[CONCERN.UNIQUEPATH]], IF( ISNUMBER( SEARCH("/",Table151829[[#This Row],[CONCERN.UNIQUEPATH]])),SEARCH("/",Table151829[[#This Row],[CONCERN.UNIQUEPATH]])+1,1),255))</f>
        <v>Website/Development/Exceptions</v>
      </c>
      <c r="G45" t="s">
        <v>4962</v>
      </c>
    </row>
    <row r="46" spans="4:7">
      <c r="D46" t="s">
        <v>4963</v>
      </c>
      <c r="E46" t="str">
        <f xml:space="preserve"> CONCATENATE( MID(Table151829[[#This Row],[PHASE]],2,3), MID(Table151829[[#This Row],[DELIVERABLE]],2,4), TRIM(SUBSTITUTE(MID(Table151829[[#This Row],[CONCERN.ID]],2,20),"X","") )  )</f>
        <v/>
      </c>
      <c r="F46" t="str">
        <f>TRIM(MID(Table151829[[#This Row],[CONCERN.UNIQUEPATH]], IF( ISNUMBER( SEARCH("/",Table151829[[#This Row],[CONCERN.UNIQUEPATH]])),SEARCH("/",Table151829[[#This Row],[CONCERN.UNIQUEPATH]])+1,1),255))</f>
        <v>Website/Development/Diagnostics</v>
      </c>
      <c r="G46" t="s">
        <v>4964</v>
      </c>
    </row>
  </sheetData>
  <mergeCells count="5">
    <mergeCell ref="A8:J8"/>
    <mergeCell ref="A2:J2"/>
    <mergeCell ref="A3:J3"/>
    <mergeCell ref="A5:J5"/>
    <mergeCell ref="A6:J6"/>
  </mergeCells>
  <dataValidations count="4">
    <dataValidation type="list" allowBlank="1" showInputMessage="1" showErrorMessage="1" sqref="J11:J46" xr:uid="{248D96AB-EC32-493B-96E4-EEAEA5404F07}">
      <formula1>TBL_Type</formula1>
    </dataValidation>
    <dataValidation type="list" allowBlank="1" showInputMessage="1" showErrorMessage="1" sqref="H11:I46" xr:uid="{BA6ACCFE-D9A3-4C2B-95DB-19E061B5A2EA}">
      <formula1>TBL_Stakeholders</formula1>
    </dataValidation>
    <dataValidation type="list" allowBlank="1" showInputMessage="1" showErrorMessage="1" sqref="B11:B46" xr:uid="{99526449-579F-4C8C-B2F2-7BB0A6BAA14E}">
      <formula1>TBL_Deliverables</formula1>
    </dataValidation>
    <dataValidation type="list" allowBlank="1" showInputMessage="1" showErrorMessage="1" sqref="A11:A46" xr:uid="{8049A3D8-4E2F-405B-85E5-719C22B245DE}">
      <formula1>TBL_Phase</formula1>
    </dataValidation>
  </dataValidations>
  <hyperlinks>
    <hyperlink ref="A1" location="TOC!A1" display="TOC!A1" xr:uid="{9EE6222F-2D6E-4A8F-B3F4-92A3C1C9A941}"/>
  </hyperlinks>
  <pageMargins left="0.7" right="0.7" top="0.75" bottom="0.75" header="0.3" footer="0.3"/>
  <pageSetup paperSize="9" orientation="portrait" r:id="rId1"/>
  <tableParts count="1">
    <tablePart r:id="rId2"/>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7275-0685-4430-A17B-FD6C86B09BD0}">
  <sheetPr>
    <tabColor rgb="FFFF6600"/>
  </sheetPr>
  <dimension ref="A1:J28"/>
  <sheetViews>
    <sheetView topLeftCell="G14" workbookViewId="0">
      <selection activeCell="G30" sqref="G30"/>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239"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4965</v>
      </c>
      <c r="B5" s="51"/>
      <c r="C5" s="51"/>
      <c r="D5" s="51"/>
      <c r="E5" s="51"/>
      <c r="F5" s="51"/>
      <c r="G5" s="51"/>
      <c r="H5" s="51"/>
      <c r="I5" s="51"/>
      <c r="J5" s="51"/>
    </row>
    <row r="6" spans="1:10">
      <c r="A6" s="51" t="s">
        <v>4966</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MID(Table151816[[#This Row],[PHASE]],2,3), MID(Table151816[[#This Row],[DELIVERABLE]],2,4), TRIM(SUBSTITUTE(MID(Table151816[[#This Row],[CONCERN.ID]],2,20),"X","") )  )</f>
        <v>07.00.01.01</v>
      </c>
      <c r="F9" t="str">
        <f>TRIM(MID(Table151816[[#This Row],[CONCERN.UNIQUEPATH]], IF( ISNUMBER( SEARCH("/",Table151816[[#This Row],[CONCERN.UNIQUEPATH]])),SEARCH("/",Table151816[[#This Row],[CONCERN.UNIQUEPATH]])+1,1),255))</f>
        <v>Title</v>
      </c>
      <c r="G9" t="s">
        <v>4967</v>
      </c>
    </row>
    <row r="10" spans="1:10">
      <c r="A10" t="s">
        <v>2074</v>
      </c>
      <c r="E10" t="str">
        <f xml:space="preserve"> CONCATENATE( MID(Table151816[[#This Row],[PHASE]],2,3), MID(Table151816[[#This Row],[DELIVERABLE]],2,4), TRIM(SUBSTITUTE(MID(Table151816[[#This Row],[CONCERN.ID]],2,20),"X","") )  )</f>
        <v>07.</v>
      </c>
      <c r="F10" t="str">
        <f>TRIM(MID(Table151816[[#This Row],[CONCERN.UNIQUEPATH]], IF( ISNUMBER( SEARCH("/",Table151816[[#This Row],[CONCERN.UNIQUEPATH]])),SEARCH("/",Table151816[[#This Row],[CONCERN.UNIQUEPATH]])+1,1),255))</f>
        <v/>
      </c>
      <c r="G10" t="s">
        <v>4968</v>
      </c>
    </row>
    <row r="11" spans="1:10">
      <c r="A11" t="s">
        <v>2074</v>
      </c>
      <c r="E11" t="str">
        <f xml:space="preserve"> CONCATENATE( MID(Table151816[[#This Row],[PHASE]],2,3), MID(Table151816[[#This Row],[DELIVERABLE]],2,4), TRIM(SUBSTITUTE(MID(Table151816[[#This Row],[CONCERN.ID]],2,20),"X","") )  )</f>
        <v>07.</v>
      </c>
      <c r="F11" t="str">
        <f>TRIM(MID(Table151816[[#This Row],[CONCERN.UNIQUEPATH]], IF( ISNUMBER( SEARCH("/",Table151816[[#This Row],[CONCERN.UNIQUEPATH]])),SEARCH("/",Table151816[[#This Row],[CONCERN.UNIQUEPATH]])+1,1),255))</f>
        <v/>
      </c>
      <c r="G11" t="s">
        <v>4969</v>
      </c>
    </row>
    <row r="12" spans="1:10">
      <c r="A12" t="s">
        <v>2074</v>
      </c>
      <c r="E12" t="str">
        <f xml:space="preserve"> CONCATENATE( MID(Table151816[[#This Row],[PHASE]],2,3), MID(Table151816[[#This Row],[DELIVERABLE]],2,4), TRIM(SUBSTITUTE(MID(Table151816[[#This Row],[CONCERN.ID]],2,20),"X","") )  )</f>
        <v>07.</v>
      </c>
      <c r="F12" t="str">
        <f>TRIM(MID(Table151816[[#This Row],[CONCERN.UNIQUEPATH]], IF( ISNUMBER( SEARCH("/",Table151816[[#This Row],[CONCERN.UNIQUEPATH]])),SEARCH("/",Table151816[[#This Row],[CONCERN.UNIQUEPATH]])+1,1),255))</f>
        <v/>
      </c>
      <c r="G12" t="s">
        <v>4970</v>
      </c>
    </row>
    <row r="13" spans="1:10">
      <c r="A13" t="s">
        <v>2074</v>
      </c>
      <c r="E13" t="str">
        <f xml:space="preserve"> CONCATENATE( MID(Table151816[[#This Row],[PHASE]],2,3), MID(Table151816[[#This Row],[DELIVERABLE]],2,4), TRIM(SUBSTITUTE(MID(Table151816[[#This Row],[CONCERN.ID]],2,20),"X","") )  )</f>
        <v>07.</v>
      </c>
      <c r="F13" t="str">
        <f>TRIM(MID(Table151816[[#This Row],[CONCERN.UNIQUEPATH]], IF( ISNUMBER( SEARCH("/",Table151816[[#This Row],[CONCERN.UNIQUEPATH]])),SEARCH("/",Table151816[[#This Row],[CONCERN.UNIQUEPATH]])+1,1),255))</f>
        <v/>
      </c>
      <c r="G13" t="s">
        <v>4971</v>
      </c>
    </row>
    <row r="14" spans="1:10">
      <c r="A14" t="s">
        <v>2074</v>
      </c>
      <c r="E14" t="str">
        <f xml:space="preserve"> CONCATENATE( MID(Table151816[[#This Row],[PHASE]],2,3), MID(Table151816[[#This Row],[DELIVERABLE]],2,4), TRIM(SUBSTITUTE(MID(Table151816[[#This Row],[CONCERN.ID]],2,20),"X","") )  )</f>
        <v>07.</v>
      </c>
      <c r="F14" t="str">
        <f>TRIM(MID(Table151816[[#This Row],[CONCERN.UNIQUEPATH]], IF( ISNUMBER( SEARCH("/",Table151816[[#This Row],[CONCERN.UNIQUEPATH]])),SEARCH("/",Table151816[[#This Row],[CONCERN.UNIQUEPATH]])+1,1),255))</f>
        <v/>
      </c>
      <c r="G14" t="s">
        <v>4972</v>
      </c>
    </row>
    <row r="15" spans="1:10">
      <c r="A15" t="s">
        <v>2074</v>
      </c>
      <c r="E15" t="str">
        <f xml:space="preserve"> CONCATENATE( MID(Table151816[[#This Row],[PHASE]],2,3), MID(Table151816[[#This Row],[DELIVERABLE]],2,4), TRIM(SUBSTITUTE(MID(Table151816[[#This Row],[CONCERN.ID]],2,20),"X","") )  )</f>
        <v>07.</v>
      </c>
      <c r="F15" t="str">
        <f>TRIM(MID(Table151816[[#This Row],[CONCERN.UNIQUEPATH]], IF( ISNUMBER( SEARCH("/",Table151816[[#This Row],[CONCERN.UNIQUEPATH]])),SEARCH("/",Table151816[[#This Row],[CONCERN.UNIQUEPATH]])+1,1),255))</f>
        <v/>
      </c>
      <c r="G15" t="s">
        <v>4973</v>
      </c>
    </row>
    <row r="16" spans="1:10">
      <c r="A16" t="s">
        <v>2074</v>
      </c>
      <c r="E16" t="str">
        <f xml:space="preserve"> CONCATENATE( MID(Table151816[[#This Row],[PHASE]],2,3), MID(Table151816[[#This Row],[DELIVERABLE]],2,4), TRIM(SUBSTITUTE(MID(Table151816[[#This Row],[CONCERN.ID]],2,20),"X","") )  )</f>
        <v>07.</v>
      </c>
      <c r="F16" t="str">
        <f>TRIM(MID(Table151816[[#This Row],[CONCERN.UNIQUEPATH]], IF( ISNUMBER( SEARCH("/",Table151816[[#This Row],[CONCERN.UNIQUEPATH]])),SEARCH("/",Table151816[[#This Row],[CONCERN.UNIQUEPATH]])+1,1),255))</f>
        <v/>
      </c>
      <c r="G16" t="s">
        <v>4974</v>
      </c>
    </row>
    <row r="17" spans="1:7">
      <c r="A17" t="s">
        <v>2074</v>
      </c>
      <c r="E17" t="str">
        <f xml:space="preserve"> CONCATENATE( MID(Table151816[[#This Row],[PHASE]],2,3), MID(Table151816[[#This Row],[DELIVERABLE]],2,4), TRIM(SUBSTITUTE(MID(Table151816[[#This Row],[CONCERN.ID]],2,20),"X","") )  )</f>
        <v>07.</v>
      </c>
      <c r="F17" t="str">
        <f>TRIM(MID(Table151816[[#This Row],[CONCERN.UNIQUEPATH]], IF( ISNUMBER( SEARCH("/",Table151816[[#This Row],[CONCERN.UNIQUEPATH]])),SEARCH("/",Table151816[[#This Row],[CONCERN.UNIQUEPATH]])+1,1),255))</f>
        <v/>
      </c>
      <c r="G17" t="s">
        <v>4975</v>
      </c>
    </row>
    <row r="18" spans="1:7">
      <c r="A18" t="s">
        <v>2074</v>
      </c>
      <c r="E18" t="str">
        <f xml:space="preserve"> CONCATENATE( MID(Table151816[[#This Row],[PHASE]],2,3), MID(Table151816[[#This Row],[DELIVERABLE]],2,4), TRIM(SUBSTITUTE(MID(Table151816[[#This Row],[CONCERN.ID]],2,20),"X","") )  )</f>
        <v>07.</v>
      </c>
      <c r="F18" t="str">
        <f>TRIM(MID(Table151816[[#This Row],[CONCERN.UNIQUEPATH]], IF( ISNUMBER( SEARCH("/",Table151816[[#This Row],[CONCERN.UNIQUEPATH]])),SEARCH("/",Table151816[[#This Row],[CONCERN.UNIQUEPATH]])+1,1),255))</f>
        <v/>
      </c>
      <c r="G18" t="s">
        <v>4976</v>
      </c>
    </row>
    <row r="19" spans="1:7">
      <c r="A19" t="s">
        <v>2074</v>
      </c>
      <c r="E19" t="str">
        <f xml:space="preserve"> CONCATENATE( MID(Table151816[[#This Row],[PHASE]],2,3), MID(Table151816[[#This Row],[DELIVERABLE]],2,4), TRIM(SUBSTITUTE(MID(Table151816[[#This Row],[CONCERN.ID]],2,20),"X","") )  )</f>
        <v>07.</v>
      </c>
      <c r="F19" t="str">
        <f>TRIM(MID(Table151816[[#This Row],[CONCERN.UNIQUEPATH]], IF( ISNUMBER( SEARCH("/",Table151816[[#This Row],[CONCERN.UNIQUEPATH]])),SEARCH("/",Table151816[[#This Row],[CONCERN.UNIQUEPATH]])+1,1),255))</f>
        <v/>
      </c>
      <c r="G19" t="s">
        <v>4977</v>
      </c>
    </row>
    <row r="20" spans="1:7">
      <c r="A20" t="s">
        <v>2074</v>
      </c>
      <c r="E20" t="str">
        <f xml:space="preserve"> CONCATENATE( MID(Table151816[[#This Row],[PHASE]],2,3), MID(Table151816[[#This Row],[DELIVERABLE]],2,4), TRIM(SUBSTITUTE(MID(Table151816[[#This Row],[CONCERN.ID]],2,20),"X","") )  )</f>
        <v>07.</v>
      </c>
      <c r="F20" t="str">
        <f>TRIM(MID(Table151816[[#This Row],[CONCERN.UNIQUEPATH]], IF( ISNUMBER( SEARCH("/",Table151816[[#This Row],[CONCERN.UNIQUEPATH]])),SEARCH("/",Table151816[[#This Row],[CONCERN.UNIQUEPATH]])+1,1),255))</f>
        <v/>
      </c>
      <c r="G20" t="s">
        <v>4978</v>
      </c>
    </row>
    <row r="21" spans="1:7">
      <c r="A21" t="s">
        <v>2074</v>
      </c>
      <c r="E21" t="str">
        <f xml:space="preserve"> CONCATENATE( MID(Table151816[[#This Row],[PHASE]],2,3), MID(Table151816[[#This Row],[DELIVERABLE]],2,4), TRIM(SUBSTITUTE(MID(Table151816[[#This Row],[CONCERN.ID]],2,20),"X","") )  )</f>
        <v>07.</v>
      </c>
      <c r="F21" t="str">
        <f>TRIM(MID(Table151816[[#This Row],[CONCERN.UNIQUEPATH]], IF( ISNUMBER( SEARCH("/",Table151816[[#This Row],[CONCERN.UNIQUEPATH]])),SEARCH("/",Table151816[[#This Row],[CONCERN.UNIQUEPATH]])+1,1),255))</f>
        <v/>
      </c>
      <c r="G21" t="s">
        <v>4979</v>
      </c>
    </row>
    <row r="22" spans="1:7">
      <c r="A22" t="s">
        <v>2074</v>
      </c>
      <c r="E22" t="str">
        <f xml:space="preserve"> CONCATENATE( MID(Table151816[[#This Row],[PHASE]],2,3), MID(Table151816[[#This Row],[DELIVERABLE]],2,4), TRIM(SUBSTITUTE(MID(Table151816[[#This Row],[CONCERN.ID]],2,20),"X","") )  )</f>
        <v>07.</v>
      </c>
      <c r="F22" t="str">
        <f>TRIM(MID(Table151816[[#This Row],[CONCERN.UNIQUEPATH]], IF( ISNUMBER( SEARCH("/",Table151816[[#This Row],[CONCERN.UNIQUEPATH]])),SEARCH("/",Table151816[[#This Row],[CONCERN.UNIQUEPATH]])+1,1),255))</f>
        <v/>
      </c>
      <c r="G22" t="s">
        <v>4980</v>
      </c>
    </row>
    <row r="23" spans="1:7">
      <c r="A23" t="s">
        <v>2074</v>
      </c>
      <c r="E23" t="str">
        <f xml:space="preserve"> CONCATENATE( MID(Table151816[[#This Row],[PHASE]],2,3), MID(Table151816[[#This Row],[DELIVERABLE]],2,4), TRIM(SUBSTITUTE(MID(Table151816[[#This Row],[CONCERN.ID]],2,20),"X","") )  )</f>
        <v>07.</v>
      </c>
      <c r="F23" t="str">
        <f>TRIM(MID(Table151816[[#This Row],[CONCERN.UNIQUEPATH]], IF( ISNUMBER( SEARCH("/",Table151816[[#This Row],[CONCERN.UNIQUEPATH]])),SEARCH("/",Table151816[[#This Row],[CONCERN.UNIQUEPATH]])+1,1),255))</f>
        <v/>
      </c>
      <c r="G23" t="s">
        <v>4981</v>
      </c>
    </row>
    <row r="24" spans="1:7">
      <c r="E24" t="str">
        <f xml:space="preserve"> CONCATENATE( MID(Table151816[[#This Row],[PHASE]],2,3), MID(Table151816[[#This Row],[DELIVERABLE]],2,4), TRIM(SUBSTITUTE(MID(Table151816[[#This Row],[CONCERN.ID]],2,20),"X","") )  )</f>
        <v/>
      </c>
      <c r="F24" t="str">
        <f>TRIM(MID(Table151816[[#This Row],[CONCERN.UNIQUEPATH]], IF( ISNUMBER( SEARCH("/",Table151816[[#This Row],[CONCERN.UNIQUEPATH]])),SEARCH("/",Table151816[[#This Row],[CONCERN.UNIQUEPATH]])+1,1),255))</f>
        <v/>
      </c>
      <c r="G24" t="s">
        <v>4982</v>
      </c>
    </row>
    <row r="25" spans="1:7">
      <c r="E25" t="str">
        <f xml:space="preserve"> CONCATENATE( MID(Table151816[[#This Row],[PHASE]],2,3), MID(Table151816[[#This Row],[DELIVERABLE]],2,4), TRIM(SUBSTITUTE(MID(Table151816[[#This Row],[CONCERN.ID]],2,20),"X","") )  )</f>
        <v/>
      </c>
      <c r="F25" t="str">
        <f>TRIM(MID(Table151816[[#This Row],[CONCERN.UNIQUEPATH]], IF( ISNUMBER( SEARCH("/",Table151816[[#This Row],[CONCERN.UNIQUEPATH]])),SEARCH("/",Table151816[[#This Row],[CONCERN.UNIQUEPATH]])+1,1),255))</f>
        <v/>
      </c>
      <c r="G25" t="s">
        <v>4983</v>
      </c>
    </row>
    <row r="26" spans="1:7">
      <c r="E26" t="str">
        <f xml:space="preserve"> CONCATENATE( MID(Table151816[[#This Row],[PHASE]],2,3), MID(Table151816[[#This Row],[DELIVERABLE]],2,4), TRIM(SUBSTITUTE(MID(Table151816[[#This Row],[CONCERN.ID]],2,20),"X","") )  )</f>
        <v/>
      </c>
      <c r="F26" t="str">
        <f>TRIM(MID(Table151816[[#This Row],[CONCERN.UNIQUEPATH]], IF( ISNUMBER( SEARCH("/",Table151816[[#This Row],[CONCERN.UNIQUEPATH]])),SEARCH("/",Table151816[[#This Row],[CONCERN.UNIQUEPATH]])+1,1),255))</f>
        <v/>
      </c>
      <c r="G26" t="s">
        <v>4984</v>
      </c>
    </row>
    <row r="27" spans="1:7">
      <c r="E27" t="str">
        <f xml:space="preserve"> CONCATENATE( MID(Table151816[[#This Row],[PHASE]],2,3), MID(Table151816[[#This Row],[DELIVERABLE]],2,4), TRIM(SUBSTITUTE(MID(Table151816[[#This Row],[CONCERN.ID]],2,20),"X","") )  )</f>
        <v/>
      </c>
      <c r="F27" t="str">
        <f>TRIM(MID(Table151816[[#This Row],[CONCERN.UNIQUEPATH]], IF( ISNUMBER( SEARCH("/",Table151816[[#This Row],[CONCERN.UNIQUEPATH]])),SEARCH("/",Table151816[[#This Row],[CONCERN.UNIQUEPATH]])+1,1),255))</f>
        <v/>
      </c>
      <c r="G27" t="s">
        <v>4985</v>
      </c>
    </row>
    <row r="28" spans="1:7">
      <c r="E28" t="str">
        <f xml:space="preserve"> CONCATENATE( MID(Table151816[[#This Row],[PHASE]],2,3), MID(Table151816[[#This Row],[DELIVERABLE]],2,4), TRIM(SUBSTITUTE(MID(Table151816[[#This Row],[CONCERN.ID]],2,20),"X","") )  )</f>
        <v/>
      </c>
      <c r="F28" t="str">
        <f>TRIM(MID(Table151816[[#This Row],[CONCERN.UNIQUEPATH]], IF( ISNUMBER( SEARCH("/",Table151816[[#This Row],[CONCERN.UNIQUEPATH]])),SEARCH("/",Table151816[[#This Row],[CONCERN.UNIQUEPATH]])+1,1),255))</f>
        <v/>
      </c>
      <c r="G28" t="s">
        <v>4986</v>
      </c>
    </row>
  </sheetData>
  <mergeCells count="4">
    <mergeCell ref="A2:J2"/>
    <mergeCell ref="A3:J3"/>
    <mergeCell ref="A5:J5"/>
    <mergeCell ref="A6:J6"/>
  </mergeCells>
  <dataValidations count="4">
    <dataValidation type="list" allowBlank="1" showInputMessage="1" showErrorMessage="1" sqref="J9:J28" xr:uid="{80335FAA-66DD-40A3-8D22-54C5922B0766}">
      <formula1>TBL_Type</formula1>
    </dataValidation>
    <dataValidation type="list" allowBlank="1" showInputMessage="1" showErrorMessage="1" sqref="H9:I28" xr:uid="{0AB52893-1669-42EA-9BD3-FFA47E27F6A2}">
      <formula1>TBL_Stakeholders</formula1>
    </dataValidation>
    <dataValidation type="list" allowBlank="1" showInputMessage="1" showErrorMessage="1" sqref="B9:B28" xr:uid="{C446C345-16B0-4412-B6E3-775022B5CA45}">
      <formula1>TBL_Deliverables</formula1>
    </dataValidation>
    <dataValidation type="list" allowBlank="1" showInputMessage="1" showErrorMessage="1" sqref="A9:A28" xr:uid="{42CD61F3-166E-4FAD-A4AB-6809AE7AC398}">
      <formula1>TBL_Phase</formula1>
    </dataValidation>
  </dataValidations>
  <hyperlinks>
    <hyperlink ref="A1" location="TOC!A1" display="TOC!A1" xr:uid="{FD246DCC-F7B5-4123-A303-C9961F087EE3}"/>
  </hyperlinks>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78938-C874-4D2B-8C8C-4610EABC2834}">
  <sheetPr>
    <tabColor rgb="FFFF6600"/>
  </sheetPr>
  <dimension ref="A2:J54"/>
  <sheetViews>
    <sheetView workbookViewId="0">
      <selection activeCell="K6" sqref="K6"/>
    </sheetView>
  </sheetViews>
  <sheetFormatPr defaultRowHeight="14.45"/>
  <cols>
    <col min="1" max="1" width="8.42578125" customWidth="1"/>
    <col min="2" max="2" width="13.85546875" customWidth="1"/>
    <col min="3" max="3" width="13.85546875" bestFit="1" customWidth="1"/>
    <col min="4" max="4" width="33.42578125" bestFit="1" customWidth="1"/>
    <col min="5" max="5" width="13.85546875" customWidth="1"/>
    <col min="6" max="6" width="25.7109375" bestFit="1" customWidth="1"/>
    <col min="7" max="7" width="98.42578125" bestFit="1" customWidth="1"/>
    <col min="8" max="8" width="14.140625" customWidth="1"/>
    <col min="9" max="9" width="13.42578125" bestFit="1" customWidth="1"/>
  </cols>
  <sheetData>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4987</v>
      </c>
      <c r="B5" s="51"/>
      <c r="C5" s="51"/>
      <c r="D5" s="51"/>
      <c r="E5" s="51"/>
      <c r="F5" s="51"/>
      <c r="G5" s="51"/>
      <c r="H5" s="51"/>
      <c r="I5" s="51"/>
      <c r="J5" s="51"/>
    </row>
    <row r="6" spans="1:10">
      <c r="A6" s="51" t="s">
        <v>4988</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4989</v>
      </c>
      <c r="D9" t="s">
        <v>4990</v>
      </c>
      <c r="E9" t="str">
        <f xml:space="preserve"> CONCATENATE( MID(Table151820[[#This Row],[PHASE]],2,3), MID(Table151820[[#This Row],[DELIVERABLE]],2,4), TRIM(SUBSTITUTE(MID(Table151820[[#This Row],[CONCERN.ID]],2,20),"X","") )  )</f>
        <v>07.53.21.01</v>
      </c>
      <c r="F9" t="str">
        <f>TRIM(MID(Table151820[[#This Row],[CONCERN.UNIQUEPATH]], IF( ISNUMBER( SEARCH("/",Table151820[[#This Row],[CONCERN.UNIQUEPATH]])),SEARCH("/",Table151820[[#This Row],[CONCERN.UNIQUEPATH]])+1,1),255))</f>
        <v>UI Dev: Provision: API Client</v>
      </c>
      <c r="G9" t="s">
        <v>4991</v>
      </c>
    </row>
    <row r="10" spans="1:10">
      <c r="A10" t="s">
        <v>2074</v>
      </c>
      <c r="C10" t="s">
        <v>4992</v>
      </c>
      <c r="D10" t="s">
        <v>4993</v>
      </c>
      <c r="E10" t="str">
        <f xml:space="preserve"> CONCATENATE( MID(Table151820[[#This Row],[PHASE]],2,3), MID(Table151820[[#This Row],[DELIVERABLE]],2,4), TRIM(SUBSTITUTE(MID(Table151820[[#This Row],[CONCERN.ID]],2,20),"X","") )  )</f>
        <v>07.53.21.02</v>
      </c>
      <c r="F10" t="str">
        <f>TRIM(MID(Table151820[[#This Row],[CONCERN.UNIQUEPATH]], IF( ISNUMBER( SEARCH("/",Table151820[[#This Row],[CONCERN.UNIQUEPATH]])),SEARCH("/",Table151820[[#This Row],[CONCERN.UNIQUEPATH]])+1,1),255))</f>
        <v>UI Dev: API Documentation</v>
      </c>
      <c r="G10" t="s">
        <v>4994</v>
      </c>
    </row>
    <row r="11" spans="1:10">
      <c r="A11" t="s">
        <v>2074</v>
      </c>
      <c r="D11" t="s">
        <v>4995</v>
      </c>
      <c r="E11" t="str">
        <f xml:space="preserve"> CONCATENATE( MID(Table151820[[#This Row],[PHASE]],2,3), MID(Table151820[[#This Row],[DELIVERABLE]],2,4), TRIM(SUBSTITUTE(MID(Table151820[[#This Row],[CONCERN.ID]],2,20),"X","") )  )</f>
        <v>07.</v>
      </c>
      <c r="F11" t="str">
        <f>TRIM(MID(Table151820[[#This Row],[CONCERN.UNIQUEPATH]], IF( ISNUMBER( SEARCH("/",Table151820[[#This Row],[CONCERN.UNIQUEPATH]])),SEARCH("/",Table151820[[#This Row],[CONCERN.UNIQUEPATH]])+1,1),255))</f>
        <v>UI Dev: Service</v>
      </c>
      <c r="G11" t="s">
        <v>4996</v>
      </c>
    </row>
    <row r="12" spans="1:10">
      <c r="A12" t="s">
        <v>2074</v>
      </c>
      <c r="C12" t="s">
        <v>4997</v>
      </c>
      <c r="D12" t="s">
        <v>4998</v>
      </c>
      <c r="E12" t="str">
        <f xml:space="preserve"> CONCATENATE( MID(Table151820[[#This Row],[PHASE]],2,3), MID(Table151820[[#This Row],[DELIVERABLE]],2,4), TRIM(SUBSTITUTE(MID(Table151820[[#This Row],[CONCERN.ID]],2,20),"X","") )  )</f>
        <v>07.53.22.01</v>
      </c>
      <c r="F12" t="str">
        <f>TRIM(MID(Table151820[[#This Row],[CONCERN.UNIQUEPATH]], IF( ISNUMBER( SEARCH("/",Table151820[[#This Row],[CONCERN.UNIQUEPATH]])),SEARCH("/",Table151820[[#This Row],[CONCERN.UNIQUEPATH]])+1,1),255))</f>
        <v>UI Dev: Provision: SCSS and/or LESS</v>
      </c>
      <c r="G12" t="s">
        <v>4999</v>
      </c>
    </row>
    <row r="13" spans="1:10">
      <c r="A13" t="s">
        <v>2074</v>
      </c>
      <c r="C13" t="s">
        <v>5000</v>
      </c>
      <c r="D13" t="s">
        <v>5001</v>
      </c>
      <c r="E13" t="str">
        <f xml:space="preserve"> CONCATENATE( MID(Table151820[[#This Row],[PHASE]],2,3), MID(Table151820[[#This Row],[DELIVERABLE]],2,4), TRIM(SUBSTITUTE(MID(Table151820[[#This Row],[CONCERN.ID]],2,20),"X","") )  )</f>
        <v>07.53.22.02</v>
      </c>
      <c r="F13" t="str">
        <f>TRIM(MID(Table151820[[#This Row],[CONCERN.UNIQUEPATH]], IF( ISNUMBER( SEARCH("/",Table151820[[#This Row],[CONCERN.UNIQUEPATH]])),SEARCH("/",Table151820[[#This Row],[CONCERN.UNIQUEPATH]])+1,1),255))</f>
        <v>UI Dev: Provision: UI Design Service</v>
      </c>
      <c r="G13" t="s">
        <v>5002</v>
      </c>
    </row>
    <row r="14" spans="1:10">
      <c r="A14" t="s">
        <v>2074</v>
      </c>
      <c r="C14" t="s">
        <v>5003</v>
      </c>
      <c r="D14" t="s">
        <v>5004</v>
      </c>
      <c r="E14" t="str">
        <f xml:space="preserve"> CONCATENATE( MID(Table151820[[#This Row],[PHASE]],2,3), MID(Table151820[[#This Row],[DELIVERABLE]],2,4), TRIM(SUBSTITUTE(MID(Table151820[[#This Row],[CONCERN.ID]],2,20),"X","") )  )</f>
        <v>07.53.22.03</v>
      </c>
      <c r="F14" t="str">
        <f>TRIM(MID(Table151820[[#This Row],[CONCERN.UNIQUEPATH]], IF( ISNUMBER( SEARCH("/",Table151820[[#This Row],[CONCERN.UNIQUEPATH]])),SEARCH("/",Table151820[[#This Row],[CONCERN.UNIQUEPATH]])+1,1),255))</f>
        <v>UI Dev: Provision: Subscribed Tools</v>
      </c>
      <c r="G14" t="s">
        <v>5005</v>
      </c>
    </row>
    <row r="15" spans="1:10">
      <c r="A15" t="s">
        <v>2074</v>
      </c>
      <c r="C15" t="s">
        <v>5006</v>
      </c>
      <c r="D15" t="s">
        <v>5007</v>
      </c>
      <c r="E15" t="str">
        <f xml:space="preserve"> CONCATENATE( MID(Table151820[[#This Row],[PHASE]],2,3), MID(Table151820[[#This Row],[DELIVERABLE]],2,4), TRIM(SUBSTITUTE(MID(Table151820[[#This Row],[CONCERN.ID]],2,20),"X","") )  )</f>
        <v>07.53.22.04</v>
      </c>
      <c r="F15" t="str">
        <f>TRIM(MID(Table151820[[#This Row],[CONCERN.UNIQUEPATH]], IF( ISNUMBER( SEARCH("/",Table151820[[#This Row],[CONCERN.UNIQUEPATH]])),SEARCH("/",Table151820[[#This Row],[CONCERN.UNIQUEPATH]])+1,1),255))</f>
        <v>UI Dev: Provision: Training: Security</v>
      </c>
      <c r="G15" t="s">
        <v>5008</v>
      </c>
    </row>
    <row r="16" spans="1:10">
      <c r="A16" t="s">
        <v>2074</v>
      </c>
      <c r="C16" t="s">
        <v>5009</v>
      </c>
      <c r="D16" t="s">
        <v>5010</v>
      </c>
      <c r="E16" t="str">
        <f xml:space="preserve"> CONCATENATE( MID(Table151820[[#This Row],[PHASE]],2,3), MID(Table151820[[#This Row],[DELIVERABLE]],2,4), TRIM(SUBSTITUTE(MID(Table151820[[#This Row],[CONCERN.ID]],2,20),"X","") )  )</f>
        <v>07.53.22.05</v>
      </c>
      <c r="F16" t="str">
        <f>TRIM(MID(Table151820[[#This Row],[CONCERN.UNIQUEPATH]], IF( ISNUMBER( SEARCH("/",Table151820[[#This Row],[CONCERN.UNIQUEPATH]])),SEARCH("/",Table151820[[#This Row],[CONCERN.UNIQUEPATH]])+1,1),255))</f>
        <v>UI Dev: Provision: Training: Privacy</v>
      </c>
      <c r="G16" t="s">
        <v>5011</v>
      </c>
    </row>
    <row r="17" spans="1:7">
      <c r="A17" t="s">
        <v>2074</v>
      </c>
      <c r="C17" t="s">
        <v>5012</v>
      </c>
      <c r="D17" t="s">
        <v>5013</v>
      </c>
      <c r="E17" t="str">
        <f xml:space="preserve"> CONCATENATE( MID(Table151820[[#This Row],[PHASE]],2,3), MID(Table151820[[#This Row],[DELIVERABLE]],2,4), TRIM(SUBSTITUTE(MID(Table151820[[#This Row],[CONCERN.ID]],2,20),"X","") )  )</f>
        <v>07.53.23.01</v>
      </c>
      <c r="F17" t="str">
        <f>TRIM(MID(Table151820[[#This Row],[CONCERN.UNIQUEPATH]], IF( ISNUMBER( SEARCH("/",Table151820[[#This Row],[CONCERN.UNIQUEPATH]])),SEARCH("/",Table151820[[#This Row],[CONCERN.UNIQUEPATH]])+1,1),255))</f>
        <v>UI Dev: Provision: Training: Processes</v>
      </c>
      <c r="G17" t="s">
        <v>5014</v>
      </c>
    </row>
    <row r="18" spans="1:7">
      <c r="A18" t="s">
        <v>2074</v>
      </c>
      <c r="C18" t="s">
        <v>5015</v>
      </c>
      <c r="D18" t="s">
        <v>5016</v>
      </c>
      <c r="E18" t="str">
        <f xml:space="preserve"> CONCATENATE( MID(Table151820[[#This Row],[PHASE]],2,3), MID(Table151820[[#This Row],[DELIVERABLE]],2,4), TRIM(SUBSTITUTE(MID(Table151820[[#This Row],[CONCERN.ID]],2,20),"X","") )  )</f>
        <v>07.53.23.02</v>
      </c>
      <c r="F18" t="str">
        <f>TRIM(MID(Table151820[[#This Row],[CONCERN.UNIQUEPATH]], IF( ISNUMBER( SEARCH("/",Table151820[[#This Row],[CONCERN.UNIQUEPATH]])),SEARCH("/",Table151820[[#This Row],[CONCERN.UNIQUEPATH]])+1,1),255))</f>
        <v>UI Dev: Provision: Training: Agreements</v>
      </c>
      <c r="G18" t="s">
        <v>5017</v>
      </c>
    </row>
    <row r="19" spans="1:7">
      <c r="A19" t="s">
        <v>2074</v>
      </c>
      <c r="C19" t="s">
        <v>5018</v>
      </c>
      <c r="D19" t="s">
        <v>5019</v>
      </c>
      <c r="E19" t="str">
        <f xml:space="preserve"> CONCATENATE( MID(Table151820[[#This Row],[PHASE]],2,3), MID(Table151820[[#This Row],[DELIVERABLE]],2,4), TRIM(SUBSTITUTE(MID(Table151820[[#This Row],[CONCERN.ID]],2,20),"X","") )  )</f>
        <v>07.53.81.01</v>
      </c>
      <c r="F19" t="str">
        <f>TRIM(MID(Table151820[[#This Row],[CONCERN.UNIQUEPATH]], IF( ISNUMBER( SEARCH("/",Table151820[[#This Row],[CONCERN.UNIQUEPATH]])),SEARCH("/",Table151820[[#This Row],[CONCERN.UNIQUEPATH]])+1,1),255))</f>
        <v>UI Dev: Advisement: Client/Server Separation</v>
      </c>
      <c r="G19" t="s">
        <v>5020</v>
      </c>
    </row>
    <row r="20" spans="1:7">
      <c r="A20" t="s">
        <v>2074</v>
      </c>
      <c r="C20" t="s">
        <v>5021</v>
      </c>
      <c r="E20" t="str">
        <f xml:space="preserve"> CONCATENATE( MID(Table151820[[#This Row],[PHASE]],2,3), MID(Table151820[[#This Row],[DELIVERABLE]],2,4), TRIM(SUBSTITUTE(MID(Table151820[[#This Row],[CONCERN.ID]],2,20),"X","") )  )</f>
        <v>07.53.11.01</v>
      </c>
      <c r="F20" t="str">
        <f>TRIM(MID(Table151820[[#This Row],[CONCERN.UNIQUEPATH]], IF( ISNUMBER( SEARCH("/",Table151820[[#This Row],[CONCERN.UNIQUEPATH]])),SEARCH("/",Table151820[[#This Row],[CONCERN.UNIQUEPATH]])+1,1),255))</f>
        <v/>
      </c>
      <c r="G20" t="s">
        <v>5022</v>
      </c>
    </row>
    <row r="21" spans="1:7">
      <c r="A21" t="s">
        <v>2074</v>
      </c>
      <c r="C21" t="s">
        <v>5023</v>
      </c>
      <c r="D21" t="s">
        <v>5024</v>
      </c>
      <c r="E21" t="str">
        <f xml:space="preserve"> CONCATENATE( MID(Table151820[[#This Row],[PHASE]],2,3), MID(Table151820[[#This Row],[DELIVERABLE]],2,4), TRIM(SUBSTITUTE(MID(Table151820[[#This Row],[CONCERN.ID]],2,20),"X","") )  )</f>
        <v>07.53.24.01</v>
      </c>
      <c r="F21" t="str">
        <f>TRIM(MID(Table151820[[#This Row],[CONCERN.UNIQUEPATH]], IF( ISNUMBER( SEARCH("/",Table151820[[#This Row],[CONCERN.UNIQUEPATH]])),SEARCH("/",Table151820[[#This Row],[CONCERN.UNIQUEPATH]])+1,1),255))</f>
        <v>UI: APIs: System Config</v>
      </c>
      <c r="G21" t="s">
        <v>5025</v>
      </c>
    </row>
    <row r="22" spans="1:7">
      <c r="A22" t="s">
        <v>2074</v>
      </c>
      <c r="C22" t="s">
        <v>5026</v>
      </c>
      <c r="D22" t="s">
        <v>5027</v>
      </c>
      <c r="E22" t="str">
        <f xml:space="preserve"> CONCATENATE( MID(Table151820[[#This Row],[PHASE]],2,3), MID(Table151820[[#This Row],[DELIVERABLE]],2,4), TRIM(SUBSTITUTE(MID(Table151820[[#This Row],[CONCERN.ID]],2,20),"X","") )  )</f>
        <v>07.53.24.02</v>
      </c>
      <c r="F22" t="str">
        <f>TRIM(MID(Table151820[[#This Row],[CONCERN.UNIQUEPATH]], IF( ISNUMBER( SEARCH("/",Table151820[[#This Row],[CONCERN.UNIQUEPATH]])),SEARCH("/",Table151820[[#This Row],[CONCERN.UNIQUEPATH]])+1,1),255))</f>
        <v>UI: APIs: Modules</v>
      </c>
      <c r="G22" t="s">
        <v>5028</v>
      </c>
    </row>
    <row r="23" spans="1:7">
      <c r="A23" t="s">
        <v>2074</v>
      </c>
      <c r="C23" t="s">
        <v>5029</v>
      </c>
      <c r="D23" t="s">
        <v>5030</v>
      </c>
      <c r="E23" t="str">
        <f xml:space="preserve"> CONCATENATE( MID(Table151820[[#This Row],[PHASE]],2,3), MID(Table151820[[#This Row],[DELIVERABLE]],2,4), TRIM(SUBSTITUTE(MID(Table151820[[#This Row],[CONCERN.ID]],2,20),"X","") )  )</f>
        <v>07.53.24.03</v>
      </c>
      <c r="F23" t="str">
        <f>TRIM(MID(Table151820[[#This Row],[CONCERN.UNIQUEPATH]], IF( ISNUMBER( SEARCH("/",Table151820[[#This Row],[CONCERN.UNIQUEPATH]])),SEARCH("/",Table151820[[#This Row],[CONCERN.UNIQUEPATH]])+1,1),255))</f>
        <v>UI: APIs: Module Permissions</v>
      </c>
      <c r="G23" t="s">
        <v>5031</v>
      </c>
    </row>
    <row r="24" spans="1:7">
      <c r="A24" t="s">
        <v>2074</v>
      </c>
      <c r="C24" t="s">
        <v>5032</v>
      </c>
      <c r="D24" t="s">
        <v>5033</v>
      </c>
      <c r="E24" t="str">
        <f xml:space="preserve"> CONCATENATE( MID(Table151820[[#This Row],[PHASE]],2,3), MID(Table151820[[#This Row],[DELIVERABLE]],2,4), TRIM(SUBSTITUTE(MID(Table151820[[#This Row],[CONCERN.ID]],2,20),"X","") )  )</f>
        <v>07.53.24.04</v>
      </c>
      <c r="F24" t="str">
        <f>TRIM(MID(Table151820[[#This Row],[CONCERN.UNIQUEPATH]], IF( ISNUMBER( SEARCH("/",Table151820[[#This Row],[CONCERN.UNIQUEPATH]])),SEARCH("/",Table151820[[#This Row],[CONCERN.UNIQUEPATH]])+1,1),255))</f>
        <v>UI: APIs: Search</v>
      </c>
      <c r="G24" t="s">
        <v>5034</v>
      </c>
    </row>
    <row r="25" spans="1:7">
      <c r="A25" t="s">
        <v>2074</v>
      </c>
      <c r="C25" t="s">
        <v>5035</v>
      </c>
      <c r="D25" t="s">
        <v>5036</v>
      </c>
      <c r="E25" t="str">
        <f xml:space="preserve"> CONCATENATE( MID(Table151820[[#This Row],[PHASE]],2,3), MID(Table151820[[#This Row],[DELIVERABLE]],2,4), TRIM(SUBSTITUTE(MID(Table151820[[#This Row],[CONCERN.ID]],2,20),"X","") )  )</f>
        <v>07.53.24.05</v>
      </c>
      <c r="F25" t="str">
        <f>TRIM(MID(Table151820[[#This Row],[CONCERN.UNIQUEPATH]], IF( ISNUMBER( SEARCH("/",Table151820[[#This Row],[CONCERN.UNIQUEPATH]])),SEARCH("/",Table151820[[#This Row],[CONCERN.UNIQUEPATH]])+1,1),255))</f>
        <v>UI: APIs: Sessions</v>
      </c>
      <c r="G25" t="s">
        <v>5037</v>
      </c>
    </row>
    <row r="26" spans="1:7">
      <c r="A26" t="s">
        <v>2074</v>
      </c>
      <c r="C26" t="s">
        <v>5038</v>
      </c>
      <c r="D26" t="s">
        <v>5039</v>
      </c>
      <c r="E26" t="str">
        <f xml:space="preserve"> CONCATENATE( MID(Table151820[[#This Row],[PHASE]],2,3), MID(Table151820[[#This Row],[DELIVERABLE]],2,4), TRIM(SUBSTITUTE(MID(Table151820[[#This Row],[CONCERN.ID]],2,20),"X","") )  )</f>
        <v>07.53.24.06</v>
      </c>
      <c r="F26" t="str">
        <f>TRIM(MID(Table151820[[#This Row],[CONCERN.UNIQUEPATH]], IF( ISNUMBER( SEARCH("/",Table151820[[#This Row],[CONCERN.UNIQUEPATH]])),SEARCH("/",Table151820[[#This Row],[CONCERN.UNIQUEPATH]])+1,1),255))</f>
        <v>UI: APIs: Session Operations</v>
      </c>
      <c r="G26" t="s">
        <v>5040</v>
      </c>
    </row>
    <row r="27" spans="1:7">
      <c r="A27" t="s">
        <v>2074</v>
      </c>
      <c r="C27" t="s">
        <v>5041</v>
      </c>
      <c r="D27" t="s">
        <v>5042</v>
      </c>
      <c r="E27" t="str">
        <f xml:space="preserve"> CONCATENATE( MID(Table151820[[#This Row],[PHASE]],2,3), MID(Table151820[[#This Row],[DELIVERABLE]],2,4), TRIM(SUBSTITUTE(MID(Table151820[[#This Row],[CONCERN.ID]],2,20),"X","") )  )</f>
        <v>07.53.24.07</v>
      </c>
      <c r="F27" t="str">
        <f>TRIM(MID(Table151820[[#This Row],[CONCERN.UNIQUEPATH]], IF( ISNUMBER( SEARCH("/",Table151820[[#This Row],[CONCERN.UNIQUEPATH]])),SEARCH("/",Table151820[[#This Row],[CONCERN.UNIQUEPATH]])+1,1),255))</f>
        <v>UI: APIs: Users</v>
      </c>
      <c r="G27" t="s">
        <v>5043</v>
      </c>
    </row>
    <row r="28" spans="1:7">
      <c r="A28" t="s">
        <v>2074</v>
      </c>
      <c r="C28" t="s">
        <v>5044</v>
      </c>
      <c r="D28" t="s">
        <v>5045</v>
      </c>
      <c r="E28" t="str">
        <f xml:space="preserve"> CONCATENATE( MID(Table151820[[#This Row],[PHASE]],2,3), MID(Table151820[[#This Row],[DELIVERABLE]],2,4), TRIM(SUBSTITUTE(MID(Table151820[[#This Row],[CONCERN.ID]],2,20),"X","") )  )</f>
        <v>07.53.24.08</v>
      </c>
      <c r="F28" t="str">
        <f>TRIM(MID(Table151820[[#This Row],[CONCERN.UNIQUEPATH]], IF( ISNUMBER( SEARCH("/",Table151820[[#This Row],[CONCERN.UNIQUEPATH]])),SEARCH("/",Table151820[[#This Row],[CONCERN.UNIQUEPATH]])+1,1),255))</f>
        <v>UI: APIs: Member Names</v>
      </c>
      <c r="G28" t="s">
        <v>5046</v>
      </c>
    </row>
    <row r="29" spans="1:7">
      <c r="A29" t="s">
        <v>2074</v>
      </c>
      <c r="C29" t="s">
        <v>5047</v>
      </c>
      <c r="D29" t="s">
        <v>5048</v>
      </c>
      <c r="E29" t="str">
        <f xml:space="preserve"> CONCATENATE( MID(Table151820[[#This Row],[PHASE]],2,3), MID(Table151820[[#This Row],[DELIVERABLE]],2,4), TRIM(SUBSTITUTE(MID(Table151820[[#This Row],[CONCERN.ID]],2,20),"X","") )  )</f>
        <v>07.53.24.09</v>
      </c>
      <c r="F29" t="str">
        <f>TRIM(MID(Table151820[[#This Row],[CONCERN.UNIQUEPATH]], IF( ISNUMBER( SEARCH("/",Table151820[[#This Row],[CONCERN.UNIQUEPATH]])),SEARCH("/",Table151820[[#This Row],[CONCERN.UNIQUEPATH]])+1,1),255))</f>
        <v>UI: APIs: User Profile</v>
      </c>
      <c r="G29" t="s">
        <v>5049</v>
      </c>
    </row>
    <row r="30" spans="1:7">
      <c r="A30" t="s">
        <v>2074</v>
      </c>
      <c r="C30" t="s">
        <v>5050</v>
      </c>
      <c r="D30" t="s">
        <v>5051</v>
      </c>
      <c r="E30" t="str">
        <f xml:space="preserve"> CONCATENATE( MID(Table151820[[#This Row],[PHASE]],2,3), MID(Table151820[[#This Row],[DELIVERABLE]],2,4), TRIM(SUBSTITUTE(MID(Table151820[[#This Row],[CONCERN.ID]],2,20),"X","") )  )</f>
        <v>07.53.24.10</v>
      </c>
      <c r="F30" t="str">
        <f>TRIM(MID(Table151820[[#This Row],[CONCERN.UNIQUEPATH]], IF( ISNUMBER( SEARCH("/",Table151820[[#This Row],[CONCERN.UNIQUEPATH]])),SEARCH("/",Table151820[[#This Row],[CONCERN.UNIQUEPATH]])+1,1),255))</f>
        <v>UI: APIs: Tenancies</v>
      </c>
      <c r="G30" t="s">
        <v>5052</v>
      </c>
    </row>
    <row r="31" spans="1:7">
      <c r="A31" t="s">
        <v>2074</v>
      </c>
      <c r="C31" t="s">
        <v>5053</v>
      </c>
      <c r="D31" t="s">
        <v>5054</v>
      </c>
      <c r="E31" t="str">
        <f xml:space="preserve"> CONCATENATE( MID(Table151820[[#This Row],[PHASE]],2,3), MID(Table151820[[#This Row],[DELIVERABLE]],2,4), TRIM(SUBSTITUTE(MID(Table151820[[#This Row],[CONCERN.ID]],2,20),"X","") )  )</f>
        <v>07.53.24.11</v>
      </c>
      <c r="F31" t="str">
        <f>TRIM(MID(Table151820[[#This Row],[CONCERN.UNIQUEPATH]], IF( ISNUMBER( SEARCH("/",Table151820[[#This Row],[CONCERN.UNIQUEPATH]])),SEARCH("/",Table151820[[#This Row],[CONCERN.UNIQUEPATH]])+1,1),255))</f>
        <v>UI: APIs: Tenancy Profile</v>
      </c>
      <c r="G31" t="s">
        <v>5055</v>
      </c>
    </row>
    <row r="32" spans="1:7">
      <c r="A32" t="s">
        <v>2074</v>
      </c>
      <c r="C32" t="s">
        <v>5056</v>
      </c>
      <c r="D32" t="s">
        <v>5057</v>
      </c>
      <c r="E32" t="str">
        <f xml:space="preserve"> CONCATENATE( MID(Table151820[[#This Row],[PHASE]],2,3), MID(Table151820[[#This Row],[DELIVERABLE]],2,4), TRIM(SUBSTITUTE(MID(Table151820[[#This Row],[CONCERN.ID]],2,20),"X","") )  )</f>
        <v>07.53.24.12</v>
      </c>
      <c r="F32" t="str">
        <f>TRIM(MID(Table151820[[#This Row],[CONCERN.UNIQUEPATH]], IF( ISNUMBER( SEARCH("/",Table151820[[#This Row],[CONCERN.UNIQUEPATH]])),SEARCH("/",Table151820[[#This Row],[CONCERN.UNIQUEPATH]])+1,1),255))</f>
        <v>UI: APIs: Organisations</v>
      </c>
      <c r="G32" t="s">
        <v>5058</v>
      </c>
    </row>
    <row r="33" spans="1:7">
      <c r="A33" t="s">
        <v>2074</v>
      </c>
      <c r="C33" t="s">
        <v>5059</v>
      </c>
      <c r="D33" t="s">
        <v>5060</v>
      </c>
      <c r="E33" t="str">
        <f xml:space="preserve"> CONCATENATE( MID(Table151820[[#This Row],[PHASE]],2,3), MID(Table151820[[#This Row],[DELIVERABLE]],2,4), TRIM(SUBSTITUTE(MID(Table151820[[#This Row],[CONCERN.ID]],2,20),"X","") )  )</f>
        <v>07.53.24.13</v>
      </c>
      <c r="F33" t="str">
        <f>TRIM(MID(Table151820[[#This Row],[CONCERN.UNIQUEPATH]], IF( ISNUMBER( SEARCH("/",Table151820[[#This Row],[CONCERN.UNIQUEPATH]])),SEARCH("/",Table151820[[#This Row],[CONCERN.UNIQUEPATH]])+1,1),255))</f>
        <v>UI: APIs: Organisation Profile</v>
      </c>
      <c r="G33" t="s">
        <v>5061</v>
      </c>
    </row>
    <row r="34" spans="1:7">
      <c r="A34" t="s">
        <v>2074</v>
      </c>
      <c r="C34" t="s">
        <v>5062</v>
      </c>
      <c r="D34" t="s">
        <v>5063</v>
      </c>
      <c r="E34" t="str">
        <f xml:space="preserve"> CONCATENATE( MID(Table151820[[#This Row],[PHASE]],2,3), MID(Table151820[[#This Row],[DELIVERABLE]],2,4), TRIM(SUBSTITUTE(MID(Table151820[[#This Row],[CONCERN.ID]],2,20),"X","") )  )</f>
        <v>07.53.24.14</v>
      </c>
      <c r="F34" t="str">
        <f>TRIM(MID(Table151820[[#This Row],[CONCERN.UNIQUEPATH]], IF( ISNUMBER( SEARCH("/",Table151820[[#This Row],[CONCERN.UNIQUEPATH]])),SEARCH("/",Table151820[[#This Row],[CONCERN.UNIQUEPATH]])+1,1),255))</f>
        <v>UI: APIs: Groups</v>
      </c>
      <c r="G34" t="s">
        <v>5064</v>
      </c>
    </row>
    <row r="35" spans="1:7">
      <c r="A35" t="s">
        <v>2074</v>
      </c>
      <c r="C35" t="s">
        <v>5065</v>
      </c>
      <c r="D35" t="s">
        <v>5066</v>
      </c>
      <c r="E35" t="str">
        <f xml:space="preserve"> CONCATENATE( MID(Table151820[[#This Row],[PHASE]],2,3), MID(Table151820[[#This Row],[DELIVERABLE]],2,4), TRIM(SUBSTITUTE(MID(Table151820[[#This Row],[CONCERN.ID]],2,20),"X","") )  )</f>
        <v>07.53.24.15</v>
      </c>
      <c r="F35" t="str">
        <f>TRIM(MID(Table151820[[#This Row],[CONCERN.UNIQUEPATH]], IF( ISNUMBER( SEARCH("/",Table151820[[#This Row],[CONCERN.UNIQUEPATH]])),SEARCH("/",Table151820[[#This Row],[CONCERN.UNIQUEPATH]])+1,1),255))</f>
        <v>UI: APIs: Group Profile</v>
      </c>
      <c r="G35" t="s">
        <v>5067</v>
      </c>
    </row>
    <row r="36" spans="1:7">
      <c r="A36" t="s">
        <v>2074</v>
      </c>
      <c r="C36" t="s">
        <v>5068</v>
      </c>
      <c r="D36" t="s">
        <v>5069</v>
      </c>
      <c r="E36" t="str">
        <f xml:space="preserve"> CONCATENATE( MID(Table151820[[#This Row],[PHASE]],2,3), MID(Table151820[[#This Row],[DELIVERABLE]],2,4), TRIM(SUBSTITUTE(MID(Table151820[[#This Row],[CONCERN.ID]],2,20),"X","") )  )</f>
        <v>07.53.24.16</v>
      </c>
      <c r="F36" t="str">
        <f>TRIM(MID(Table151820[[#This Row],[CONCERN.UNIQUEPATH]], IF( ISNUMBER( SEARCH("/",Table151820[[#This Row],[CONCERN.UNIQUEPATH]])),SEARCH("/",Table151820[[#This Row],[CONCERN.UNIQUEPATH]])+1,1),255))</f>
        <v>UI: APIs: Group Roles</v>
      </c>
      <c r="G36" t="s">
        <v>5070</v>
      </c>
    </row>
    <row r="37" spans="1:7">
      <c r="A37" t="s">
        <v>2074</v>
      </c>
      <c r="C37" t="s">
        <v>5071</v>
      </c>
      <c r="D37" t="s">
        <v>5072</v>
      </c>
      <c r="E37" t="str">
        <f xml:space="preserve"> CONCATENATE( MID(Table151820[[#This Row],[PHASE]],2,3), MID(Table151820[[#This Row],[DELIVERABLE]],2,4), TRIM(SUBSTITUTE(MID(Table151820[[#This Row],[CONCERN.ID]],2,20),"X","") )  )</f>
        <v>07.53.24.17</v>
      </c>
      <c r="F37" t="str">
        <f>TRIM(MID(Table151820[[#This Row],[CONCERN.UNIQUEPATH]], IF( ISNUMBER( SEARCH("/",Table151820[[#This Row],[CONCERN.UNIQUEPATH]])),SEARCH("/",Table151820[[#This Row],[CONCERN.UNIQUEPATH]])+1,1),255))</f>
        <v>UI: APIs: Role Permissions</v>
      </c>
      <c r="G37" t="s">
        <v>5073</v>
      </c>
    </row>
    <row r="38" spans="1:7">
      <c r="A38" t="s">
        <v>2074</v>
      </c>
      <c r="C38" t="s">
        <v>5074</v>
      </c>
      <c r="D38" t="s">
        <v>5075</v>
      </c>
      <c r="E38" t="str">
        <f xml:space="preserve"> CONCATENATE( MID(Table151820[[#This Row],[PHASE]],2,3), MID(Table151820[[#This Row],[DELIVERABLE]],2,4), TRIM(SUBSTITUTE(MID(Table151820[[#This Row],[CONCERN.ID]],2,20),"X","") )  )</f>
        <v>07.53.24.18</v>
      </c>
      <c r="F38" t="str">
        <f>TRIM(MID(Table151820[[#This Row],[CONCERN.UNIQUEPATH]], IF( ISNUMBER( SEARCH("/",Table151820[[#This Row],[CONCERN.UNIQUEPATH]])),SEARCH("/",Table151820[[#This Row],[CONCERN.UNIQUEPATH]])+1,1),255))</f>
        <v>UI: APIs: Group Terms</v>
      </c>
      <c r="G38" t="s">
        <v>5076</v>
      </c>
    </row>
    <row r="39" spans="1:7">
      <c r="A39" t="s">
        <v>2074</v>
      </c>
      <c r="C39" t="s">
        <v>5077</v>
      </c>
      <c r="D39" t="s">
        <v>5078</v>
      </c>
      <c r="E39" t="str">
        <f xml:space="preserve"> CONCATENATE( MID(Table151820[[#This Row],[PHASE]],2,3), MID(Table151820[[#This Row],[DELIVERABLE]],2,4), TRIM(SUBSTITUTE(MID(Table151820[[#This Row],[CONCERN.ID]],2,20),"X","") )  )</f>
        <v>07.53.24.19</v>
      </c>
      <c r="F39" t="str">
        <f>TRIM(MID(Table151820[[#This Row],[CONCERN.UNIQUEPATH]], IF( ISNUMBER( SEARCH("/",Table151820[[#This Row],[CONCERN.UNIQUEPATH]])),SEARCH("/",Table151820[[#This Row],[CONCERN.UNIQUEPATH]])+1,1),255))</f>
        <v>UI: APIs: Group Invitations</v>
      </c>
      <c r="G39" t="s">
        <v>5079</v>
      </c>
    </row>
    <row r="40" spans="1:7">
      <c r="A40" t="s">
        <v>2074</v>
      </c>
      <c r="C40" t="s">
        <v>5080</v>
      </c>
      <c r="D40" t="s">
        <v>5081</v>
      </c>
      <c r="E40" t="str">
        <f xml:space="preserve"> CONCATENATE( MID(Table151820[[#This Row],[PHASE]],2,3), MID(Table151820[[#This Row],[DELIVERABLE]],2,4), TRIM(SUBSTITUTE(MID(Table151820[[#This Row],[CONCERN.ID]],2,20),"X","") )  )</f>
        <v>07.53.24.20</v>
      </c>
      <c r="F40" t="str">
        <f>TRIM(MID(Table151820[[#This Row],[CONCERN.UNIQUEPATH]], IF( ISNUMBER( SEARCH("/",Table151820[[#This Row],[CONCERN.UNIQUEPATH]])),SEARCH("/",Table151820[[#This Row],[CONCERN.UNIQUEPATH]])+1,1),255))</f>
        <v>UI: APIs: Group Memberships</v>
      </c>
      <c r="G40" t="s">
        <v>5082</v>
      </c>
    </row>
    <row r="41" spans="1:7">
      <c r="A41" t="s">
        <v>2074</v>
      </c>
      <c r="C41" t="s">
        <v>5083</v>
      </c>
      <c r="D41" t="s">
        <v>5084</v>
      </c>
      <c r="E41" t="str">
        <f xml:space="preserve"> CONCATENATE( MID(Table151820[[#This Row],[PHASE]],2,3), MID(Table151820[[#This Row],[DELIVERABLE]],2,4), TRIM(SUBSTITUTE(MID(Table151820[[#This Row],[CONCERN.ID]],2,20),"X","") )  )</f>
        <v>07.53.24.21</v>
      </c>
      <c r="F41" t="str">
        <f>TRIM(MID(Table151820[[#This Row],[CONCERN.UNIQUEPATH]], IF( ISNUMBER( SEARCH("/",Table151820[[#This Row],[CONCERN.UNIQUEPATH]])),SEARCH("/",Table151820[[#This Row],[CONCERN.UNIQUEPATH]])+1,1),255))</f>
        <v>UI: APIs: Media</v>
      </c>
      <c r="G41" t="s">
        <v>5085</v>
      </c>
    </row>
    <row r="42" spans="1:7">
      <c r="A42" t="s">
        <v>2074</v>
      </c>
      <c r="C42" t="s">
        <v>5086</v>
      </c>
      <c r="D42" t="s">
        <v>5087</v>
      </c>
      <c r="E42" t="str">
        <f xml:space="preserve"> CONCATENATE( MID(Table151820[[#This Row],[PHASE]],2,3), MID(Table151820[[#This Row],[DELIVERABLE]],2,4), TRIM(SUBSTITUTE(MID(Table151820[[#This Row],[CONCERN.ID]],2,20),"X","") )  )</f>
        <v>07.53.24.22</v>
      </c>
      <c r="F42" t="str">
        <f>TRIM(MID(Table151820[[#This Row],[CONCERN.UNIQUEPATH]], IF( ISNUMBER( SEARCH("/",Table151820[[#This Row],[CONCERN.UNIQUEPATH]])),SEARCH("/",Table151820[[#This Row],[CONCERN.UNIQUEPATH]])+1,1),255))</f>
        <v>UI: APIs: Media Terms</v>
      </c>
      <c r="G42" t="s">
        <v>5088</v>
      </c>
    </row>
    <row r="43" spans="1:7">
      <c r="A43" t="s">
        <v>2074</v>
      </c>
      <c r="C43" t="s">
        <v>5089</v>
      </c>
      <c r="D43" t="s">
        <v>5090</v>
      </c>
      <c r="E43" t="str">
        <f xml:space="preserve"> CONCATENATE( MID(Table151820[[#This Row],[PHASE]],2,3), MID(Table151820[[#This Row],[DELIVERABLE]],2,4), TRIM(SUBSTITUTE(MID(Table151820[[#This Row],[CONCERN.ID]],2,20),"X","") )  )</f>
        <v>07.53.24.23</v>
      </c>
      <c r="F43" t="str">
        <f>TRIM(MID(Table151820[[#This Row],[CONCERN.UNIQUEPATH]], IF( ISNUMBER( SEARCH("/",Table151820[[#This Row],[CONCERN.UNIQUEPATH]])),SEARCH("/",Table151820[[#This Row],[CONCERN.UNIQUEPATH]])+1,1),255))</f>
        <v>UI: APIs: Notifications</v>
      </c>
      <c r="G43" t="s">
        <v>5091</v>
      </c>
    </row>
    <row r="44" spans="1:7">
      <c r="A44" t="s">
        <v>2074</v>
      </c>
      <c r="C44" t="s">
        <v>5092</v>
      </c>
      <c r="D44" t="s">
        <v>5093</v>
      </c>
      <c r="E44" t="str">
        <f xml:space="preserve"> CONCATENATE( MID(Table151820[[#This Row],[PHASE]],2,3), MID(Table151820[[#This Row],[DELIVERABLE]],2,4), TRIM(SUBSTITUTE(MID(Table151820[[#This Row],[CONCERN.ID]],2,20),"X","") )  )</f>
        <v>07.53.24.24</v>
      </c>
      <c r="F44" t="str">
        <f>TRIM(MID(Table151820[[#This Row],[CONCERN.UNIQUEPATH]], IF( ISNUMBER( SEARCH("/",Table151820[[#This Row],[CONCERN.UNIQUEPATH]])),SEARCH("/",Table151820[[#This Row],[CONCERN.UNIQUEPATH]])+1,1),255))</f>
        <v>UI: APIs: Notifications: Sys</v>
      </c>
      <c r="G44" t="s">
        <v>5094</v>
      </c>
    </row>
    <row r="45" spans="1:7">
      <c r="A45" t="s">
        <v>2074</v>
      </c>
      <c r="C45" t="s">
        <v>5095</v>
      </c>
      <c r="E45" t="str">
        <f xml:space="preserve"> CONCATENATE( MID(Table151820[[#This Row],[PHASE]],2,3), MID(Table151820[[#This Row],[DELIVERABLE]],2,4), TRIM(SUBSTITUTE(MID(Table151820[[#This Row],[CONCERN.ID]],2,20),"X","") )  )</f>
        <v>07.53.24.25</v>
      </c>
      <c r="F45" t="str">
        <f>TRIM(MID(Table151820[[#This Row],[CONCERN.UNIQUEPATH]], IF( ISNUMBER( SEARCH("/",Table151820[[#This Row],[CONCERN.UNIQUEPATH]])),SEARCH("/",Table151820[[#This Row],[CONCERN.UNIQUEPATH]])+1,1),255))</f>
        <v/>
      </c>
      <c r="G45" t="s">
        <v>5096</v>
      </c>
    </row>
    <row r="46" spans="1:7">
      <c r="A46" t="s">
        <v>2074</v>
      </c>
      <c r="C46" t="s">
        <v>5097</v>
      </c>
      <c r="E46" t="str">
        <f xml:space="preserve"> CONCATENATE( MID(Table151820[[#This Row],[PHASE]],2,3), MID(Table151820[[#This Row],[DELIVERABLE]],2,4), TRIM(SUBSTITUTE(MID(Table151820[[#This Row],[CONCERN.ID]],2,20),"X","") )  )</f>
        <v>07.53.51.01</v>
      </c>
      <c r="F46" t="str">
        <f>TRIM(MID(Table151820[[#This Row],[CONCERN.UNIQUEPATH]], IF( ISNUMBER( SEARCH("/",Table151820[[#This Row],[CONCERN.UNIQUEPATH]])),SEARCH("/",Table151820[[#This Row],[CONCERN.UNIQUEPATH]])+1,1),255))</f>
        <v/>
      </c>
      <c r="G46" t="s">
        <v>5098</v>
      </c>
    </row>
    <row r="47" spans="1:7">
      <c r="A47" t="s">
        <v>2074</v>
      </c>
      <c r="C47" t="s">
        <v>5099</v>
      </c>
      <c r="E47" t="str">
        <f xml:space="preserve"> CONCATENATE( MID(Table151820[[#This Row],[PHASE]],2,3), MID(Table151820[[#This Row],[DELIVERABLE]],2,4), TRIM(SUBSTITUTE(MID(Table151820[[#This Row],[CONCERN.ID]],2,20),"X","") )  )</f>
        <v>07.53.25.01</v>
      </c>
      <c r="F47" t="str">
        <f>TRIM(MID(Table151820[[#This Row],[CONCERN.UNIQUEPATH]], IF( ISNUMBER( SEARCH("/",Table151820[[#This Row],[CONCERN.UNIQUEPATH]])),SEARCH("/",Table151820[[#This Row],[CONCERN.UNIQUEPATH]])+1,1),255))</f>
        <v/>
      </c>
      <c r="G47" t="s">
        <v>5100</v>
      </c>
    </row>
    <row r="48" spans="1:7">
      <c r="A48" t="s">
        <v>2074</v>
      </c>
      <c r="C48" t="s">
        <v>5101</v>
      </c>
      <c r="E48" t="str">
        <f xml:space="preserve"> CONCATENATE( MID(Table151820[[#This Row],[PHASE]],2,3), MID(Table151820[[#This Row],[DELIVERABLE]],2,4), TRIM(SUBSTITUTE(MID(Table151820[[#This Row],[CONCERN.ID]],2,20),"X","") )  )</f>
        <v>07.53.51.02</v>
      </c>
      <c r="F48" t="str">
        <f>TRIM(MID(Table151820[[#This Row],[CONCERN.UNIQUEPATH]], IF( ISNUMBER( SEARCH("/",Table151820[[#This Row],[CONCERN.UNIQUEPATH]])),SEARCH("/",Table151820[[#This Row],[CONCERN.UNIQUEPATH]])+1,1),255))</f>
        <v/>
      </c>
      <c r="G48" t="s">
        <v>5102</v>
      </c>
    </row>
    <row r="49" spans="1:7">
      <c r="A49" t="s">
        <v>2074</v>
      </c>
      <c r="C49" t="s">
        <v>5103</v>
      </c>
      <c r="E49" t="str">
        <f xml:space="preserve"> CONCATENATE( MID(Table151820[[#This Row],[PHASE]],2,3), MID(Table151820[[#This Row],[DELIVERABLE]],2,4), TRIM(SUBSTITUTE(MID(Table151820[[#This Row],[CONCERN.ID]],2,20),"X","") )  )</f>
        <v>07.53.51.03</v>
      </c>
      <c r="F49" t="str">
        <f>TRIM(MID(Table151820[[#This Row],[CONCERN.UNIQUEPATH]], IF( ISNUMBER( SEARCH("/",Table151820[[#This Row],[CONCERN.UNIQUEPATH]])),SEARCH("/",Table151820[[#This Row],[CONCERN.UNIQUEPATH]])+1,1),255))</f>
        <v/>
      </c>
      <c r="G49" t="s">
        <v>5104</v>
      </c>
    </row>
    <row r="50" spans="1:7">
      <c r="A50" t="s">
        <v>2074</v>
      </c>
      <c r="C50" t="s">
        <v>5105</v>
      </c>
      <c r="E50" t="str">
        <f xml:space="preserve"> CONCATENATE( MID(Table151820[[#This Row],[PHASE]],2,3), MID(Table151820[[#This Row],[DELIVERABLE]],2,4), TRIM(SUBSTITUTE(MID(Table151820[[#This Row],[CONCERN.ID]],2,20),"X","") )  )</f>
        <v>07.53.24.26</v>
      </c>
      <c r="F50" t="str">
        <f>TRIM(MID(Table151820[[#This Row],[CONCERN.UNIQUEPATH]], IF( ISNUMBER( SEARCH("/",Table151820[[#This Row],[CONCERN.UNIQUEPATH]])),SEARCH("/",Table151820[[#This Row],[CONCERN.UNIQUEPATH]])+1,1),255))</f>
        <v/>
      </c>
      <c r="G50" t="s">
        <v>5106</v>
      </c>
    </row>
    <row r="51" spans="1:7">
      <c r="A51" t="s">
        <v>2074</v>
      </c>
      <c r="C51" t="s">
        <v>5107</v>
      </c>
      <c r="E51" t="str">
        <f xml:space="preserve"> CONCATENATE( MID(Table151820[[#This Row],[PHASE]],2,3), MID(Table151820[[#This Row],[DELIVERABLE]],2,4), TRIM(SUBSTITUTE(MID(Table151820[[#This Row],[CONCERN.ID]],2,20),"X","") )  )</f>
        <v>07.53.25.02</v>
      </c>
      <c r="F51" t="str">
        <f>TRIM(MID(Table151820[[#This Row],[CONCERN.UNIQUEPATH]], IF( ISNUMBER( SEARCH("/",Table151820[[#This Row],[CONCERN.UNIQUEPATH]])),SEARCH("/",Table151820[[#This Row],[CONCERN.UNIQUEPATH]])+1,1),255))</f>
        <v/>
      </c>
      <c r="G51" t="s">
        <v>5108</v>
      </c>
    </row>
    <row r="52" spans="1:7">
      <c r="A52" t="s">
        <v>2074</v>
      </c>
      <c r="C52" t="s">
        <v>5109</v>
      </c>
      <c r="E52" t="str">
        <f xml:space="preserve"> CONCATENATE( MID(Table151820[[#This Row],[PHASE]],2,3), MID(Table151820[[#This Row],[DELIVERABLE]],2,4), TRIM(SUBSTITUTE(MID(Table151820[[#This Row],[CONCERN.ID]],2,20),"X","") )  )</f>
        <v>07.53.25.03</v>
      </c>
      <c r="F52" t="str">
        <f>TRIM(MID(Table151820[[#This Row],[CONCERN.UNIQUEPATH]], IF( ISNUMBER( SEARCH("/",Table151820[[#This Row],[CONCERN.UNIQUEPATH]])),SEARCH("/",Table151820[[#This Row],[CONCERN.UNIQUEPATH]])+1,1),255))</f>
        <v/>
      </c>
      <c r="G52" t="s">
        <v>5110</v>
      </c>
    </row>
    <row r="53" spans="1:7">
      <c r="A53" t="s">
        <v>2074</v>
      </c>
      <c r="C53" t="s">
        <v>5111</v>
      </c>
      <c r="E53" t="str">
        <f xml:space="preserve"> CONCATENATE( MID(Table151820[[#This Row],[PHASE]],2,3), MID(Table151820[[#This Row],[DELIVERABLE]],2,4), TRIM(SUBSTITUTE(MID(Table151820[[#This Row],[CONCERN.ID]],2,20),"X","") )  )</f>
        <v>07.53.26.01</v>
      </c>
      <c r="F53" t="str">
        <f>TRIM(MID(Table151820[[#This Row],[CONCERN.UNIQUEPATH]], IF( ISNUMBER( SEARCH("/",Table151820[[#This Row],[CONCERN.UNIQUEPATH]])),SEARCH("/",Table151820[[#This Row],[CONCERN.UNIQUEPATH]])+1,1),255))</f>
        <v/>
      </c>
      <c r="G53" t="s">
        <v>5112</v>
      </c>
    </row>
    <row r="54" spans="1:7">
      <c r="A54" t="s">
        <v>2074</v>
      </c>
      <c r="C54" t="s">
        <v>5113</v>
      </c>
      <c r="E54" t="str">
        <f xml:space="preserve"> CONCATENATE( MID(Table151820[[#This Row],[PHASE]],2,3), MID(Table151820[[#This Row],[DELIVERABLE]],2,4), TRIM(SUBSTITUTE(MID(Table151820[[#This Row],[CONCERN.ID]],2,20),"X","") )  )</f>
        <v>07.53.52.01</v>
      </c>
      <c r="F54" t="str">
        <f>TRIM(MID(Table151820[[#This Row],[CONCERN.UNIQUEPATH]], IF( ISNUMBER( SEARCH("/",Table151820[[#This Row],[CONCERN.UNIQUEPATH]])),SEARCH("/",Table151820[[#This Row],[CONCERN.UNIQUEPATH]])+1,1),255))</f>
        <v/>
      </c>
      <c r="G54" t="s">
        <v>4530</v>
      </c>
    </row>
  </sheetData>
  <mergeCells count="4">
    <mergeCell ref="A2:J2"/>
    <mergeCell ref="A3:J3"/>
    <mergeCell ref="A5:J5"/>
    <mergeCell ref="A6:J6"/>
  </mergeCells>
  <dataValidations count="4">
    <dataValidation type="list" allowBlank="1" showInputMessage="1" showErrorMessage="1" sqref="J9:J54" xr:uid="{4A7A9E1D-FA0D-466B-BC59-BD0623724F64}">
      <formula1>TBL_Type</formula1>
    </dataValidation>
    <dataValidation type="list" allowBlank="1" showInputMessage="1" showErrorMessage="1" sqref="H9:I54" xr:uid="{0887EEA0-8669-4E2D-ADE9-B8DC328AACA0}">
      <formula1>TBL_Stakeholders</formula1>
    </dataValidation>
    <dataValidation type="list" allowBlank="1" showInputMessage="1" showErrorMessage="1" sqref="B9:B54" xr:uid="{ED54277E-D7FE-490C-AC1B-93FD18703078}">
      <formula1>TBL_Deliverables</formula1>
    </dataValidation>
    <dataValidation type="list" allowBlank="1" showInputMessage="1" showErrorMessage="1" sqref="A9:A54" xr:uid="{5F916E80-E1D7-44FA-8841-DF65A1A89F9A}">
      <formula1>TBL_Phase</formula1>
    </dataValidation>
  </dataValidations>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9A29-14BD-4610-916E-2F45D0685707}">
  <sheetPr codeName="Sheet32">
    <tabColor theme="9" tint="0.39997558519241921"/>
  </sheetPr>
  <dimension ref="A1:J17"/>
  <sheetViews>
    <sheetView workbookViewId="0"/>
  </sheetViews>
  <sheetFormatPr defaultRowHeight="14.45"/>
  <cols>
    <col min="1" max="1" width="8.42578125" customWidth="1"/>
    <col min="2" max="2" width="13.85546875" customWidth="1"/>
    <col min="3" max="3" width="13.85546875" bestFit="1" customWidth="1"/>
    <col min="4" max="4" width="35.140625" bestFit="1" customWidth="1"/>
    <col min="5" max="5" width="13.85546875" customWidth="1"/>
    <col min="6" max="6" width="7.85546875" bestFit="1" customWidth="1"/>
    <col min="7" max="7" width="141.42578125" bestFit="1" customWidth="1"/>
    <col min="8" max="8" width="14.140625" customWidth="1"/>
    <col min="9" max="9" width="13.42578125" bestFit="1" customWidth="1"/>
  </cols>
  <sheetData>
    <row r="1" spans="1:10">
      <c r="A1" s="44" t="s">
        <v>3200</v>
      </c>
    </row>
    <row r="2" spans="1:10">
      <c r="A2" s="51" t="s">
        <v>3201</v>
      </c>
      <c r="B2" s="51"/>
      <c r="C2" s="51"/>
      <c r="D2" s="51"/>
      <c r="E2" s="51"/>
      <c r="F2" s="51"/>
      <c r="G2" s="51"/>
      <c r="H2" s="51"/>
      <c r="I2" s="51"/>
      <c r="J2" s="51"/>
    </row>
    <row r="3" spans="1:10">
      <c r="A3" s="51" t="s">
        <v>3232</v>
      </c>
      <c r="B3" s="51"/>
      <c r="C3" s="51"/>
      <c r="D3" s="51"/>
      <c r="E3" s="51"/>
      <c r="F3" s="51"/>
      <c r="G3" s="51"/>
      <c r="H3" s="51"/>
      <c r="I3" s="51"/>
      <c r="J3" s="51"/>
    </row>
    <row r="5" spans="1:10">
      <c r="A5" s="51" t="s">
        <v>5114</v>
      </c>
      <c r="B5" s="51"/>
      <c r="C5" s="51"/>
      <c r="D5" s="51"/>
      <c r="E5" s="51"/>
      <c r="F5" s="51"/>
      <c r="G5" s="51"/>
      <c r="H5" s="51"/>
      <c r="I5" s="51"/>
      <c r="J5" s="51"/>
    </row>
    <row r="6" spans="1:10">
      <c r="A6" s="51" t="s">
        <v>5115</v>
      </c>
      <c r="B6" s="51"/>
      <c r="C6" s="51"/>
      <c r="D6" s="51"/>
      <c r="E6" s="51"/>
      <c r="F6" s="51"/>
      <c r="G6" s="51"/>
      <c r="H6" s="51"/>
      <c r="I6" s="51"/>
      <c r="J6" s="51"/>
    </row>
    <row r="8" spans="1:10">
      <c r="A8" t="s">
        <v>3205</v>
      </c>
      <c r="B8" t="s">
        <v>3206</v>
      </c>
      <c r="C8" t="s">
        <v>3207</v>
      </c>
      <c r="D8" t="s">
        <v>3208</v>
      </c>
      <c r="E8" t="s">
        <v>3209</v>
      </c>
      <c r="F8" t="s">
        <v>3210</v>
      </c>
      <c r="G8" t="s">
        <v>2396</v>
      </c>
      <c r="H8" t="s">
        <v>3211</v>
      </c>
      <c r="I8" t="s">
        <v>3212</v>
      </c>
      <c r="J8" t="s">
        <v>2025</v>
      </c>
    </row>
    <row r="9" spans="1:10">
      <c r="A9" t="s">
        <v>2074</v>
      </c>
      <c r="C9" t="s">
        <v>5116</v>
      </c>
      <c r="D9" t="s">
        <v>5117</v>
      </c>
      <c r="E9" t="str">
        <f xml:space="preserve"> CONCATENATE( MID(Table151843[[#This Row],[PHASE]],2,3), MID(Table151843[[#This Row],[DELIVERABLE]],2,4), TRIM(SUBSTITUTE(MID(Table151843[[#This Row],[CONCERN.ID]],2,20),"X","") )  )</f>
        <v>07.65.01.01</v>
      </c>
      <c r="F9" t="str">
        <f>TRIM(MID(Table151843[[#This Row],[CONCERN.UNIQUEPATH]], IF( ISNUMBER( SEARCH("/",Table151843[[#This Row],[CONCERN.UNIQUEPATH]])),SEARCH("/",Table151843[[#This Row],[CONCERN.UNIQUEPATH]])+1,1),255))</f>
        <v>C&amp;A: Early Engagement</v>
      </c>
      <c r="G9" t="s">
        <v>5118</v>
      </c>
    </row>
    <row r="10" spans="1:10">
      <c r="A10" t="s">
        <v>2074</v>
      </c>
      <c r="C10" t="s">
        <v>5119</v>
      </c>
      <c r="D10" t="s">
        <v>5120</v>
      </c>
      <c r="E10" t="str">
        <f xml:space="preserve"> CONCATENATE( MID(Table151843[[#This Row],[PHASE]],2,3), MID(Table151843[[#This Row],[DELIVERABLE]],2,4), TRIM(SUBSTITUTE(MID(Table151843[[#This Row],[CONCERN.ID]],2,20),"X","") )  )</f>
        <v>07.65.02.01</v>
      </c>
      <c r="F10" t="str">
        <f>TRIM(MID(Table151843[[#This Row],[CONCERN.UNIQUEPATH]], IF( ISNUMBER( SEARCH("/",Table151843[[#This Row],[CONCERN.UNIQUEPATH]])),SEARCH("/",Table151843[[#This Row],[CONCERN.UNIQUEPATH]])+1,1),255))</f>
        <v>C&amp;A: Information Classification</v>
      </c>
      <c r="G10" t="s">
        <v>5121</v>
      </c>
    </row>
    <row r="11" spans="1:10">
      <c r="A11" t="s">
        <v>2074</v>
      </c>
      <c r="C11" t="s">
        <v>5122</v>
      </c>
      <c r="D11" t="s">
        <v>5123</v>
      </c>
      <c r="E11" t="str">
        <f xml:space="preserve"> CONCATENATE( MID(Table151843[[#This Row],[PHASE]],2,3), MID(Table151843[[#This Row],[DELIVERABLE]],2,4), TRIM(SUBSTITUTE(MID(Table151843[[#This Row],[CONCERN.ID]],2,20),"X","") )  )</f>
        <v>07.65.03.01</v>
      </c>
      <c r="F11" t="str">
        <f>TRIM(MID(Table151843[[#This Row],[CONCERN.UNIQUEPATH]], IF( ISNUMBER( SEARCH("/",Table151843[[#This Row],[CONCERN.UNIQUEPATH]])),SEARCH("/",Table151843[[#This Row],[CONCERN.UNIQUEPATH]])+1,1),255))</f>
        <v>C&amp;A: Privacy</v>
      </c>
      <c r="G11" t="s">
        <v>5124</v>
      </c>
    </row>
    <row r="12" spans="1:10">
      <c r="A12" t="s">
        <v>2074</v>
      </c>
      <c r="C12" t="s">
        <v>5125</v>
      </c>
      <c r="D12" t="s">
        <v>5126</v>
      </c>
      <c r="E12" t="str">
        <f xml:space="preserve"> CONCATENATE( MID(Table151843[[#This Row],[PHASE]],2,3), MID(Table151843[[#This Row],[DELIVERABLE]],2,4), TRIM(SUBSTITUTE(MID(Table151843[[#This Row],[CONCERN.ID]],2,20),"X","") )  )</f>
        <v>07.65.03.02</v>
      </c>
      <c r="F12" t="str">
        <f>TRIM(MID(Table151843[[#This Row],[CONCERN.UNIQUEPATH]], IF( ISNUMBER( SEARCH("/",Table151843[[#This Row],[CONCERN.UNIQUEPATH]])),SEARCH("/",Table151843[[#This Row],[CONCERN.UNIQUEPATH]])+1,1),255))</f>
        <v>C&amp;A: PTA</v>
      </c>
      <c r="G12" t="s">
        <v>5127</v>
      </c>
    </row>
    <row r="13" spans="1:10">
      <c r="A13" t="s">
        <v>2074</v>
      </c>
      <c r="C13" t="s">
        <v>5128</v>
      </c>
      <c r="D13" t="s">
        <v>5129</v>
      </c>
      <c r="E13" t="str">
        <f xml:space="preserve"> CONCATENATE( MID(Table151843[[#This Row],[PHASE]],2,3), MID(Table151843[[#This Row],[DELIVERABLE]],2,4), TRIM(SUBSTITUTE(MID(Table151843[[#This Row],[CONCERN.ID]],2,20),"X","") )  )</f>
        <v>07.65.03.03</v>
      </c>
      <c r="F13" t="str">
        <f>TRIM(MID(Table151843[[#This Row],[CONCERN.UNIQUEPATH]], IF( ISNUMBER( SEARCH("/",Table151843[[#This Row],[CONCERN.UNIQUEPATH]])),SEARCH("/",Table151843[[#This Row],[CONCERN.UNIQUEPATH]])+1,1),255))</f>
        <v>C&amp;A: Roles Matrix</v>
      </c>
      <c r="G13" t="s">
        <v>5130</v>
      </c>
    </row>
    <row r="14" spans="1:10">
      <c r="A14" t="s">
        <v>2074</v>
      </c>
      <c r="C14" t="s">
        <v>5131</v>
      </c>
      <c r="D14" t="s">
        <v>5132</v>
      </c>
      <c r="E14" t="str">
        <f xml:space="preserve"> CONCATENATE( MID(Table151843[[#This Row],[PHASE]],2,3), MID(Table151843[[#This Row],[DELIVERABLE]],2,4), TRIM(SUBSTITUTE(MID(Table151843[[#This Row],[CONCERN.ID]],2,20),"X","") )  )</f>
        <v>07.65.03.04</v>
      </c>
      <c r="F14" t="str">
        <f>TRIM(MID(Table151843[[#This Row],[CONCERN.UNIQUEPATH]], IF( ISNUMBER( SEARCH("/",Table151843[[#This Row],[CONCERN.UNIQUEPATH]])),SEARCH("/",Table151843[[#This Row],[CONCERN.UNIQUEPATH]])+1,1),255))</f>
        <v>C&amp;A: PIA</v>
      </c>
      <c r="G14" t="s">
        <v>5133</v>
      </c>
    </row>
    <row r="15" spans="1:10">
      <c r="A15" t="s">
        <v>2074</v>
      </c>
      <c r="C15" t="s">
        <v>5134</v>
      </c>
      <c r="D15" t="s">
        <v>5135</v>
      </c>
      <c r="E15" t="str">
        <f xml:space="preserve"> CONCATENATE( MID(Table151843[[#This Row],[PHASE]],2,3), MID(Table151843[[#This Row],[DELIVERABLE]],2,4), TRIM(SUBSTITUTE(MID(Table151843[[#This Row],[CONCERN.ID]],2,20),"X","") )  )</f>
        <v>07.65.04.01</v>
      </c>
      <c r="F15" t="str">
        <f>TRIM(MID(Table151843[[#This Row],[CONCERN.UNIQUEPATH]], IF( ISNUMBER( SEARCH("/",Table151843[[#This Row],[CONCERN.UNIQUEPATH]])),SEARCH("/",Table151843[[#This Row],[CONCERN.UNIQUEPATH]])+1,1),255))</f>
        <v>C&amp;A: Security</v>
      </c>
      <c r="G15" t="s">
        <v>5136</v>
      </c>
    </row>
    <row r="16" spans="1:10">
      <c r="A16" t="s">
        <v>2074</v>
      </c>
      <c r="C16" t="s">
        <v>5137</v>
      </c>
      <c r="D16" t="s">
        <v>5138</v>
      </c>
      <c r="E16" t="str">
        <f xml:space="preserve"> CONCATENATE( MID(Table151843[[#This Row],[PHASE]],2,3), MID(Table151843[[#This Row],[DELIVERABLE]],2,4), TRIM(SUBSTITUTE(MID(Table151843[[#This Row],[CONCERN.ID]],2,20),"X","") )  )</f>
        <v>07.65.04.03</v>
      </c>
      <c r="F16" t="str">
        <f>TRIM(MID(Table151843[[#This Row],[CONCERN.UNIQUEPATH]], IF( ISNUMBER( SEARCH("/",Table151843[[#This Row],[CONCERN.UNIQUEPATH]])),SEARCH("/",Table151843[[#This Row],[CONCERN.UNIQUEPATH]])+1,1),255))</f>
        <v>C&amp;A: STA</v>
      </c>
      <c r="G16" t="s">
        <v>5139</v>
      </c>
    </row>
    <row r="17" spans="1:7">
      <c r="A17" t="s">
        <v>2074</v>
      </c>
      <c r="C17" t="s">
        <v>5140</v>
      </c>
      <c r="D17" t="s">
        <v>5141</v>
      </c>
      <c r="E17" t="str">
        <f xml:space="preserve"> CONCATENATE( MID(Table151843[[#This Row],[PHASE]],2,3), MID(Table151843[[#This Row],[DELIVERABLE]],2,4), TRIM(SUBSTITUTE(MID(Table151843[[#This Row],[CONCERN.ID]],2,20),"X","") )  )</f>
        <v>07.65.04.04</v>
      </c>
      <c r="F17" t="str">
        <f>TRIM(MID(Table151843[[#This Row],[CONCERN.UNIQUEPATH]], IF( ISNUMBER( SEARCH("/",Table151843[[#This Row],[CONCERN.UNIQUEPATH]])),SEARCH("/",Table151843[[#This Row],[CONCERN.UNIQUEPATH]])+1,1),255))</f>
        <v>C&amp;A: PenTest</v>
      </c>
      <c r="G17" t="s">
        <v>5142</v>
      </c>
    </row>
  </sheetData>
  <mergeCells count="4">
    <mergeCell ref="A2:J2"/>
    <mergeCell ref="A3:J3"/>
    <mergeCell ref="A5:J5"/>
    <mergeCell ref="A6:J6"/>
  </mergeCells>
  <dataValidations disablePrompts="1" count="4">
    <dataValidation type="list" allowBlank="1" showInputMessage="1" showErrorMessage="1" sqref="J9:J17" xr:uid="{2A5CE31B-D88C-4284-83B5-7EDD6FC6F6A0}">
      <formula1>TBL_Type</formula1>
    </dataValidation>
    <dataValidation type="list" allowBlank="1" showInputMessage="1" showErrorMessage="1" sqref="H9:I17" xr:uid="{F1411D3A-D11A-49A8-8638-8F64AF7161AC}">
      <formula1>TBL_Stakeholders</formula1>
    </dataValidation>
    <dataValidation type="list" allowBlank="1" showInputMessage="1" showErrorMessage="1" sqref="B9:B17" xr:uid="{FF8542FC-9D0B-40BE-93C1-6A362A0478B2}">
      <formula1>TBL_Deliverables</formula1>
    </dataValidation>
    <dataValidation type="list" allowBlank="1" showInputMessage="1" showErrorMessage="1" sqref="A9:A17" xr:uid="{86D841E8-144A-455C-BCCA-564992711C6D}">
      <formula1>TBL_Phase</formula1>
    </dataValidation>
  </dataValidations>
  <hyperlinks>
    <hyperlink ref="A1" location="TOC!A1" display="TOC!A1" xr:uid="{CFD01A97-BAAD-4655-9626-94C26D5B6B7A}"/>
  </hyperlinks>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D27D-B8B0-4BE1-AF20-DE6796EB87C4}">
  <sheetPr codeName="Sheet28">
    <tabColor theme="9" tint="0.39997558519241921"/>
  </sheetPr>
  <dimension ref="A1:K24"/>
  <sheetViews>
    <sheetView topLeftCell="G13" workbookViewId="0">
      <selection activeCell="G24" sqref="G24"/>
    </sheetView>
  </sheetViews>
  <sheetFormatPr defaultRowHeight="14.45"/>
  <cols>
    <col min="1" max="1" width="8.42578125" customWidth="1"/>
    <col min="2" max="2" width="13.85546875" customWidth="1"/>
    <col min="3" max="3" width="13.85546875" bestFit="1" customWidth="1"/>
    <col min="4" max="4" width="36.5703125" bestFit="1" customWidth="1"/>
    <col min="5" max="5" width="13.85546875" customWidth="1"/>
    <col min="6" max="6" width="39.140625" bestFit="1" customWidth="1"/>
    <col min="7" max="7" width="136.7109375" bestFit="1" customWidth="1"/>
    <col min="8" max="8" width="14.140625" customWidth="1"/>
    <col min="9" max="9" width="13.42578125" bestFit="1" customWidth="1"/>
    <col min="10" max="10" width="7.42578125" bestFit="1" customWidth="1"/>
  </cols>
  <sheetData>
    <row r="1" spans="1:11">
      <c r="E1" s="44" t="s">
        <v>3200</v>
      </c>
    </row>
    <row r="2" spans="1:11">
      <c r="A2" s="51" t="s">
        <v>3201</v>
      </c>
      <c r="B2" s="51"/>
      <c r="C2" s="51"/>
      <c r="D2" s="51"/>
      <c r="E2" s="51"/>
      <c r="F2" s="51"/>
      <c r="G2" s="51"/>
      <c r="H2" s="51"/>
      <c r="I2" s="51"/>
      <c r="J2" s="51"/>
    </row>
    <row r="3" spans="1:11">
      <c r="A3" s="51" t="s">
        <v>3232</v>
      </c>
      <c r="B3" s="51"/>
      <c r="C3" s="51"/>
      <c r="D3" s="51"/>
      <c r="E3" s="51"/>
      <c r="F3" s="51"/>
      <c r="G3" s="51"/>
      <c r="H3" s="51"/>
      <c r="I3" s="51"/>
      <c r="J3" s="51"/>
    </row>
    <row r="5" spans="1:11">
      <c r="A5" s="51" t="s">
        <v>5143</v>
      </c>
      <c r="B5" s="51"/>
      <c r="C5" s="51"/>
      <c r="D5" s="51"/>
      <c r="E5" s="51"/>
      <c r="F5" s="51"/>
      <c r="G5" s="51"/>
      <c r="H5" s="51"/>
      <c r="I5" s="51"/>
      <c r="J5" s="51"/>
    </row>
    <row r="6" spans="1:11">
      <c r="A6" s="51" t="s">
        <v>5144</v>
      </c>
      <c r="B6" s="51"/>
      <c r="C6" s="51"/>
      <c r="D6" s="51"/>
      <c r="E6" s="51"/>
      <c r="F6" s="51"/>
      <c r="G6" s="51"/>
      <c r="H6" s="51"/>
      <c r="I6" s="51"/>
      <c r="J6" s="51"/>
    </row>
    <row r="8" spans="1:11">
      <c r="A8" t="s">
        <v>3205</v>
      </c>
      <c r="B8" t="s">
        <v>3206</v>
      </c>
      <c r="C8" t="s">
        <v>3207</v>
      </c>
      <c r="D8" t="s">
        <v>3208</v>
      </c>
      <c r="E8" t="s">
        <v>3209</v>
      </c>
      <c r="F8" t="s">
        <v>3210</v>
      </c>
      <c r="G8" t="s">
        <v>2396</v>
      </c>
      <c r="H8" t="s">
        <v>3211</v>
      </c>
      <c r="I8" t="s">
        <v>3212</v>
      </c>
      <c r="J8" t="s">
        <v>2025</v>
      </c>
      <c r="K8" t="s">
        <v>5145</v>
      </c>
    </row>
    <row r="9" spans="1:11">
      <c r="A9" t="s">
        <v>2074</v>
      </c>
      <c r="C9" t="s">
        <v>5146</v>
      </c>
      <c r="D9" t="s">
        <v>5147</v>
      </c>
      <c r="E9" t="str">
        <f xml:space="preserve"> CONCATENATE( MID(Table151839[[#This Row],[PHASE]],2,3), MID(Table151839[[#This Row],[DELIVERABLE]],2,4), TRIM(SUBSTITUTE(MID(Table151839[[#This Row],[CONCERN.ID]],2,20),"X","") )  )</f>
        <v>07.67.01.01</v>
      </c>
      <c r="F9" t="str">
        <f>TRIM(MID(Table151839[[#This Row],[CONCERN.UNIQUEPATH]], IF( ISNUMBER( SEARCH("/",Table151839[[#This Row],[CONCERN.UNIQUEPATH]])),SEARCH("/",Table151839[[#This Row],[CONCERN.UNIQUEPATH]])+1,1),255))</f>
        <v>Chance Control: Info Classification</v>
      </c>
      <c r="G9" t="s">
        <v>5148</v>
      </c>
    </row>
    <row r="10" spans="1:11">
      <c r="A10" t="s">
        <v>2074</v>
      </c>
      <c r="C10" t="s">
        <v>5146</v>
      </c>
      <c r="D10" t="s">
        <v>5149</v>
      </c>
      <c r="E10" t="str">
        <f xml:space="preserve"> CONCATENATE( MID(Table151839[[#This Row],[PHASE]],2,3), MID(Table151839[[#This Row],[DELIVERABLE]],2,4), TRIM(SUBSTITUTE(MID(Table151839[[#This Row],[CONCERN.ID]],2,20),"X","") )  )</f>
        <v>07.67.01.01</v>
      </c>
      <c r="F10" t="str">
        <f>TRIM(MID(Table151839[[#This Row],[CONCERN.UNIQUEPATH]], IF( ISNUMBER( SEARCH("/",Table151839[[#This Row],[CONCERN.UNIQUEPATH]])),SEARCH("/",Table151839[[#This Row],[CONCERN.UNIQUEPATH]])+1,1),255))</f>
        <v>Change Control: Privacy: Endorsement</v>
      </c>
      <c r="G10" t="s">
        <v>5150</v>
      </c>
    </row>
    <row r="11" spans="1:11">
      <c r="A11" t="s">
        <v>2074</v>
      </c>
      <c r="C11" t="s">
        <v>5146</v>
      </c>
      <c r="D11" t="s">
        <v>5151</v>
      </c>
      <c r="E11" t="str">
        <f xml:space="preserve"> CONCATENATE( MID(Table151839[[#This Row],[PHASE]],2,3), MID(Table151839[[#This Row],[DELIVERABLE]],2,4), TRIM(SUBSTITUTE(MID(Table151839[[#This Row],[CONCERN.ID]],2,20),"X","") )  )</f>
        <v>07.67.01.01</v>
      </c>
      <c r="F11" t="str">
        <f>TRIM(MID(Table151839[[#This Row],[CONCERN.UNIQUEPATH]], IF( ISNUMBER( SEARCH("/",Table151839[[#This Row],[CONCERN.UNIQUEPATH]])),SEARCH("/",Table151839[[#This Row],[CONCERN.UNIQUEPATH]])+1,1),255))</f>
        <v>Change Control: Security: Endorsement</v>
      </c>
      <c r="G11" t="s">
        <v>5152</v>
      </c>
    </row>
    <row r="12" spans="1:11">
      <c r="A12" t="s">
        <v>2074</v>
      </c>
      <c r="C12" t="s">
        <v>5146</v>
      </c>
      <c r="D12" t="s">
        <v>5153</v>
      </c>
      <c r="E12" t="str">
        <f xml:space="preserve"> CONCATENATE( MID(Table151839[[#This Row],[PHASE]],2,3), MID(Table151839[[#This Row],[DELIVERABLE]],2,4), TRIM(SUBSTITUTE(MID(Table151839[[#This Row],[CONCERN.ID]],2,20),"X","") )  )</f>
        <v>07.67.01.01</v>
      </c>
      <c r="F12" t="str">
        <f>TRIM(MID(Table151839[[#This Row],[CONCERN.UNIQUEPATH]], IF( ISNUMBER( SEARCH("/",Table151839[[#This Row],[CONCERN.UNIQUEPATH]])),SEARCH("/",Table151839[[#This Row],[CONCERN.UNIQUEPATH]])+1,1),255))</f>
        <v>Change Control: C&amp;A: Endorsement</v>
      </c>
      <c r="G12" t="s">
        <v>5154</v>
      </c>
    </row>
    <row r="13" spans="1:11">
      <c r="A13" t="s">
        <v>2074</v>
      </c>
      <c r="C13" t="s">
        <v>5146</v>
      </c>
      <c r="D13" t="s">
        <v>5155</v>
      </c>
      <c r="E13" t="str">
        <f xml:space="preserve"> CONCATENATE( MID(Table151839[[#This Row],[PHASE]],2,3), MID(Table151839[[#This Row],[DELIVERABLE]],2,4), TRIM(SUBSTITUTE(MID(Table151839[[#This Row],[CONCERN.ID]],2,20),"X","") )  )</f>
        <v>07.67.01.01</v>
      </c>
      <c r="F13" t="str">
        <f>TRIM(MID(Table151839[[#This Row],[CONCERN.UNIQUEPATH]], IF( ISNUMBER( SEARCH("/",Table151839[[#This Row],[CONCERN.UNIQUEPATH]])),SEARCH("/",Table151839[[#This Row],[CONCERN.UNIQUEPATH]])+1,1),255))</f>
        <v>Change Control: Monitoring: Endorsement</v>
      </c>
      <c r="G13" t="s">
        <v>5156</v>
      </c>
    </row>
    <row r="14" spans="1:11">
      <c r="A14" t="s">
        <v>2074</v>
      </c>
      <c r="C14" t="s">
        <v>5146</v>
      </c>
      <c r="D14" t="s">
        <v>5157</v>
      </c>
      <c r="E14" t="str">
        <f xml:space="preserve"> CONCATENATE( MID(Table151839[[#This Row],[PHASE]],2,3), MID(Table151839[[#This Row],[DELIVERABLE]],2,4), TRIM(SUBSTITUTE(MID(Table151839[[#This Row],[CONCERN.ID]],2,20),"X","") )  )</f>
        <v>07.67.01.01</v>
      </c>
      <c r="F14" t="str">
        <f>TRIM(MID(Table151839[[#This Row],[CONCERN.UNIQUEPATH]], IF( ISNUMBER( SEARCH("/",Table151839[[#This Row],[CONCERN.UNIQUEPATH]])),SEARCH("/",Table151839[[#This Row],[CONCERN.UNIQUEPATH]])+1,1),255))</f>
        <v>Change Control: Maintenance: Endorsement</v>
      </c>
      <c r="G14" t="s">
        <v>5158</v>
      </c>
    </row>
    <row r="15" spans="1:11">
      <c r="A15" t="s">
        <v>2074</v>
      </c>
      <c r="C15" t="s">
        <v>5146</v>
      </c>
      <c r="D15" t="s">
        <v>5159</v>
      </c>
      <c r="E15" t="str">
        <f xml:space="preserve"> CONCATENATE( MID(Table151839[[#This Row],[PHASE]],2,3), MID(Table151839[[#This Row],[DELIVERABLE]],2,4), TRIM(SUBSTITUTE(MID(Table151839[[#This Row],[CONCERN.ID]],2,20),"X","") )  )</f>
        <v>07.67.01.01</v>
      </c>
      <c r="F15" t="str">
        <f>TRIM(MID(Table151839[[#This Row],[CONCERN.UNIQUEPATH]], IF( ISNUMBER( SEARCH("/",Table151839[[#This Row],[CONCERN.UNIQUEPATH]])),SEARCH("/",Table151839[[#This Row],[CONCERN.UNIQUEPATH]])+1,1),255))</f>
        <v>Change Control: Operations: Endorsement</v>
      </c>
      <c r="G15" t="s">
        <v>5160</v>
      </c>
    </row>
    <row r="16" spans="1:11">
      <c r="A16" t="s">
        <v>2074</v>
      </c>
      <c r="C16" t="s">
        <v>5146</v>
      </c>
      <c r="D16" t="s">
        <v>5161</v>
      </c>
      <c r="E16" t="str">
        <f xml:space="preserve"> CONCATENATE( MID(Table151839[[#This Row],[PHASE]],2,3), MID(Table151839[[#This Row],[DELIVERABLE]],2,4), TRIM(SUBSTITUTE(MID(Table151839[[#This Row],[CONCERN.ID]],2,20),"X","") )  )</f>
        <v>07.67.01.01</v>
      </c>
      <c r="F16" t="str">
        <f>TRIM(MID(Table151839[[#This Row],[CONCERN.UNIQUEPATH]], IF( ISNUMBER( SEARCH("/",Table151839[[#This Row],[CONCERN.UNIQUEPATH]])),SEARCH("/",Table151839[[#This Row],[CONCERN.UNIQUEPATH]])+1,1),255))</f>
        <v>Change Control: Support Dev: Endorsement</v>
      </c>
      <c r="G16" t="s">
        <v>5162</v>
      </c>
    </row>
    <row r="17" spans="1:11">
      <c r="A17" t="s">
        <v>2074</v>
      </c>
      <c r="C17" t="s">
        <v>5146</v>
      </c>
      <c r="D17" t="s">
        <v>5163</v>
      </c>
      <c r="E17" t="str">
        <f xml:space="preserve"> CONCATENATE( MID(Table151839[[#This Row],[PHASE]],2,3), MID(Table151839[[#This Row],[DELIVERABLE]],2,4), TRIM(SUBSTITUTE(MID(Table151839[[#This Row],[CONCERN.ID]],2,20),"X","") )  )</f>
        <v>07.67.01.01</v>
      </c>
      <c r="F17" t="str">
        <f>TRIM(MID(Table151839[[#This Row],[CONCERN.UNIQUEPATH]], IF( ISNUMBER( SEARCH("/",Table151839[[#This Row],[CONCERN.UNIQUEPATH]])),SEARCH("/",Table151839[[#This Row],[CONCERN.UNIQUEPATH]])+1,1),255))</f>
        <v>Change Control: Support: Endorsement</v>
      </c>
      <c r="G17" t="s">
        <v>5164</v>
      </c>
    </row>
    <row r="18" spans="1:11">
      <c r="A18" t="s">
        <v>2074</v>
      </c>
      <c r="C18" t="s">
        <v>5146</v>
      </c>
      <c r="D18" t="s">
        <v>5165</v>
      </c>
      <c r="E18" t="str">
        <f xml:space="preserve"> CONCATENATE( MID(Table151839[[#This Row],[PHASE]],2,3), MID(Table151839[[#This Row],[DELIVERABLE]],2,4), TRIM(SUBSTITUTE(MID(Table151839[[#This Row],[CONCERN.ID]],2,20),"X","") )  )</f>
        <v>07.67.01.01</v>
      </c>
      <c r="F18" t="str">
        <f>TRIM(MID(Table151839[[#This Row],[CONCERN.UNIQUEPATH]], IF( ISNUMBER( SEARCH("/",Table151839[[#This Row],[CONCERN.UNIQUEPATH]])),SEARCH("/",Table151839[[#This Row],[CONCERN.UNIQUEPATH]])+1,1),255))</f>
        <v>Change Control: BizSupport: Endorsement</v>
      </c>
      <c r="G18" t="s">
        <v>5166</v>
      </c>
    </row>
    <row r="19" spans="1:11">
      <c r="A19" t="s">
        <v>2074</v>
      </c>
      <c r="C19" t="s">
        <v>5146</v>
      </c>
      <c r="D19" t="s">
        <v>5167</v>
      </c>
      <c r="E19" t="str">
        <f xml:space="preserve"> CONCATENATE( MID(Table151839[[#This Row],[PHASE]],2,3), MID(Table151839[[#This Row],[DELIVERABLE]],2,4), TRIM(SUBSTITUTE(MID(Table151839[[#This Row],[CONCERN.ID]],2,20),"X","") )  )</f>
        <v>07.67.01.01</v>
      </c>
      <c r="F19" t="str">
        <f>TRIM(MID(Table151839[[#This Row],[CONCERN.UNIQUEPATH]], IF( ISNUMBER( SEARCH("/",Table151839[[#This Row],[CONCERN.UNIQUEPATH]])),SEARCH("/",Table151839[[#This Row],[CONCERN.UNIQUEPATH]])+1,1),255))</f>
        <v>Change Control: BizUsers: Endorsement</v>
      </c>
      <c r="G19" t="s">
        <v>5168</v>
      </c>
    </row>
    <row r="20" spans="1:11">
      <c r="A20" t="s">
        <v>2074</v>
      </c>
      <c r="C20" t="s">
        <v>5146</v>
      </c>
      <c r="D20" t="s">
        <v>5169</v>
      </c>
      <c r="E20" t="str">
        <f xml:space="preserve"> CONCATENATE( MID(Table151839[[#This Row],[PHASE]],2,3), MID(Table151839[[#This Row],[DELIVERABLE]],2,4), TRIM(SUBSTITUTE(MID(Table151839[[#This Row],[CONCERN.ID]],2,20),"X","") )  )</f>
        <v>07.67.01.01</v>
      </c>
      <c r="F20" t="str">
        <f>TRIM(MID(Table151839[[#This Row],[CONCERN.UNIQUEPATH]], IF( ISNUMBER( SEARCH("/",Table151839[[#This Row],[CONCERN.UNIQUEPATH]])),SEARCH("/",Table151839[[#This Row],[CONCERN.UNIQUEPATH]])+1,1),255))</f>
        <v>Change Control: Sponsor: Endorsement</v>
      </c>
      <c r="G20" t="s">
        <v>5170</v>
      </c>
    </row>
    <row r="21" spans="1:11">
      <c r="A21" t="s">
        <v>2074</v>
      </c>
      <c r="C21" t="s">
        <v>5146</v>
      </c>
      <c r="D21" t="s">
        <v>5171</v>
      </c>
      <c r="E21" t="str">
        <f xml:space="preserve"> CONCATENATE( MID(Table151839[[#This Row],[PHASE]],2,3), MID(Table151839[[#This Row],[DELIVERABLE]],2,4), TRIM(SUBSTITUTE(MID(Table151839[[#This Row],[CONCERN.ID]],2,20),"X","") )  )</f>
        <v>07.67.01.01</v>
      </c>
      <c r="F21" t="str">
        <f>TRIM(MID(Table151839[[#This Row],[CONCERN.UNIQUEPATH]], IF( ISNUMBER( SEARCH("/",Table151839[[#This Row],[CONCERN.UNIQUEPATH]])),SEARCH("/",Table151839[[#This Row],[CONCERN.UNIQUEPATH]])+1,1),255))</f>
        <v>Change Control: CAB: Endorsement</v>
      </c>
      <c r="G21" t="s">
        <v>5172</v>
      </c>
    </row>
    <row r="22" spans="1:11">
      <c r="A22" t="s">
        <v>2074</v>
      </c>
      <c r="C22" t="s">
        <v>5146</v>
      </c>
      <c r="D22" t="s">
        <v>5173</v>
      </c>
      <c r="E22" t="str">
        <f xml:space="preserve"> CONCATENATE( MID(Table151839[[#This Row],[PHASE]],2,3), MID(Table151839[[#This Row],[DELIVERABLE]],2,4), TRIM(SUBSTITUTE(MID(Table151839[[#This Row],[CONCERN.ID]],2,20),"X","") )  )</f>
        <v>07.67.01.01</v>
      </c>
      <c r="F22" t="str">
        <f>TRIM(MID(Table151839[[#This Row],[CONCERN.UNIQUEPATH]], IF( ISNUMBER( SEARCH("/",Table151839[[#This Row],[CONCERN.UNIQUEPATH]])),SEARCH("/",Table151839[[#This Row],[CONCERN.UNIQUEPATH]])+1,1),255))</f>
        <v>Change Control: Prereq: ATO</v>
      </c>
      <c r="G22" t="s">
        <v>5174</v>
      </c>
    </row>
    <row r="23" spans="1:11">
      <c r="A23" t="s">
        <v>2074</v>
      </c>
      <c r="C23" t="s">
        <v>5146</v>
      </c>
      <c r="D23" t="s">
        <v>5175</v>
      </c>
      <c r="E23" t="str">
        <f xml:space="preserve"> CONCATENATE( MID(Table151839[[#This Row],[PHASE]],2,3), MID(Table151839[[#This Row],[DELIVERABLE]],2,4), TRIM(SUBSTITUTE(MID(Table151839[[#This Row],[CONCERN.ID]],2,20),"X","") )  )</f>
        <v>07.67.01.01</v>
      </c>
      <c r="F23" t="str">
        <f>TRIM(MID(Table151839[[#This Row],[CONCERN.UNIQUEPATH]], IF( ISNUMBER( SEARCH("/",Table151839[[#This Row],[CONCERN.UNIQUEPATH]])),SEARCH("/",Table151839[[#This Row],[CONCERN.UNIQUEPATH]])+1,1),255))</f>
        <v>Change Control: Change Order</v>
      </c>
      <c r="G23" t="s">
        <v>5176</v>
      </c>
    </row>
    <row r="24" spans="1:11">
      <c r="D24" t="s">
        <v>5177</v>
      </c>
      <c r="E24" t="str">
        <f xml:space="preserve"> CONCATENATE( MID(Table151839[[#This Row],[PHASE]],2,3), MID(Table151839[[#This Row],[DELIVERABLE]],2,4), TRIM(SUBSTITUTE(MID(Table151839[[#This Row],[CONCERN.ID]],2,20),"X","") )  )</f>
        <v/>
      </c>
      <c r="F24" t="str">
        <f>TRIM(MID(Table151839[[#This Row],[CONCERN.UNIQUEPATH]], IF( ISNUMBER( SEARCH("/",Table151839[[#This Row],[CONCERN.UNIQUEPATH]])),SEARCH("/",Table151839[[#This Row],[CONCERN.UNIQUEPATH]])+1,1),255))</f>
        <v>Change Control: Impact Checks: Partners Administrators</v>
      </c>
      <c r="G24" t="s">
        <v>5178</v>
      </c>
      <c r="K24" t="s">
        <v>5179</v>
      </c>
    </row>
  </sheetData>
  <mergeCells count="4">
    <mergeCell ref="A2:J2"/>
    <mergeCell ref="A3:J3"/>
    <mergeCell ref="A5:J5"/>
    <mergeCell ref="A6:J6"/>
  </mergeCells>
  <dataValidations count="4">
    <dataValidation type="list" allowBlank="1" showInputMessage="1" showErrorMessage="1" sqref="J9:J24" xr:uid="{E1CD937E-9B38-4181-B00F-08E5D26120F7}">
      <formula1>TBL_Type</formula1>
    </dataValidation>
    <dataValidation type="list" allowBlank="1" showInputMessage="1" showErrorMessage="1" sqref="H9:I24" xr:uid="{7CEC4329-76D1-4B07-8D7A-D30CDE0AC1A7}">
      <formula1>TBL_Stakeholders</formula1>
    </dataValidation>
    <dataValidation type="list" allowBlank="1" showInputMessage="1" showErrorMessage="1" sqref="B9:B24" xr:uid="{A5405695-ED2D-44CD-BE8A-1B2CA0C3CB6C}">
      <formula1>TBL_Deliverables</formula1>
    </dataValidation>
    <dataValidation type="list" allowBlank="1" showInputMessage="1" showErrorMessage="1" sqref="A9:A24" xr:uid="{993854F0-F3AA-47E4-926C-97E77CE5BCDF}">
      <formula1>TBL_Phase</formula1>
    </dataValidation>
  </dataValidations>
  <hyperlinks>
    <hyperlink ref="E1" location="TOC!A1" display="TOC!A1" xr:uid="{09B0B217-3F32-4E6D-8326-63B2397BBCD7}"/>
  </hyperlinks>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454B-986B-4F00-9DCB-AA43E5F3045A}">
  <sheetPr>
    <tabColor rgb="FFFF0000"/>
  </sheetPr>
  <dimension ref="A1:J9"/>
  <sheetViews>
    <sheetView workbookViewId="0"/>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MID(Table151856[[#This Row],[PHASE]],2,3), MID(Table151856[[#This Row],[DELIVERABLE]],2,4), TRIM(SUBSTITUTE(MID(Table151856[[#This Row],[CONCERN.ID]],2,20),"X","") )  )</f>
        <v>07.00.01.01</v>
      </c>
      <c r="F9" t="str">
        <f>TRIM(MID(Table151856[[#This Row],[CONCERN.UNIQUEPATH]], IF( ISNUMBER( SEARCH("/",Table151856[[#This Row],[CONCERN.UNIQUEPATH]])),SEARCH("/",Table151856[[#This Row],[CONCERN.UNIQUEPATH]])+1,1),255))</f>
        <v>Title</v>
      </c>
    </row>
  </sheetData>
  <dataValidations count="4">
    <dataValidation type="list" allowBlank="1" showInputMessage="1" showErrorMessage="1" sqref="J9" xr:uid="{61CCFF26-A189-4308-830D-194855D26597}">
      <formula1>TBL_Type</formula1>
    </dataValidation>
    <dataValidation type="list" allowBlank="1" showInputMessage="1" showErrorMessage="1" sqref="H9:I9" xr:uid="{47D78E94-6690-41B7-A402-F90F881B8DAE}">
      <formula1>TBL_Stakeholders</formula1>
    </dataValidation>
    <dataValidation type="list" allowBlank="1" showInputMessage="1" showErrorMessage="1" sqref="B9" xr:uid="{D650379E-B32A-4F2F-A15D-E0D72BC3FF15}">
      <formula1>TBL_Deliverables</formula1>
    </dataValidation>
    <dataValidation type="list" allowBlank="1" showInputMessage="1" showErrorMessage="1" sqref="A9" xr:uid="{8996A219-5FB3-43DD-A9E5-575CE1F982C4}">
      <formula1>TBL_Phase</formula1>
    </dataValidation>
  </dataValidations>
  <hyperlinks>
    <hyperlink ref="A1" location="TOC!A1" display="TOC!A1" xr:uid="{176336B1-1B45-412A-A02B-92442DAC7CB7}"/>
  </hyperlinks>
  <pageMargins left="0.7" right="0.7" top="0.75" bottom="0.75" header="0.3" footer="0.3"/>
  <pageSetup paperSize="9" orientation="portrait" r:id="rId1"/>
  <tableParts count="1">
    <tablePart r:id="rId2"/>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9FFD-CD21-49EC-9223-8C52DB6D0BDF}">
  <sheetPr>
    <tabColor rgb="FFFF0000"/>
  </sheetPr>
  <dimension ref="A1:J9"/>
  <sheetViews>
    <sheetView workbookViewId="0">
      <selection activeCell="A10" sqref="A10"/>
    </sheetView>
  </sheetViews>
  <sheetFormatPr defaultRowHeight="14.45"/>
  <cols>
    <col min="1" max="1" width="8.42578125" customWidth="1"/>
    <col min="2" max="2" width="13.85546875" customWidth="1"/>
    <col min="3" max="3" width="13.85546875" bestFit="1" customWidth="1"/>
    <col min="4" max="5" width="13.85546875" customWidth="1"/>
    <col min="6" max="6" width="7.85546875" bestFit="1" customWidth="1"/>
    <col min="7" max="7" width="13" customWidth="1"/>
    <col min="8" max="8" width="14.140625" customWidth="1"/>
    <col min="9" max="9" width="13.42578125" bestFit="1" customWidth="1"/>
    <col min="10" max="10" width="113.85546875" customWidth="1"/>
  </cols>
  <sheetData>
    <row r="1" spans="1:10">
      <c r="A1" s="44" t="s">
        <v>3200</v>
      </c>
    </row>
    <row r="2" spans="1:10">
      <c r="A2" s="24" t="s">
        <v>3201</v>
      </c>
      <c r="B2" s="24"/>
      <c r="C2" s="24"/>
      <c r="D2" s="24"/>
      <c r="E2" s="24"/>
      <c r="F2" s="24"/>
      <c r="G2" s="24"/>
      <c r="H2" s="24"/>
      <c r="I2" s="24"/>
      <c r="J2" s="24"/>
    </row>
    <row r="3" spans="1:10">
      <c r="A3" s="24" t="s">
        <v>3202</v>
      </c>
      <c r="B3" s="24"/>
      <c r="C3" s="24"/>
      <c r="D3" s="24"/>
      <c r="E3" s="24"/>
      <c r="F3" s="24"/>
      <c r="G3" s="24"/>
      <c r="H3" s="24"/>
      <c r="I3" s="24"/>
      <c r="J3" s="24"/>
    </row>
    <row r="5" spans="1:10">
      <c r="A5" s="24" t="s">
        <v>3203</v>
      </c>
      <c r="B5" s="24"/>
      <c r="C5" s="24"/>
      <c r="D5" s="24"/>
      <c r="E5" s="24"/>
      <c r="F5" s="24"/>
      <c r="G5" s="24"/>
      <c r="H5" s="24"/>
      <c r="I5" s="24"/>
      <c r="J5" s="24"/>
    </row>
    <row r="6" spans="1:10">
      <c r="A6" s="24" t="s">
        <v>3204</v>
      </c>
      <c r="B6" s="24"/>
      <c r="C6" s="24"/>
      <c r="D6" s="24"/>
      <c r="E6" s="24"/>
      <c r="F6" s="24"/>
      <c r="G6" s="24"/>
      <c r="H6" s="24"/>
      <c r="I6" s="24"/>
      <c r="J6" s="24"/>
    </row>
    <row r="8" spans="1:10">
      <c r="A8" t="s">
        <v>3205</v>
      </c>
      <c r="B8" t="s">
        <v>3206</v>
      </c>
      <c r="C8" t="s">
        <v>3207</v>
      </c>
      <c r="D8" t="s">
        <v>3208</v>
      </c>
      <c r="E8" t="s">
        <v>3209</v>
      </c>
      <c r="F8" t="s">
        <v>3210</v>
      </c>
      <c r="G8" t="s">
        <v>2396</v>
      </c>
      <c r="H8" t="s">
        <v>3211</v>
      </c>
      <c r="I8" t="s">
        <v>3212</v>
      </c>
      <c r="J8" t="s">
        <v>2025</v>
      </c>
    </row>
    <row r="9" spans="1:10">
      <c r="A9" t="s">
        <v>2074</v>
      </c>
      <c r="C9" t="s">
        <v>3213</v>
      </c>
      <c r="D9" t="s">
        <v>3214</v>
      </c>
      <c r="E9" t="str">
        <f xml:space="preserve"> CONCATENATE( MID(Table151857[[#This Row],[PHASE]],2,3), MID(Table151857[[#This Row],[DELIVERABLE]],2,4), TRIM(SUBSTITUTE(MID(Table151857[[#This Row],[CONCERN.ID]],2,20),"X","") )  )</f>
        <v>07.00.01.01</v>
      </c>
      <c r="F9" t="str">
        <f>TRIM(MID(Table151857[[#This Row],[CONCERN.UNIQUEPATH]], IF( ISNUMBER( SEARCH("/",Table151857[[#This Row],[CONCERN.UNIQUEPATH]])),SEARCH("/",Table151857[[#This Row],[CONCERN.UNIQUEPATH]])+1,1),255))</f>
        <v>Title</v>
      </c>
    </row>
  </sheetData>
  <dataValidations count="4">
    <dataValidation type="list" allowBlank="1" showInputMessage="1" showErrorMessage="1" sqref="J9" xr:uid="{8BFC6D06-1B31-4F02-8A81-CC35341EDB11}">
      <formula1>TBL_Type</formula1>
    </dataValidation>
    <dataValidation type="list" allowBlank="1" showInputMessage="1" showErrorMessage="1" sqref="H9:I9" xr:uid="{1679A5EF-FD26-4170-B6B6-DA32568507DC}">
      <formula1>TBL_Stakeholders</formula1>
    </dataValidation>
    <dataValidation type="list" allowBlank="1" showInputMessage="1" showErrorMessage="1" sqref="B9" xr:uid="{1557CFA4-89F9-4B7E-8EDD-105AE7794A71}">
      <formula1>TBL_Deliverables</formula1>
    </dataValidation>
    <dataValidation type="list" allowBlank="1" showInputMessage="1" showErrorMessage="1" sqref="A9" xr:uid="{2627CCCA-E389-4011-B844-D036E5B4DF06}">
      <formula1>TBL_Phase</formula1>
    </dataValidation>
  </dataValidations>
  <hyperlinks>
    <hyperlink ref="A1" location="TOC!A1" display="TOC!A1" xr:uid="{CC44062E-51EB-4B75-ABA0-46F79F8336D1}"/>
  </hyperlink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 Sigal</dc:creator>
  <cp:keywords/>
  <dc:description/>
  <cp:lastModifiedBy>Sky S</cp:lastModifiedBy>
  <cp:revision/>
  <dcterms:created xsi:type="dcterms:W3CDTF">2021-07-21T06:48:02Z</dcterms:created>
  <dcterms:modified xsi:type="dcterms:W3CDTF">2023-03-07T00:57:46Z</dcterms:modified>
  <cp:category/>
  <cp:contentStatus/>
</cp:coreProperties>
</file>