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C5E96B15-FA5F-45C5-9BCF-899F7C019B07}" xr6:coauthVersionLast="47" xr6:coauthVersionMax="47" xr10:uidLastSave="{00000000-0000-0000-0000-000000000000}"/>
  <bookViews>
    <workbookView xWindow="-104" yWindow="-104" windowWidth="39836" windowHeight="16347" activeTab="1" xr2:uid="{00000000-000D-0000-FFFF-FFFF00000000}"/>
  </bookViews>
  <sheets>
    <sheet name="Übersicht" sheetId="2" r:id="rId1"/>
    <sheet name="Sheet1" sheetId="1" r:id="rId2"/>
  </sheets>
  <definedNames>
    <definedName name="_xlnm.Print_Area" localSheetId="0">Übersicht!$B$2:$AG$57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D41" i="1"/>
  <c r="D40" i="1"/>
  <c r="D39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I35" i="1"/>
  <c r="AJ35" i="1"/>
  <c r="AK35" i="1"/>
  <c r="AL35" i="1"/>
  <c r="AM35" i="1"/>
  <c r="AN35" i="1"/>
  <c r="AO35" i="1"/>
  <c r="AP35" i="1"/>
  <c r="AQ35" i="1"/>
  <c r="AR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I36" i="1"/>
  <c r="AJ36" i="1"/>
  <c r="AK36" i="1"/>
  <c r="AL36" i="1"/>
  <c r="AM36" i="1"/>
  <c r="AN36" i="1"/>
  <c r="AO36" i="1"/>
  <c r="AP36" i="1"/>
  <c r="AQ36" i="1"/>
  <c r="AR36" i="1"/>
  <c r="D36" i="1"/>
  <c r="D35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D34" i="1"/>
  <c r="D33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AI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D32" i="1"/>
  <c r="B7" i="1"/>
  <c r="B5" i="1"/>
  <c r="B17" i="1"/>
  <c r="B8" i="1"/>
  <c r="B10" i="1"/>
  <c r="B9" i="1"/>
  <c r="B18" i="1"/>
  <c r="B25" i="1"/>
  <c r="B19" i="1"/>
  <c r="B23" i="1"/>
  <c r="B26" i="1"/>
  <c r="B27" i="1"/>
  <c r="B22" i="1"/>
  <c r="B28" i="1"/>
  <c r="B13" i="1"/>
  <c r="B16" i="1"/>
  <c r="B15" i="1"/>
  <c r="B12" i="1"/>
  <c r="B11" i="1"/>
  <c r="B20" i="1"/>
  <c r="B29" i="1"/>
  <c r="B21" i="1"/>
  <c r="B14" i="1"/>
  <c r="B24" i="1"/>
  <c r="B6" i="1"/>
</calcChain>
</file>

<file path=xl/sharedStrings.xml><?xml version="1.0" encoding="utf-8"?>
<sst xmlns="http://schemas.openxmlformats.org/spreadsheetml/2006/main" count="249" uniqueCount="102">
  <si>
    <t>= Abstand zum optimalen Wert 30</t>
  </si>
  <si>
    <t>JOKE</t>
  </si>
  <si>
    <t>NOT JOKE</t>
  </si>
  <si>
    <t>GÜTE</t>
  </si>
  <si>
    <t>MODEL</t>
  </si>
  <si>
    <t>My wife told me to stop impersonating a flamingo. I had to put my foot down.</t>
  </si>
  <si>
    <t>I went to buy some camo pants but couldn’t find any.</t>
  </si>
  <si>
    <t>I failed math so many times at school; I can’t even count.</t>
  </si>
  <si>
    <t>Did you know that the boomerang is Australias biggest export? Its also their biggest import.</t>
  </si>
  <si>
    <t>Don’t you hate it when someone answers their own questions? I do.</t>
  </si>
  <si>
    <t>Two wifi engineers got married. The reception was fantastic.</t>
  </si>
  <si>
    <t>What’s the difference between ignorance and apathy? I don’t know and I don’t care.</t>
  </si>
  <si>
    <t>Refusing to go to the gym is a form of resistance training.</t>
  </si>
  <si>
    <t>Despite the high cost of living; it remains popular.</t>
  </si>
  <si>
    <t>The rotation of Earth really makes my day.</t>
  </si>
  <si>
    <t>A book fell on my head the other day. I only have my shelf to blame though.</t>
  </si>
  <si>
    <t>If you don’t pay your exorcist; do you get repossessed?</t>
  </si>
  <si>
    <t>A ghost walked into a bar and ordered a shot of vodka. The bartender said; Sorry, we don’t serve spirits here.</t>
  </si>
  <si>
    <t>A blind man walked into a bar… and a table… and a chair…</t>
  </si>
  <si>
    <t>How do you make holy water? You boil the hell out of it.</t>
  </si>
  <si>
    <t>Maybe if we start telling people their brain is an app; they’ll want to use it.</t>
  </si>
  <si>
    <t>Build a man a fire and he’ll be warm for a day. Set a man on fire and he’ll be warm for the rest of his life.</t>
  </si>
  <si>
    <t>Why did the parents not like their son’s biology teacher? He had skeletons in his closet.</t>
  </si>
  <si>
    <t>What do you need in order to make a small fortune on Wall Street? A large fortune.</t>
  </si>
  <si>
    <t>The trouble with getting to work on time is that it makes the day so long.</t>
  </si>
  <si>
    <t>Why don’t cats play poker in the jungle? Too many cheetahs.</t>
  </si>
  <si>
    <t>I wanted my kids to watch the orchestra; but I had to turn it off. Too much sax and violins.</t>
  </si>
  <si>
    <t>What's the difference between a hippo and a Zippo? One is really heavy; and the other is a little lighter.</t>
  </si>
  <si>
    <t>What do you call a dead magician? An abra-cadaver.</t>
  </si>
  <si>
    <t>Don’t spell part backward. It’s a trap.</t>
  </si>
  <si>
    <t>There’s a new restaurant called Karma. There’s no menu. You get what you deserve.</t>
  </si>
  <si>
    <t>The other day I asked the banker to check my balance; so she pushed me.</t>
  </si>
  <si>
    <t>Animal testing is a terrible idea because they get all nervous and give the wrong answers.</t>
  </si>
  <si>
    <t>What do you call a hippie’s wife? Mississippi.</t>
  </si>
  <si>
    <t>Spalte1</t>
  </si>
  <si>
    <t>Germany is the second most populous country in Europe after Russia.</t>
  </si>
  <si>
    <t>Cost of living calculations are also used to compare the cost of maintaining a certain standard of living in different geographic areas.</t>
  </si>
  <si>
    <t>Along with Hong Kong; South Korea; and Taiwan; Singapore is one of the Four Asian Tigers; and has surpassed its peers in terms of Gross Domestic Product (GDP) per capita.</t>
  </si>
  <si>
    <t>Nowadays Italy is the fifth most visited country in international tourism.</t>
  </si>
  <si>
    <t>This TF Hub model uses the implementation of BERT from the TensorFlow Models repository on GitHub.</t>
  </si>
  <si>
    <t>They threw stun grenades through the windows; their first use by British police; and climbed through the kitchen window.</t>
  </si>
  <si>
    <t>Himalayan salt is rock salt mined from the Salt Range mountains in the Pakistani region of Punjab.</t>
  </si>
  <si>
    <t>The central hub for editors; with resources, links; tasks; and announcements.</t>
  </si>
  <si>
    <t>The Chief Justice of Australia is the presiding Justice of the High Court of Australia and the highest-ranking judicial officer in the Commonwealth of Australia.</t>
  </si>
  <si>
    <t>Since 2021; the German Bundeskanzler is Olaf Scholz of the Social Democratic Party of Germany.</t>
  </si>
  <si>
    <t>The start of the municipal year follows any local elections taking place that year; typically in May.</t>
  </si>
  <si>
    <t>Julius Caesar invaded Britain in 55 and 54 BC as part of his Gallic Wars.</t>
  </si>
  <si>
    <t>NATO formed with twelve founding members and has added new members eight times; most recently when North Macedonia joined the alliance in March 2020.</t>
  </si>
  <si>
    <t>Brussels is also increasingly becoming multilingual.</t>
  </si>
  <si>
    <t>The Weser starts at the confluence of the Fulda and the Werra.</t>
  </si>
  <si>
    <t>The town Porta Westfalica was established in 1973 by merging fifteen villages surrounding the gorge.</t>
  </si>
  <si>
    <t>pandas is an open source; BSD-licensed library providing high-performance; easy-to-use data structures and data analysis tools for the Python programming language.</t>
  </si>
  <si>
    <t>Matko Destanov; a small-time Romani smuggler and profiteer; lives with his teenage son Zare in a ramshackle house by the Danube River in eastern Serbia near the Bulgarian border.</t>
  </si>
  <si>
    <t>In 1349; the Black Death radically altered Norway; killing between 50% and 60% of its population and leaving it in a period of social and economic decline.</t>
  </si>
  <si>
    <t>Farming is another regional economy; and consists mainly of dairy farming and livestock such as sheep; and domesticated reindeer graze the inland highlands.</t>
  </si>
  <si>
    <t>The elections were held in accordance with the 1928 constitution; which established the Legislative Council; reducing the proportion of elected members and increasing the number of members appointed by the government.</t>
  </si>
  <si>
    <t xml:space="preserve">Born into the Finnish noble Alopaeus family; he followed his older brother Maximilian von Alopaeus into a diplomatic career. </t>
  </si>
  <si>
    <t>However the same author had stated previously that the Earl's father; Thomas Fortescue; had purchased an estate near Dromiskin in Ireland; named Randalstown; which he renamed Clermont Park"."</t>
  </si>
  <si>
    <t>In December 2020; she was named the dean of the Faculty of Law; with a term to commence January 1; 2021.</t>
  </si>
  <si>
    <t>It is a concrete and steel structure; with a facade of brown-colored granite and glass.</t>
  </si>
  <si>
    <t>He also served as a board member of the Personal Care Products Council trade association and was President of the California Cosmetics Association.</t>
  </si>
  <si>
    <t>The company was founded to recycle precious metal scrap from electronic equipment manufacturers.</t>
  </si>
  <si>
    <t>The gestation period of LNG transport infrastructure is a few years.</t>
  </si>
  <si>
    <t>The university is organized into six colleges offering 65 bachelor's and 39 master's degrees.</t>
  </si>
  <si>
    <t>The city is over an oilfield with minor wells both directly beneath the city as well as offshore.</t>
  </si>
  <si>
    <t>model_small_bert_bert_en_uncased_L-2_H-128_A-2_20221121-234352</t>
  </si>
  <si>
    <t>model_small_bert_bert_en_uncased_L-2_H-128_A-2_20221121-135444</t>
  </si>
  <si>
    <t>model_albert_en_base_20221121-143742</t>
  </si>
  <si>
    <t>model_small_bert_bert_en_uncased_L-2_H-128_A-2_20221121-091025</t>
  </si>
  <si>
    <t>model_small_bert_bert_en_uncased_L-2_H-128_A-2_20221206-211855</t>
  </si>
  <si>
    <t>model_small_bert_bert_en_uncased_L-2_H-128_A-2_20221207-140834</t>
  </si>
  <si>
    <t>model_small_bert_bert_en_uncased_L-2_H-128_A-2_20221206-214730</t>
  </si>
  <si>
    <t>model_small_bert_bert_en_uncased_L-4_H-128_A-2_20221122-092643</t>
  </si>
  <si>
    <t>model_small_bert_bert_en_uncased_L-4_H-128_A-2_20221121-223841</t>
  </si>
  <si>
    <t>model_small_bert_bert_en_uncased_L-2_H-768_A-12_20221122-083053</t>
  </si>
  <si>
    <t>model_small_bert_bert_en_uncased_L-4_H-512_A-8_20221120-232512</t>
  </si>
  <si>
    <t>model_small_bert_bert_en_uncased_L-4_H-128_A-2_20221121-191719</t>
  </si>
  <si>
    <t>model_small_bert_bert_en_uncased_L-2_H-768_A-12_20221129-113302</t>
  </si>
  <si>
    <t>model_small_bert_bert_en_uncased_L-2_H-128_A-2_20221128-235532</t>
  </si>
  <si>
    <t>model_small_bert_bert_en_uncased_L-2_H-256_A-4_20221122-004856</t>
  </si>
  <si>
    <t>model_small_bert_bert_en_uncased_L-2_H-256_A-4_20221206-223149</t>
  </si>
  <si>
    <t>model_small_bert_bert_en_uncased_L-4_H-128_A-2_20221129-124800</t>
  </si>
  <si>
    <t>model_small_bert_bert_en_uncased_L-4_H-256_A-4_20221129-153431</t>
  </si>
  <si>
    <t>model_small_bert_bert_en_uncased_L-2_H-512_A-8_20221207-002501</t>
  </si>
  <si>
    <t>model_small_bert_bert_en_uncased_L-2_H-256_A-4_20221207-145219</t>
  </si>
  <si>
    <t>model_small_bert_bert_en_uncased_L-4_H-512_A-8_20221122-165546</t>
  </si>
  <si>
    <t>model_small_bert_bert_en_uncased_L-2_H-256_A-4_20221129-012034</t>
  </si>
  <si>
    <t>model_small_bert_bert_en_uncased_L-2_H-512_A-8_20221122-033215</t>
  </si>
  <si>
    <t>model_small_bert_bert_en_uncased_L-2_H-512_A-8_20221129-045644</t>
  </si>
  <si>
    <t>model_small_bert_bert_en_uncased_L-2_H-512_A-8_20221207-164339</t>
  </si>
  <si>
    <t>model_small_bert_bert_en_uncased_L-4_H-256_A-4_20221122-113100</t>
  </si>
  <si>
    <t>ALLE MODELLE</t>
  </si>
  <si>
    <t>MITTELWERT</t>
  </si>
  <si>
    <t>MEDIAN</t>
  </si>
  <si>
    <t>STANDARDABWEICHUNG</t>
  </si>
  <si>
    <t>MAX</t>
  </si>
  <si>
    <t>MIN</t>
  </si>
  <si>
    <t>TOP 5 MODELLE</t>
  </si>
  <si>
    <t>Atheism is a non-prophet organization.</t>
  </si>
  <si>
    <t>NICHT-WITZE</t>
  </si>
  <si>
    <t>WITZE</t>
  </si>
  <si>
    <t>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</si>
</sst>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  <xf numFmtId="0" fontId="3" fillId="0" borderId="0" xfId="0" applyFont="1" applyAlignment="1">
      <alignment horizontal="right"/>
    </xf>
    <xf numFmtId="10" fontId="0" fillId="0" borderId="0" xfId="0" applyNumberFormat="1"/>
    <xf numFmtId="0" fontId="0" fillId="0" borderId="0" xfId="0" quotePrefix="1"/>
    <xf numFmtId="164" fontId="6" fillId="4" borderId="1" xfId="0" applyNumberFormat="1" applyFont="1" applyFill="1" applyBorder="1"/>
    <xf numFmtId="0" fontId="6" fillId="4" borderId="1" xfId="0" applyFont="1" applyFill="1" applyBorder="1"/>
    <xf numFmtId="10" fontId="6" fillId="4" borderId="1" xfId="1" applyNumberFormat="1" applyFont="1" applyFill="1" applyBorder="1"/>
    <xf numFmtId="164" fontId="6" fillId="5" borderId="1" xfId="0" applyNumberFormat="1" applyFont="1" applyFill="1" applyBorder="1"/>
    <xf numFmtId="0" fontId="6" fillId="5" borderId="1" xfId="0" applyFont="1" applyFill="1" applyBorder="1"/>
    <xf numFmtId="10" fontId="6" fillId="5" borderId="1" xfId="1" applyNumberFormat="1" applyFont="1" applyFill="1" applyBorder="1"/>
    <xf numFmtId="0" fontId="9" fillId="0" borderId="0" xfId="0" applyFont="1"/>
    <xf numFmtId="0" fontId="4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10" fontId="6" fillId="4" borderId="1" xfId="1" applyNumberFormat="1" applyFont="1" applyFill="1" applyBorder="1" applyAlignment="1">
      <alignment horizontal="left"/>
    </xf>
    <xf numFmtId="164" fontId="6" fillId="5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10" fontId="6" fillId="5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8" fillId="5" borderId="3" xfId="0" applyNumberFormat="1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164" fontId="8" fillId="5" borderId="5" xfId="0" applyNumberFormat="1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7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5BDC2-BAFC-4E04-9C7C-B6119953B53D}" name="Tabelle1" displayName="Tabelle1" ref="B3:BL29" totalsRowShown="0" headerRowDxfId="78" dataDxfId="77">
  <autoFilter ref="B3:BL29" xr:uid="{BF85BDC2-BAFC-4E04-9C7C-B6119953B53D}"/>
  <sortState xmlns:xlrd2="http://schemas.microsoft.com/office/spreadsheetml/2017/richdata2" ref="B4:BL29">
    <sortCondition ref="B3:B29"/>
  </sortState>
  <tableColumns count="63">
    <tableColumn id="1" xr3:uid="{A277EA47-9403-4F6B-B1F0-59DC2933E2D4}" name="GÜTE" dataDxfId="76">
      <calculatedColumnFormula>ABS(SUM(D4:BL4)-30)</calculatedColumnFormula>
    </tableColumn>
    <tableColumn id="2" xr3:uid="{C660A10F-FDDB-4767-96B1-7B3C9F58A026}" name="MODEL"/>
    <tableColumn id="3" xr3:uid="{AD6ADB62-0861-49B4-B9B2-CB54D980C950}" name="My wife told me to stop impersonating a flamingo. I had to put my foot down." dataDxfId="75"/>
    <tableColumn id="4" xr3:uid="{3E322144-2EF5-43DD-B995-D654F92C3658}" name="I went to buy some camo pants but couldn’t find any." dataDxfId="74"/>
    <tableColumn id="5" xr3:uid="{C7811D39-1E6D-4C00-9A25-17A8F71ED00D}" name="I failed math so many times at school; I can’t even count." dataDxfId="73"/>
    <tableColumn id="6" xr3:uid="{7A533E27-FB46-4633-8285-15101451F996}" name="Did you know that the boomerang is Australias biggest export? Its also their biggest import." dataDxfId="72"/>
    <tableColumn id="7" xr3:uid="{F96F7464-BF11-43BA-A3B4-046DB8E5134A}" name="Don’t you hate it when someone answers their own questions? I do." dataDxfId="71"/>
    <tableColumn id="8" xr3:uid="{0AC0C62D-F7A3-4E33-818F-AB4B32D5F9E6}" name="Two wifi engineers got married. The reception was fantastic." dataDxfId="70"/>
    <tableColumn id="9" xr3:uid="{17375367-975E-4AD2-8BBC-E15E6108E343}" name="What’s the difference between ignorance and apathy? I don’t know and I don’t care." dataDxfId="69"/>
    <tableColumn id="10" xr3:uid="{A6C1846D-D554-41C4-A460-49C491CC7BCF}" name="Refusing to go to the gym is a form of resistance training." dataDxfId="68"/>
    <tableColumn id="11" xr3:uid="{F0491C9E-388E-4D5C-90F8-17070903B4B4}" name="Despite the high cost of living; it remains popular." dataDxfId="67"/>
    <tableColumn id="12" xr3:uid="{F6146ED7-53D7-4067-BC36-DDBC78FCCDCE}" name="The rotation of Earth really makes my day." dataDxfId="66"/>
    <tableColumn id="13" xr3:uid="{54A25E75-2AE1-4FCA-A83D-7382B360946A}" name="A book fell on my head the other day. I only have my shelf to blame though." dataDxfId="65"/>
    <tableColumn id="14" xr3:uid="{E8C81461-558C-44B4-A9D9-21AFBD01E31D}" name="If you don’t pay your exorcist; do you get repossessed?" dataDxfId="64"/>
    <tableColumn id="15" xr3:uid="{E18409F7-BCF4-498F-A17A-497DCB45034D}" name="A ghost walked into a bar and ordered a shot of vodka. The bartender said; Sorry, we don’t serve spirits here." dataDxfId="63"/>
    <tableColumn id="16" xr3:uid="{061B2D95-05C0-4C73-8909-DFA7E2C4661D}" name="A blind man walked into a bar… and a table… and a chair…" dataDxfId="62"/>
    <tableColumn id="17" xr3:uid="{3A111A27-CAB5-41CD-9B15-4AE2AC519B93}" name="How do you make holy water? You boil the hell out of it." dataDxfId="61"/>
    <tableColumn id="18" xr3:uid="{0765057D-6E46-498F-9BF8-3042644623A7}" name="Maybe if we start telling people their brain is an app; they’ll want to use it." dataDxfId="60"/>
    <tableColumn id="19" xr3:uid="{54E309CA-E802-4A25-88B7-2DA7B5DD3F65}" name="Build a man a fire and he’ll be warm for a day. Set a man on fire and he’ll be warm for the rest of his life." dataDxfId="59"/>
    <tableColumn id="20" xr3:uid="{AFBEACDF-AA23-4F52-B29D-9D604A6F00AA}" name="Why did the parents not like their son’s biology teacher? He had skeletons in his closet." dataDxfId="58"/>
    <tableColumn id="21" xr3:uid="{B033211F-3841-44F8-93F9-718786EE61C8}" name="What do you need in order to make a small fortune on Wall Street? A large fortune." dataDxfId="57"/>
    <tableColumn id="22" xr3:uid="{CA6059C0-D3E2-49DC-BEA0-BB31665B9B33}" name="The trouble with getting to work on time is that it makes the day so long." dataDxfId="56"/>
    <tableColumn id="23" xr3:uid="{44DE865E-FEC2-4502-9F7A-9FF8DD4535F6}" name="Why don’t cats play poker in the jungle? Too many cheetahs." dataDxfId="55"/>
    <tableColumn id="24" xr3:uid="{B4F57046-9DC1-41FA-A05B-25A740EE5633}" name="I wanted my kids to watch the orchestra; but I had to turn it off. Too much sax and violins." dataDxfId="54"/>
    <tableColumn id="25" xr3:uid="{D7AC6F94-04B4-45AF-B249-47C359567489}" name="What's the difference between a hippo and a Zippo? One is really heavy; and the other is a little lighter." dataDxfId="53"/>
    <tableColumn id="26" xr3:uid="{32518439-A1FA-4E5C-A8C7-0F98F06E48B4}" name="What do you call a dead magician? An abra-cadaver." dataDxfId="52"/>
    <tableColumn id="27" xr3:uid="{49FF9DE9-3ED6-482E-8EBF-26F7C595B808}" name="Don’t spell part backward. It’s a trap." dataDxfId="51"/>
    <tableColumn id="28" xr3:uid="{CB32D7EE-4A7A-49B7-8580-125409CB2582}" name="There’s a new restaurant called Karma. There’s no menu. You get what you deserve." dataDxfId="50"/>
    <tableColumn id="29" xr3:uid="{1073C6F1-0176-4FAE-9024-67A2EEE66128}" name="Atheism is a non-prophet organization." dataDxfId="49"/>
    <tableColumn id="30" xr3:uid="{CCCA2129-D311-4327-95A1-540E4A1377E6}" name="The other day I asked the banker to check my balance; so she pushed me." dataDxfId="48"/>
    <tableColumn id="31" xr3:uid="{E2344C07-2B5D-41AB-9C96-47BEB2726B5C}" name="Animal testing is a terrible idea because they get all nervous and give the wrong answers." dataDxfId="47"/>
    <tableColumn id="32" xr3:uid="{A2B26270-1C10-4CE6-AB02-F7710AC25A82}" name="What do you call a hippie’s wife? Mississippi." dataDxfId="46"/>
    <tableColumn id="63" xr3:uid="{13327133-C2A8-47DF-BD72-67659DF49541}" name="Spalte1" dataDxfId="45"/>
    <tableColumn id="33" xr3:uid="{7BF9B601-0F5D-45EC-9BC8-D46D9D750838}" name="Germany is the second most populous country in Europe after Russia." dataDxfId="44"/>
    <tableColumn id="34" xr3:uid="{15A0205E-6410-45A7-9FC9-A0F373C3A3F5}" name="Cost of living calculations are also used to compare the cost of maintaining a certain standard of living in different geographic areas." dataDxfId="43"/>
    <tableColumn id="35" xr3:uid="{F52C7B20-F1AC-4C40-A17E-2E51DEAABA72}" name="Along with Hong Kong; South Korea; and Taiwan; Singapore is one of the Four Asian Tigers; and has surpassed its peers in terms of Gross Domestic Product (GDP) per capita." dataDxfId="42"/>
    <tableColumn id="36" xr3:uid="{880EB9AB-5E2D-43EB-8188-54CB479EE122}" name="Nowadays Italy is the fifth most visited country in international tourism." dataDxfId="41"/>
    <tableColumn id="37" xr3:uid="{EE773D4E-2744-431E-BA37-013E2CD0E425}" name="This TF Hub model uses the implementation of BERT from the TensorFlow Models repository on GitHub." dataDxfId="40"/>
    <tableColumn id="38" xr3:uid="{67F63AA1-25BD-4E63-9D40-E330136739BC}" name="They threw stun grenades through the windows; their first use by British police; and climbed through the kitchen window." dataDxfId="39"/>
    <tableColumn id="39" xr3:uid="{282D6ADB-7C80-4FA9-9F38-ACD9D7D80AB2}" name="Himalayan salt is rock salt mined from the Salt Range mountains in the Pakistani region of Punjab." dataDxfId="38"/>
    <tableColumn id="40" xr3:uid="{CD6A9219-41F4-49ED-8D88-6BD7551AC445}" name="The central hub for editors; with resources, links; tasks; and announcements." dataDxfId="37"/>
    <tableColumn id="41" xr3:uid="{53056313-B79B-4EFB-8815-D009C7113CA6}" name="The Chief Justice of Australia is the presiding Justice of the High Court of Australia and the highest-ranking judicial officer in the Commonwealth of Australia." dataDxfId="36"/>
    <tableColumn id="42" xr3:uid="{1119CDDE-8CA0-4C3C-A98F-CFA5F436BD55}" name="Since 2021; the German Bundeskanzler is Olaf Scholz of the Social Democratic Party of Germany." dataDxfId="35"/>
    <tableColumn id="43" xr3:uid="{73FA464B-401A-476B-AB6E-28D89D9BA9EB}" name="The start of the municipal year follows any local elections taking place that year; typically in May." dataDxfId="34"/>
    <tableColumn id="44" xr3:uid="{DAADECBD-02E5-4B48-BA07-83CCD4E7E01E}" name="Julius Caesar invaded Britain in 55 and 54 BC as part of his Gallic Wars." dataDxfId="33"/>
    <tableColumn id="45" xr3:uid="{FB339965-EBF0-4516-B42A-DB835A6A8AE3}" name="NATO formed with twelve founding members and has added new members eight times; most recently when North Macedonia joined the alliance in March 2020." dataDxfId="32"/>
    <tableColumn id="46" xr3:uid="{1032E1C6-3A2F-415E-BF9F-B73E40A900B4}" name="Brussels is also increasingly becoming multilingual." dataDxfId="31"/>
    <tableColumn id="47" xr3:uid="{CF8EADF1-4081-4763-A804-880DBAD86ACB}" name="The Weser starts at the confluence of the Fulda and the Werra." dataDxfId="30"/>
    <tableColumn id="48" xr3:uid="{B3ED2EBB-BACA-4803-800A-313C6FFA1209}" name="The town Porta Westfalica was established in 1973 by merging fifteen villages surrounding the gorge." dataDxfId="29"/>
    <tableColumn id="49" xr3:uid="{C160E408-C00D-49E5-B628-AB8E194FC5FE}" name="pandas is an open source; BSD-licensed library providing high-performance; easy-to-use data structures and data analysis tools for the Python programming language." dataDxfId="28"/>
    <tableColumn id="50" xr3:uid="{CAF3A2FC-FB36-42B7-BDA2-6D2EDC4A7C4C}" name="Matko Destanov; a small-time Romani smuggler and profiteer; lives with his teenage son Zare in a ramshackle house by the Danube River in eastern Serbia near the Bulgarian border." dataDxfId="27"/>
    <tableColumn id="51" xr3:uid="{3252329C-166C-4016-9978-23FC2295F50D}" name="In 1349; the Black Death radically altered Norway; killing between 50% and 60% of its population and leaving it in a period of social and economic decline." dataDxfId="26"/>
    <tableColumn id="52" xr3:uid="{DDCC3C80-B5DD-42EB-836D-0302EAA77AE9}" name="Farming is another regional economy; and consists mainly of dairy farming and livestock such as sheep; and domesticated reindeer graze the inland highlands." dataDxfId="25"/>
    <tableColumn id="53" xr3:uid="{A48AEAB0-D219-4B47-A0AC-62A2DEB1F340}" name="The elections were held in accordance with the 1928 constitution; which established the Legislative Council; reducing the proportion of elected members and increasing the number of members appointed by the government." dataDxfId="24"/>
    <tableColumn id="54" xr3:uid="{D0CC77E4-9EC1-4B5E-BF47-C0C352CB8756}" name="Born into the Finnish noble Alopaeus family; he followed his older brother Maximilian von Alopaeus into a diplomatic career. " dataDxfId="23"/>
    <tableColumn id="55" xr3:uid="{B64620C5-7B56-434B-BA33-8476AA7930FA}" name="However the same author had stated previously that the Earl's father; Thomas Fortescue; had purchased an estate near Dromiskin in Ireland; named Randalstown; which he renamed Clermont Park&quot;.&quot;" dataDxfId="22"/>
    <tableColumn id="56" xr3:uid="{3C325F78-86E2-48CC-BB8C-52DAB8ECB84D}" name="In December 2020; she was named the dean of the Faculty of Law; with a term to commence January 1; 2021." dataDxfId="21"/>
    <tableColumn id="57" xr3:uid="{2123CBCD-7BB5-40E1-A62A-4CAA189FE867}" name="It is a concrete and steel structure; with a facade of brown-colored granite and glass." dataDxfId="20"/>
    <tableColumn id="58" xr3:uid="{19DBE070-96BA-4F0E-85D5-021D3E611A3C}" name="He also served as a board member of the Personal Care Products Council trade association and was President of the California Cosmetics Association." dataDxfId="19"/>
    <tableColumn id="59" xr3:uid="{DD5175DF-AA52-4028-86EA-3998CCF35F6D}" name="The company was founded to recycle precious metal scrap from electronic equipment manufacturers." dataDxfId="18"/>
    <tableColumn id="60" xr3:uid="{4A0BF5A9-DFE6-4013-B904-1D962C282908}" name="The gestation period of LNG transport infrastructure is a few years." dataDxfId="17"/>
    <tableColumn id="61" xr3:uid="{7E9DEC5A-D289-4AD3-94F8-D6B289F2426F}" name="The university is organized into six colleges offering 65 bachelor's and 39 master's degrees." dataDxfId="16"/>
    <tableColumn id="62" xr3:uid="{A0A3270D-8511-4E2C-A17E-A41C2DE430A5}" name="The city is over an oilfield with minor wells both directly beneath the city as well as offshore.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20C5-C1A5-4C3F-ACA0-5693E35B637E}">
  <sheetPr>
    <pageSetUpPr fitToPage="1"/>
  </sheetPr>
  <dimension ref="B2:AL57"/>
  <sheetViews>
    <sheetView zoomScale="70" zoomScaleNormal="70" workbookViewId="0">
      <selection activeCell="AH6" sqref="AH6"/>
    </sheetView>
  </sheetViews>
  <sheetFormatPr baseColWidth="10" defaultRowHeight="14.4" x14ac:dyDescent="0.3"/>
  <cols>
    <col min="2" max="2" width="5.09765625" style="20" bestFit="1" customWidth="1"/>
    <col min="3" max="33" width="10.69921875" style="20" customWidth="1"/>
    <col min="37" max="37" width="41.19921875" customWidth="1"/>
    <col min="38" max="38" width="32.19921875" bestFit="1" customWidth="1"/>
  </cols>
  <sheetData>
    <row r="2" spans="2:38" ht="17.850000000000001" x14ac:dyDescent="0.35">
      <c r="B2" s="30" t="s">
        <v>100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2"/>
    </row>
    <row r="3" spans="2:38" s="19" customFormat="1" x14ac:dyDescent="0.3">
      <c r="B3" s="17" t="s">
        <v>3</v>
      </c>
      <c r="C3" s="18" t="s">
        <v>101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98</v>
      </c>
      <c r="AE3" s="18" t="s">
        <v>31</v>
      </c>
      <c r="AF3" s="18" t="s">
        <v>32</v>
      </c>
      <c r="AG3" s="18" t="s">
        <v>33</v>
      </c>
      <c r="AJ3" s="17" t="s">
        <v>3</v>
      </c>
      <c r="AK3" s="18" t="s">
        <v>101</v>
      </c>
      <c r="AL3" s="18" t="s">
        <v>98</v>
      </c>
    </row>
    <row r="4" spans="2:38" x14ac:dyDescent="0.3">
      <c r="B4" s="21">
        <v>9.6224859319627285</v>
      </c>
      <c r="C4" s="22" t="s">
        <v>65</v>
      </c>
      <c r="D4" s="23">
        <v>0.98159295320510864</v>
      </c>
      <c r="E4" s="23">
        <v>0.9796297550201416</v>
      </c>
      <c r="F4" s="23">
        <v>0.96068012714385986</v>
      </c>
      <c r="G4" s="23">
        <v>0.96711987257003784</v>
      </c>
      <c r="H4" s="23">
        <v>0.98461580276489258</v>
      </c>
      <c r="I4" s="23">
        <v>0.81650376319885254</v>
      </c>
      <c r="J4" s="23">
        <v>0.98265773057937622</v>
      </c>
      <c r="K4" s="23">
        <v>0.78826195001602173</v>
      </c>
      <c r="L4" s="23">
        <v>0.41957062482833862</v>
      </c>
      <c r="M4" s="23">
        <v>0.91475188732147217</v>
      </c>
      <c r="N4" s="23">
        <v>0.97670662403106689</v>
      </c>
      <c r="O4" s="23">
        <v>0.93079084157943726</v>
      </c>
      <c r="P4" s="23">
        <v>0.97886168956756592</v>
      </c>
      <c r="Q4" s="23">
        <v>0.97443747520446777</v>
      </c>
      <c r="R4" s="23">
        <v>0.98255825042724609</v>
      </c>
      <c r="S4" s="23">
        <v>0.97341138124465942</v>
      </c>
      <c r="T4" s="23">
        <v>0.96284013986587524</v>
      </c>
      <c r="U4" s="23">
        <v>0.97437840700149536</v>
      </c>
      <c r="V4" s="23">
        <v>0.98159003257751465</v>
      </c>
      <c r="W4" s="23">
        <v>0.95106625556945801</v>
      </c>
      <c r="X4" s="23">
        <v>0.96657711267471313</v>
      </c>
      <c r="Y4" s="23">
        <v>0.98317503929138184</v>
      </c>
      <c r="Z4" s="23">
        <v>0.97762984037399292</v>
      </c>
      <c r="AA4" s="23">
        <v>0.98162007331848145</v>
      </c>
      <c r="AB4" s="23">
        <v>0.93572461605072021</v>
      </c>
      <c r="AC4" s="23">
        <v>0.97217106819152832</v>
      </c>
      <c r="AD4" s="23">
        <v>0.2427926957607269</v>
      </c>
      <c r="AE4" s="23">
        <v>0.97807776927947998</v>
      </c>
      <c r="AF4" s="23">
        <v>0.96985989809036255</v>
      </c>
      <c r="AG4" s="23">
        <v>0.98255163431167603</v>
      </c>
      <c r="AJ4" s="10">
        <v>9.6224859319627285</v>
      </c>
      <c r="AK4" s="11" t="s">
        <v>65</v>
      </c>
      <c r="AL4" s="12">
        <v>0.2427926957607269</v>
      </c>
    </row>
    <row r="5" spans="2:38" x14ac:dyDescent="0.3">
      <c r="B5" s="24">
        <v>9.6731444858014584</v>
      </c>
      <c r="C5" s="25" t="s">
        <v>66</v>
      </c>
      <c r="D5" s="26">
        <v>0.98728841543197632</v>
      </c>
      <c r="E5" s="26">
        <v>0.98922049999237061</v>
      </c>
      <c r="F5" s="26">
        <v>0.97361409664154053</v>
      </c>
      <c r="G5" s="26">
        <v>0.97908294200897217</v>
      </c>
      <c r="H5" s="26">
        <v>0.98577016592025757</v>
      </c>
      <c r="I5" s="26">
        <v>0.58436083793640137</v>
      </c>
      <c r="J5" s="26">
        <v>0.98006898164749146</v>
      </c>
      <c r="K5" s="26">
        <v>0.73997128009796143</v>
      </c>
      <c r="L5" s="26">
        <v>0.64247810840606689</v>
      </c>
      <c r="M5" s="26">
        <v>0.90688437223434448</v>
      </c>
      <c r="N5" s="26">
        <v>0.98846298456192017</v>
      </c>
      <c r="O5" s="26">
        <v>0.93952125310897827</v>
      </c>
      <c r="P5" s="26">
        <v>0.9892277717590332</v>
      </c>
      <c r="Q5" s="26">
        <v>0.98555833101272583</v>
      </c>
      <c r="R5" s="26">
        <v>0.98273372650146484</v>
      </c>
      <c r="S5" s="26">
        <v>0.97720378637313843</v>
      </c>
      <c r="T5" s="26">
        <v>0.96472710371017456</v>
      </c>
      <c r="U5" s="26">
        <v>0.98393505811691284</v>
      </c>
      <c r="V5" s="26">
        <v>0.98883962631225586</v>
      </c>
      <c r="W5" s="26">
        <v>0.9454268217086792</v>
      </c>
      <c r="X5" s="26">
        <v>0.98257160186767578</v>
      </c>
      <c r="Y5" s="26">
        <v>0.99084079265594482</v>
      </c>
      <c r="Z5" s="26">
        <v>0.98815065622329712</v>
      </c>
      <c r="AA5" s="26">
        <v>0.98826289176940918</v>
      </c>
      <c r="AB5" s="26">
        <v>0.9640076756477356</v>
      </c>
      <c r="AC5" s="26">
        <v>0.98411864042282104</v>
      </c>
      <c r="AD5" s="26">
        <v>0.24607895314693451</v>
      </c>
      <c r="AE5" s="26">
        <v>0.9883115291595459</v>
      </c>
      <c r="AF5" s="26">
        <v>0.98064696788787842</v>
      </c>
      <c r="AG5" s="26">
        <v>0.98354721069335938</v>
      </c>
      <c r="AJ5" s="13">
        <v>9.6731444858014584</v>
      </c>
      <c r="AK5" s="14" t="s">
        <v>66</v>
      </c>
      <c r="AL5" s="15">
        <v>0.24607895314693451</v>
      </c>
    </row>
    <row r="6" spans="2:38" x14ac:dyDescent="0.3">
      <c r="B6" s="21">
        <v>11.860315572470427</v>
      </c>
      <c r="C6" s="22" t="s">
        <v>67</v>
      </c>
      <c r="D6" s="23">
        <v>0.99443227052688599</v>
      </c>
      <c r="E6" s="23">
        <v>0.9938698410987854</v>
      </c>
      <c r="F6" s="23">
        <v>0.97927379608154297</v>
      </c>
      <c r="G6" s="23">
        <v>0.9895586371421814</v>
      </c>
      <c r="H6" s="23">
        <v>0.98980885744094849</v>
      </c>
      <c r="I6" s="23">
        <v>0.57137387990951538</v>
      </c>
      <c r="J6" s="23">
        <v>0.97577178478240967</v>
      </c>
      <c r="K6" s="23">
        <v>0.80246776342391968</v>
      </c>
      <c r="L6" s="23">
        <v>0.54947280883789063</v>
      </c>
      <c r="M6" s="23">
        <v>0.88968902826309204</v>
      </c>
      <c r="N6" s="23">
        <v>0.99404728412628174</v>
      </c>
      <c r="O6" s="23">
        <v>0.88174796104431152</v>
      </c>
      <c r="P6" s="23">
        <v>0.99445730447769165</v>
      </c>
      <c r="Q6" s="23">
        <v>0.9926835298538208</v>
      </c>
      <c r="R6" s="23">
        <v>0.9908595085144043</v>
      </c>
      <c r="S6" s="23">
        <v>0.97144043445587158</v>
      </c>
      <c r="T6" s="23">
        <v>0.95158392190933228</v>
      </c>
      <c r="U6" s="23">
        <v>0.98487323522567749</v>
      </c>
      <c r="V6" s="23">
        <v>0.99441742897033691</v>
      </c>
      <c r="W6" s="23">
        <v>0.94541424512863159</v>
      </c>
      <c r="X6" s="23">
        <v>0.98835575580596924</v>
      </c>
      <c r="Y6" s="23">
        <v>0.99551784992218018</v>
      </c>
      <c r="Z6" s="23">
        <v>0.99485915899276733</v>
      </c>
      <c r="AA6" s="23">
        <v>0.99528217315673828</v>
      </c>
      <c r="AB6" s="23">
        <v>0.92232674360275269</v>
      </c>
      <c r="AC6" s="23">
        <v>0.9825853705406189</v>
      </c>
      <c r="AD6" s="23">
        <v>0.26474234461784357</v>
      </c>
      <c r="AE6" s="23">
        <v>0.99393081665039063</v>
      </c>
      <c r="AF6" s="23">
        <v>0.99028468132019043</v>
      </c>
      <c r="AG6" s="23">
        <v>0.9846959114074707</v>
      </c>
      <c r="AJ6" s="10">
        <v>11.860315572470427</v>
      </c>
      <c r="AK6" s="11" t="s">
        <v>67</v>
      </c>
      <c r="AL6" s="12">
        <v>0.26474234461784357</v>
      </c>
    </row>
    <row r="7" spans="2:38" x14ac:dyDescent="0.3">
      <c r="B7" s="24">
        <v>12.050142057240009</v>
      </c>
      <c r="C7" s="25" t="s">
        <v>68</v>
      </c>
      <c r="D7" s="26">
        <v>0.98182076215744019</v>
      </c>
      <c r="E7" s="26">
        <v>0.98077362775802612</v>
      </c>
      <c r="F7" s="26">
        <v>0.97154712677001953</v>
      </c>
      <c r="G7" s="26">
        <v>0.98215007781982422</v>
      </c>
      <c r="H7" s="26">
        <v>0.98527592420578003</v>
      </c>
      <c r="I7" s="26">
        <v>0.70865237712860107</v>
      </c>
      <c r="J7" s="26">
        <v>0.97911185026168823</v>
      </c>
      <c r="K7" s="26">
        <v>0.84774190187454224</v>
      </c>
      <c r="L7" s="26">
        <v>0.61654019355773926</v>
      </c>
      <c r="M7" s="26">
        <v>0.91574031114578247</v>
      </c>
      <c r="N7" s="26">
        <v>0.97538471221923828</v>
      </c>
      <c r="O7" s="26">
        <v>0.95226627588272095</v>
      </c>
      <c r="P7" s="26">
        <v>0.980124831199646</v>
      </c>
      <c r="Q7" s="26">
        <v>0.98511391878128052</v>
      </c>
      <c r="R7" s="26">
        <v>0.98412305116653442</v>
      </c>
      <c r="S7" s="26">
        <v>0.96931618452072144</v>
      </c>
      <c r="T7" s="26">
        <v>0.95669478178024292</v>
      </c>
      <c r="U7" s="26">
        <v>0.98007100820541382</v>
      </c>
      <c r="V7" s="26">
        <v>0.9842265248298645</v>
      </c>
      <c r="W7" s="26">
        <v>0.93801873922348022</v>
      </c>
      <c r="X7" s="26">
        <v>0.98005962371826172</v>
      </c>
      <c r="Y7" s="26">
        <v>0.98383820056915283</v>
      </c>
      <c r="Z7" s="26">
        <v>0.98352992534637451</v>
      </c>
      <c r="AA7" s="26">
        <v>0.98664379119873047</v>
      </c>
      <c r="AB7" s="26">
        <v>0.95642530918121338</v>
      </c>
      <c r="AC7" s="26">
        <v>0.97495245933532715</v>
      </c>
      <c r="AD7" s="26">
        <v>0.31643432378768921</v>
      </c>
      <c r="AE7" s="26">
        <v>0.9820256233215332</v>
      </c>
      <c r="AF7" s="26">
        <v>0.97340798377990723</v>
      </c>
      <c r="AG7" s="26">
        <v>0.98611432313919067</v>
      </c>
      <c r="AJ7" s="13">
        <v>12.050142057240009</v>
      </c>
      <c r="AK7" s="14" t="s">
        <v>68</v>
      </c>
      <c r="AL7" s="15">
        <v>0.31643432378768921</v>
      </c>
    </row>
    <row r="8" spans="2:38" x14ac:dyDescent="0.3">
      <c r="B8" s="21">
        <v>13.11783679947257</v>
      </c>
      <c r="C8" s="22" t="s">
        <v>69</v>
      </c>
      <c r="D8" s="23">
        <v>0.97527050971984863</v>
      </c>
      <c r="E8" s="23">
        <v>0.97905474901199341</v>
      </c>
      <c r="F8" s="23">
        <v>0.97154515981674194</v>
      </c>
      <c r="G8" s="23">
        <v>0.9806448221206665</v>
      </c>
      <c r="H8" s="23">
        <v>0.98159849643707275</v>
      </c>
      <c r="I8" s="23">
        <v>0.88045704364776611</v>
      </c>
      <c r="J8" s="23">
        <v>0.97818392515182495</v>
      </c>
      <c r="K8" s="23">
        <v>0.86278045177459717</v>
      </c>
      <c r="L8" s="23">
        <v>0.83977192640304565</v>
      </c>
      <c r="M8" s="23">
        <v>0.93701773881912231</v>
      </c>
      <c r="N8" s="23">
        <v>0.97898399829864502</v>
      </c>
      <c r="O8" s="23">
        <v>0.97007185220718384</v>
      </c>
      <c r="P8" s="23">
        <v>0.97811347246170044</v>
      </c>
      <c r="Q8" s="23">
        <v>0.97816640138626099</v>
      </c>
      <c r="R8" s="23">
        <v>0.98397922515869141</v>
      </c>
      <c r="S8" s="23">
        <v>0.97208833694458008</v>
      </c>
      <c r="T8" s="23">
        <v>0.97330540418624878</v>
      </c>
      <c r="U8" s="23">
        <v>0.98145538568496704</v>
      </c>
      <c r="V8" s="23">
        <v>0.98402369022369385</v>
      </c>
      <c r="W8" s="23">
        <v>0.9651380181312561</v>
      </c>
      <c r="X8" s="23">
        <v>0.9789014458656311</v>
      </c>
      <c r="Y8" s="23">
        <v>0.98120683431625366</v>
      </c>
      <c r="Z8" s="23">
        <v>0.97958576679229736</v>
      </c>
      <c r="AA8" s="23">
        <v>0.97718977928161621</v>
      </c>
      <c r="AB8" s="23">
        <v>0.97172081470489502</v>
      </c>
      <c r="AC8" s="23">
        <v>0.98091137409210205</v>
      </c>
      <c r="AD8" s="23">
        <v>0.46503555774688721</v>
      </c>
      <c r="AE8" s="23">
        <v>0.97878628969192505</v>
      </c>
      <c r="AF8" s="23">
        <v>0.97421044111251831</v>
      </c>
      <c r="AG8" s="23">
        <v>0.98184770345687866</v>
      </c>
      <c r="AJ8" s="10">
        <v>13.11783679947257</v>
      </c>
      <c r="AK8" s="11" t="s">
        <v>69</v>
      </c>
      <c r="AL8" s="12">
        <v>0.46503555774688721</v>
      </c>
    </row>
    <row r="9" spans="2:38" x14ac:dyDescent="0.3">
      <c r="B9" s="24">
        <v>14.636716976761818</v>
      </c>
      <c r="C9" s="25" t="s">
        <v>70</v>
      </c>
      <c r="D9" s="26">
        <v>0.97452938556671143</v>
      </c>
      <c r="E9" s="26">
        <v>0.9811471700668335</v>
      </c>
      <c r="F9" s="26">
        <v>0.97291195392608643</v>
      </c>
      <c r="G9" s="26">
        <v>0.97470283508300781</v>
      </c>
      <c r="H9" s="26">
        <v>0.98382598161697388</v>
      </c>
      <c r="I9" s="26">
        <v>0.90634173154830933</v>
      </c>
      <c r="J9" s="26">
        <v>0.98296266794204712</v>
      </c>
      <c r="K9" s="26">
        <v>0.90521484613418579</v>
      </c>
      <c r="L9" s="26">
        <v>0.80122625827789307</v>
      </c>
      <c r="M9" s="26">
        <v>0.94957506656646729</v>
      </c>
      <c r="N9" s="26">
        <v>0.97427499294281006</v>
      </c>
      <c r="O9" s="26">
        <v>0.96960186958312988</v>
      </c>
      <c r="P9" s="26">
        <v>0.98087263107299805</v>
      </c>
      <c r="Q9" s="26">
        <v>0.97593551874160767</v>
      </c>
      <c r="R9" s="26">
        <v>0.97851771116256714</v>
      </c>
      <c r="S9" s="26">
        <v>0.98329979181289673</v>
      </c>
      <c r="T9" s="26">
        <v>0.96306556463241577</v>
      </c>
      <c r="U9" s="26">
        <v>0.97347801923751831</v>
      </c>
      <c r="V9" s="26">
        <v>0.9734722375869751</v>
      </c>
      <c r="W9" s="26">
        <v>0.96319639682769775</v>
      </c>
      <c r="X9" s="26">
        <v>0.98361098766326904</v>
      </c>
      <c r="Y9" s="26">
        <v>0.98017573356628418</v>
      </c>
      <c r="Z9" s="26">
        <v>0.98242253065109253</v>
      </c>
      <c r="AA9" s="26">
        <v>0.97948175668716431</v>
      </c>
      <c r="AB9" s="26">
        <v>0.97356152534484863</v>
      </c>
      <c r="AC9" s="26">
        <v>0.97864508628845215</v>
      </c>
      <c r="AD9" s="26">
        <v>0.55803000926971436</v>
      </c>
      <c r="AE9" s="26">
        <v>0.97373449802398682</v>
      </c>
      <c r="AF9" s="26">
        <v>0.98207730054855347</v>
      </c>
      <c r="AG9" s="26">
        <v>0.98097598552703857</v>
      </c>
      <c r="AJ9" s="13">
        <v>14.636716976761818</v>
      </c>
      <c r="AK9" s="14" t="s">
        <v>70</v>
      </c>
      <c r="AL9" s="15">
        <v>0.55803000926971436</v>
      </c>
    </row>
    <row r="10" spans="2:38" x14ac:dyDescent="0.3">
      <c r="B10" s="21">
        <v>15.515270695090294</v>
      </c>
      <c r="C10" s="22" t="s">
        <v>71</v>
      </c>
      <c r="D10" s="23">
        <v>0.98252153396606445</v>
      </c>
      <c r="E10" s="23">
        <v>0.97386962175369263</v>
      </c>
      <c r="F10" s="23">
        <v>0.98012089729309082</v>
      </c>
      <c r="G10" s="23">
        <v>0.98141413927078247</v>
      </c>
      <c r="H10" s="23">
        <v>0.9875253438949585</v>
      </c>
      <c r="I10" s="23">
        <v>0.87196058034896851</v>
      </c>
      <c r="J10" s="23">
        <v>0.97025835514068604</v>
      </c>
      <c r="K10" s="23">
        <v>0.86351245641708374</v>
      </c>
      <c r="L10" s="23">
        <v>0.68864303827285767</v>
      </c>
      <c r="M10" s="23">
        <v>0.91379976272583008</v>
      </c>
      <c r="N10" s="23">
        <v>0.98139160871505737</v>
      </c>
      <c r="O10" s="23">
        <v>0.97561019659042358</v>
      </c>
      <c r="P10" s="23">
        <v>0.97904151678085327</v>
      </c>
      <c r="Q10" s="23">
        <v>0.97199022769927979</v>
      </c>
      <c r="R10" s="23">
        <v>0.98456048965454102</v>
      </c>
      <c r="S10" s="23">
        <v>0.98128801584243774</v>
      </c>
      <c r="T10" s="23">
        <v>0.93849223852157593</v>
      </c>
      <c r="U10" s="23">
        <v>0.98269152641296387</v>
      </c>
      <c r="V10" s="23">
        <v>0.98256933689117432</v>
      </c>
      <c r="W10" s="23">
        <v>0.97956317663192749</v>
      </c>
      <c r="X10" s="23">
        <v>0.98533874750137329</v>
      </c>
      <c r="Y10" s="23">
        <v>0.9834635853767395</v>
      </c>
      <c r="Z10" s="23">
        <v>0.98693031072616577</v>
      </c>
      <c r="AA10" s="23">
        <v>0.98160946369171143</v>
      </c>
      <c r="AB10" s="23">
        <v>0.93638265132904053</v>
      </c>
      <c r="AC10" s="23">
        <v>0.98066651821136475</v>
      </c>
      <c r="AD10" s="23">
        <v>0.14800508320331571</v>
      </c>
      <c r="AE10" s="23">
        <v>0.98329931497573853</v>
      </c>
      <c r="AF10" s="23">
        <v>0.97532099485397339</v>
      </c>
      <c r="AG10" s="23">
        <v>0.98524242639541626</v>
      </c>
      <c r="AJ10" s="10">
        <v>15.515270695090294</v>
      </c>
      <c r="AK10" s="11" t="s">
        <v>71</v>
      </c>
      <c r="AL10" s="12">
        <v>0.14800508320331571</v>
      </c>
    </row>
    <row r="11" spans="2:38" x14ac:dyDescent="0.3">
      <c r="B11" s="24">
        <v>17.17992877587676</v>
      </c>
      <c r="C11" s="25" t="s">
        <v>72</v>
      </c>
      <c r="D11" s="26">
        <v>0.99362558126449585</v>
      </c>
      <c r="E11" s="26">
        <v>0.95766752958297729</v>
      </c>
      <c r="F11" s="26">
        <v>0.92265009880065918</v>
      </c>
      <c r="G11" s="26">
        <v>0.99004548788070679</v>
      </c>
      <c r="H11" s="26">
        <v>0.91966211795806885</v>
      </c>
      <c r="I11" s="26">
        <v>0.59630852937698364</v>
      </c>
      <c r="J11" s="26">
        <v>0.73186367750167847</v>
      </c>
      <c r="K11" s="26">
        <v>0.92542570829391479</v>
      </c>
      <c r="L11" s="26">
        <v>0.4568215012550354</v>
      </c>
      <c r="M11" s="26">
        <v>0.91152310371398926</v>
      </c>
      <c r="N11" s="26">
        <v>0.98973345756530762</v>
      </c>
      <c r="O11" s="26">
        <v>0.72289031744003296</v>
      </c>
      <c r="P11" s="26">
        <v>0.98205471038818359</v>
      </c>
      <c r="Q11" s="26">
        <v>0.97628134489059448</v>
      </c>
      <c r="R11" s="26">
        <v>0.99068307876586914</v>
      </c>
      <c r="S11" s="26">
        <v>0.93891072273254395</v>
      </c>
      <c r="T11" s="26">
        <v>0.84375607967376709</v>
      </c>
      <c r="U11" s="26">
        <v>0.98477834463119507</v>
      </c>
      <c r="V11" s="26">
        <v>0.99113374948501587</v>
      </c>
      <c r="W11" s="26">
        <v>0.96408754587173462</v>
      </c>
      <c r="X11" s="26">
        <v>0.95683461427688599</v>
      </c>
      <c r="Y11" s="26">
        <v>0.99248224496841431</v>
      </c>
      <c r="Z11" s="26">
        <v>0.9939303994178772</v>
      </c>
      <c r="AA11" s="26">
        <v>0.99211817979812622</v>
      </c>
      <c r="AB11" s="26">
        <v>0.36403027176856989</v>
      </c>
      <c r="AC11" s="26">
        <v>0.83562153577804565</v>
      </c>
      <c r="AD11" s="26">
        <v>0.33091077208518982</v>
      </c>
      <c r="AE11" s="26">
        <v>0.9919736385345459</v>
      </c>
      <c r="AF11" s="26">
        <v>0.9871373176574707</v>
      </c>
      <c r="AG11" s="26">
        <v>0.96717792749404907</v>
      </c>
      <c r="AJ11" s="13">
        <v>17.17992877587676</v>
      </c>
      <c r="AK11" s="14" t="s">
        <v>72</v>
      </c>
      <c r="AL11" s="15">
        <v>0.33091077208518982</v>
      </c>
    </row>
    <row r="12" spans="2:38" x14ac:dyDescent="0.3">
      <c r="B12" s="21">
        <v>17.246171653270721</v>
      </c>
      <c r="C12" s="22" t="s">
        <v>73</v>
      </c>
      <c r="D12" s="23">
        <v>0.9959719181060791</v>
      </c>
      <c r="E12" s="23">
        <v>0.97385048866271973</v>
      </c>
      <c r="F12" s="23">
        <v>0.97739166021347046</v>
      </c>
      <c r="G12" s="23">
        <v>0.99475312232971191</v>
      </c>
      <c r="H12" s="23">
        <v>0.99186414480209351</v>
      </c>
      <c r="I12" s="23">
        <v>0.54571861028671265</v>
      </c>
      <c r="J12" s="23">
        <v>0.9847380518913269</v>
      </c>
      <c r="K12" s="23">
        <v>0.73921108245849609</v>
      </c>
      <c r="L12" s="23">
        <v>0.52300083637237549</v>
      </c>
      <c r="M12" s="23">
        <v>0.64991915225982666</v>
      </c>
      <c r="N12" s="23">
        <v>0.99434864521026611</v>
      </c>
      <c r="O12" s="23">
        <v>0.91887360811233521</v>
      </c>
      <c r="P12" s="23">
        <v>0.9935687780380249</v>
      </c>
      <c r="Q12" s="23">
        <v>0.98392242193222046</v>
      </c>
      <c r="R12" s="23">
        <v>0.99722820520401001</v>
      </c>
      <c r="S12" s="23">
        <v>0.98237532377243042</v>
      </c>
      <c r="T12" s="23">
        <v>0.85114502906799316</v>
      </c>
      <c r="U12" s="23">
        <v>0.99663913249969482</v>
      </c>
      <c r="V12" s="23">
        <v>0.99659425020217896</v>
      </c>
      <c r="W12" s="23">
        <v>0.89504015445709229</v>
      </c>
      <c r="X12" s="23">
        <v>0.99552923440933228</v>
      </c>
      <c r="Y12" s="23">
        <v>0.99514800310134888</v>
      </c>
      <c r="Z12" s="23">
        <v>0.9977039098739624</v>
      </c>
      <c r="AA12" s="23">
        <v>0.99759483337402344</v>
      </c>
      <c r="AB12" s="23">
        <v>0.38824039697647089</v>
      </c>
      <c r="AC12" s="23">
        <v>0.90871137380599976</v>
      </c>
      <c r="AD12" s="23">
        <v>9.6796445548534393E-2</v>
      </c>
      <c r="AE12" s="23">
        <v>0.99284923076629639</v>
      </c>
      <c r="AF12" s="23">
        <v>0.98958927392959595</v>
      </c>
      <c r="AG12" s="23">
        <v>0.99495631456375122</v>
      </c>
      <c r="AJ12" s="10">
        <v>17.246171653270721</v>
      </c>
      <c r="AK12" s="11" t="s">
        <v>73</v>
      </c>
      <c r="AL12" s="12">
        <v>9.6796445548534393E-2</v>
      </c>
    </row>
    <row r="13" spans="2:38" x14ac:dyDescent="0.3">
      <c r="B13" s="24">
        <v>19.814171854406595</v>
      </c>
      <c r="C13" s="25" t="s">
        <v>74</v>
      </c>
      <c r="D13" s="26">
        <v>0.99890655279159546</v>
      </c>
      <c r="E13" s="26">
        <v>0.68628090620040894</v>
      </c>
      <c r="F13" s="26">
        <v>0.65504938364028931</v>
      </c>
      <c r="G13" s="26">
        <v>0.99871611595153809</v>
      </c>
      <c r="H13" s="26">
        <v>0.31619352102279658</v>
      </c>
      <c r="I13" s="26">
        <v>0.9454076886177063</v>
      </c>
      <c r="J13" s="26">
        <v>0.39555814862251282</v>
      </c>
      <c r="K13" s="26">
        <v>0.96993130445480347</v>
      </c>
      <c r="L13" s="26">
        <v>0.92858123779296875</v>
      </c>
      <c r="M13" s="26">
        <v>0.97767096757888794</v>
      </c>
      <c r="N13" s="26">
        <v>0.99825066328048706</v>
      </c>
      <c r="O13" s="26">
        <v>4.1429620236158371E-2</v>
      </c>
      <c r="P13" s="26">
        <v>0.98520684242248535</v>
      </c>
      <c r="Q13" s="26">
        <v>0.99358290433883667</v>
      </c>
      <c r="R13" s="26">
        <v>0.9996650218963623</v>
      </c>
      <c r="S13" s="26">
        <v>0.19810749590396881</v>
      </c>
      <c r="T13" s="26">
        <v>0.7585940957069397</v>
      </c>
      <c r="U13" s="26">
        <v>0.97972643375396729</v>
      </c>
      <c r="V13" s="26">
        <v>0.99962401390075684</v>
      </c>
      <c r="W13" s="26">
        <v>0.98948407173156738</v>
      </c>
      <c r="X13" s="26">
        <v>0.82784068584442139</v>
      </c>
      <c r="Y13" s="26">
        <v>0.99807065725326538</v>
      </c>
      <c r="Z13" s="26">
        <v>0.9998442530632019</v>
      </c>
      <c r="AA13" s="26">
        <v>0.99979168176651001</v>
      </c>
      <c r="AB13" s="26">
        <v>3.6875121295452118E-2</v>
      </c>
      <c r="AC13" s="26">
        <v>3.0785068869590759E-2</v>
      </c>
      <c r="AD13" s="26">
        <v>0.89513349533081055</v>
      </c>
      <c r="AE13" s="26">
        <v>0.99708110094070435</v>
      </c>
      <c r="AF13" s="26">
        <v>0.98036903142929077</v>
      </c>
      <c r="AG13" s="26">
        <v>0.96985656023025513</v>
      </c>
      <c r="AJ13" s="13">
        <v>19.814171854406595</v>
      </c>
      <c r="AK13" s="14" t="s">
        <v>74</v>
      </c>
      <c r="AL13" s="15">
        <v>0.89513349533081055</v>
      </c>
    </row>
    <row r="14" spans="2:38" x14ac:dyDescent="0.3">
      <c r="B14" s="21">
        <v>19.953519466082071</v>
      </c>
      <c r="C14" s="22" t="s">
        <v>75</v>
      </c>
      <c r="D14" s="23">
        <v>0.99994975328445435</v>
      </c>
      <c r="E14" s="23">
        <v>7.9537057899869978E-5</v>
      </c>
      <c r="F14" s="23">
        <v>3.9133825339376933E-5</v>
      </c>
      <c r="G14" s="23">
        <v>0.99997621774673462</v>
      </c>
      <c r="H14" s="23">
        <v>1.2363001587800679E-4</v>
      </c>
      <c r="I14" s="23">
        <v>0.99971073865890503</v>
      </c>
      <c r="J14" s="23">
        <v>7.4856434366665781E-5</v>
      </c>
      <c r="K14" s="23">
        <v>0.99986475706100464</v>
      </c>
      <c r="L14" s="23">
        <v>0.99723750352859497</v>
      </c>
      <c r="M14" s="23">
        <v>0.99987298250198364</v>
      </c>
      <c r="N14" s="23">
        <v>0.99983751773834229</v>
      </c>
      <c r="O14" s="23">
        <v>3.9577058487338952E-5</v>
      </c>
      <c r="P14" s="23">
        <v>6.6765135852620006E-4</v>
      </c>
      <c r="Q14" s="23">
        <v>0.99979770183563232</v>
      </c>
      <c r="R14" s="23">
        <v>0.99997389316558838</v>
      </c>
      <c r="S14" s="23">
        <v>3.4481685725040728E-4</v>
      </c>
      <c r="T14" s="23">
        <v>1.078997272998095E-3</v>
      </c>
      <c r="U14" s="23">
        <v>0.99305593967437744</v>
      </c>
      <c r="V14" s="23">
        <v>0.99997812509536743</v>
      </c>
      <c r="W14" s="23">
        <v>0.99993467330932617</v>
      </c>
      <c r="X14" s="23">
        <v>0.99255919456481934</v>
      </c>
      <c r="Y14" s="23">
        <v>0.99989360570907593</v>
      </c>
      <c r="Z14" s="23">
        <v>0.99996769428253174</v>
      </c>
      <c r="AA14" s="23">
        <v>0.99998587369918823</v>
      </c>
      <c r="AB14" s="23">
        <v>1.0496887625777159E-5</v>
      </c>
      <c r="AC14" s="23">
        <v>2.2170299416757189E-5</v>
      </c>
      <c r="AD14" s="23">
        <v>0.99978387355804443</v>
      </c>
      <c r="AE14" s="23">
        <v>0.99994230270385742</v>
      </c>
      <c r="AF14" s="23">
        <v>0.99995356798171997</v>
      </c>
      <c r="AG14" s="23">
        <v>0.9973796010017395</v>
      </c>
      <c r="AJ14" s="10">
        <v>19.953519466082071</v>
      </c>
      <c r="AK14" s="11" t="s">
        <v>75</v>
      </c>
      <c r="AL14" s="12">
        <v>0.99978387355804443</v>
      </c>
    </row>
    <row r="15" spans="2:38" x14ac:dyDescent="0.3">
      <c r="B15" s="24">
        <v>20.594323273748159</v>
      </c>
      <c r="C15" s="25" t="s">
        <v>76</v>
      </c>
      <c r="D15" s="26">
        <v>0.99764162302017212</v>
      </c>
      <c r="E15" s="26">
        <v>0.37358838319778442</v>
      </c>
      <c r="F15" s="26">
        <v>0.6929047703742981</v>
      </c>
      <c r="G15" s="26">
        <v>0.99705427885055542</v>
      </c>
      <c r="H15" s="26">
        <v>0.44265756011009222</v>
      </c>
      <c r="I15" s="26">
        <v>0.84693127870559692</v>
      </c>
      <c r="J15" s="26">
        <v>0.38864073157310491</v>
      </c>
      <c r="K15" s="26">
        <v>0.9729347825050354</v>
      </c>
      <c r="L15" s="26">
        <v>0.82112830877304077</v>
      </c>
      <c r="M15" s="26">
        <v>0.93496018648147583</v>
      </c>
      <c r="N15" s="26">
        <v>0.99158084392547607</v>
      </c>
      <c r="O15" s="26">
        <v>0.31073504686355591</v>
      </c>
      <c r="P15" s="26">
        <v>0.98741441965103149</v>
      </c>
      <c r="Q15" s="26">
        <v>0.99631416797637939</v>
      </c>
      <c r="R15" s="26">
        <v>0.99774020910263062</v>
      </c>
      <c r="S15" s="26">
        <v>0.7153504490852356</v>
      </c>
      <c r="T15" s="26">
        <v>0.46169060468673712</v>
      </c>
      <c r="U15" s="26">
        <v>0.9166523814201355</v>
      </c>
      <c r="V15" s="26">
        <v>0.99817931652069092</v>
      </c>
      <c r="W15" s="26">
        <v>0.98014354705810547</v>
      </c>
      <c r="X15" s="26">
        <v>0.81513196229934692</v>
      </c>
      <c r="Y15" s="26">
        <v>0.99772018194198608</v>
      </c>
      <c r="Z15" s="26">
        <v>0.99858587980270386</v>
      </c>
      <c r="AA15" s="26">
        <v>0.99840825796127319</v>
      </c>
      <c r="AB15" s="26">
        <v>4.0870916098356247E-2</v>
      </c>
      <c r="AC15" s="26">
        <v>0.105115994811058</v>
      </c>
      <c r="AD15" s="26">
        <v>0.81320732831954956</v>
      </c>
      <c r="AE15" s="26">
        <v>0.99480330944061279</v>
      </c>
      <c r="AF15" s="26">
        <v>0.99596911668777466</v>
      </c>
      <c r="AG15" s="26">
        <v>0.85672646760940552</v>
      </c>
      <c r="AJ15" s="13">
        <v>20.594323273748159</v>
      </c>
      <c r="AK15" s="14" t="s">
        <v>76</v>
      </c>
      <c r="AL15" s="15">
        <v>0.81320732831954956</v>
      </c>
    </row>
    <row r="16" spans="2:38" x14ac:dyDescent="0.3">
      <c r="B16" s="21">
        <v>20.836186226457357</v>
      </c>
      <c r="C16" s="22" t="s">
        <v>77</v>
      </c>
      <c r="D16" s="23">
        <v>0.99897873401641846</v>
      </c>
      <c r="E16" s="23">
        <v>0.644298255443573</v>
      </c>
      <c r="F16" s="23">
        <v>0.38131853938102722</v>
      </c>
      <c r="G16" s="23">
        <v>0.99966669082641602</v>
      </c>
      <c r="H16" s="23">
        <v>0.16091218590736389</v>
      </c>
      <c r="I16" s="23">
        <v>0.94307208061218262</v>
      </c>
      <c r="J16" s="23">
        <v>0.15619885921478269</v>
      </c>
      <c r="K16" s="23">
        <v>0.99235838651657104</v>
      </c>
      <c r="L16" s="23">
        <v>0.97826290130615234</v>
      </c>
      <c r="M16" s="23">
        <v>0.99581128358840942</v>
      </c>
      <c r="N16" s="23">
        <v>0.99822884798049927</v>
      </c>
      <c r="O16" s="23">
        <v>1.8911870196461681E-2</v>
      </c>
      <c r="P16" s="23">
        <v>0.97632932662963867</v>
      </c>
      <c r="Q16" s="23">
        <v>0.99975317716598511</v>
      </c>
      <c r="R16" s="23">
        <v>0.99952292442321777</v>
      </c>
      <c r="S16" s="23">
        <v>7.4614889919757843E-2</v>
      </c>
      <c r="T16" s="23">
        <v>0.71926742792129517</v>
      </c>
      <c r="U16" s="23">
        <v>0.93823873996734619</v>
      </c>
      <c r="V16" s="23">
        <v>0.99974489212036133</v>
      </c>
      <c r="W16" s="23">
        <v>0.99745285511016846</v>
      </c>
      <c r="X16" s="23">
        <v>0.67441391944885254</v>
      </c>
      <c r="Y16" s="23">
        <v>0.99885302782058716</v>
      </c>
      <c r="Z16" s="23">
        <v>0.99992257356643677</v>
      </c>
      <c r="AA16" s="23">
        <v>0.99995601177215576</v>
      </c>
      <c r="AB16" s="23">
        <v>1.05715561658144E-2</v>
      </c>
      <c r="AC16" s="23">
        <v>2.342358231544495E-2</v>
      </c>
      <c r="AD16" s="23">
        <v>0.92740684747695923</v>
      </c>
      <c r="AE16" s="23">
        <v>0.99617648124694824</v>
      </c>
      <c r="AF16" s="23">
        <v>0.99639379978179932</v>
      </c>
      <c r="AG16" s="23">
        <v>0.5697481632232666</v>
      </c>
      <c r="AJ16" s="10">
        <v>20.836186226457357</v>
      </c>
      <c r="AK16" s="11" t="s">
        <v>77</v>
      </c>
      <c r="AL16" s="12">
        <v>0.92740684747695923</v>
      </c>
    </row>
    <row r="17" spans="2:38" x14ac:dyDescent="0.3">
      <c r="B17" s="24">
        <v>21.743701949715614</v>
      </c>
      <c r="C17" s="25" t="s">
        <v>78</v>
      </c>
      <c r="D17" s="26">
        <v>0.99732095003128052</v>
      </c>
      <c r="E17" s="26">
        <v>0.9955173134803772</v>
      </c>
      <c r="F17" s="26">
        <v>0.98816937208175659</v>
      </c>
      <c r="G17" s="26">
        <v>0.99643945693969727</v>
      </c>
      <c r="H17" s="26">
        <v>0.99702084064483643</v>
      </c>
      <c r="I17" s="26">
        <v>0.75750923156738281</v>
      </c>
      <c r="J17" s="26">
        <v>0.99519407749176025</v>
      </c>
      <c r="K17" s="26">
        <v>0.94684237241744995</v>
      </c>
      <c r="L17" s="26">
        <v>0.75971215963363647</v>
      </c>
      <c r="M17" s="26">
        <v>0.98417061567306519</v>
      </c>
      <c r="N17" s="26">
        <v>0.99696874618530273</v>
      </c>
      <c r="O17" s="26">
        <v>0.96890819072723389</v>
      </c>
      <c r="P17" s="26">
        <v>0.99713462591171265</v>
      </c>
      <c r="Q17" s="26">
        <v>0.99650686979293823</v>
      </c>
      <c r="R17" s="26">
        <v>0.99779236316680908</v>
      </c>
      <c r="S17" s="26">
        <v>0.99377256631851196</v>
      </c>
      <c r="T17" s="26">
        <v>0.99274194240570068</v>
      </c>
      <c r="U17" s="26">
        <v>0.99621361494064331</v>
      </c>
      <c r="V17" s="26">
        <v>0.99779874086380005</v>
      </c>
      <c r="W17" s="26">
        <v>0.99490010738372803</v>
      </c>
      <c r="X17" s="26">
        <v>0.99434512853622437</v>
      </c>
      <c r="Y17" s="26">
        <v>0.99695920944213867</v>
      </c>
      <c r="Z17" s="26">
        <v>0.99833965301513672</v>
      </c>
      <c r="AA17" s="26">
        <v>0.99791556596755981</v>
      </c>
      <c r="AB17" s="26">
        <v>0.95690160989761353</v>
      </c>
      <c r="AC17" s="26">
        <v>0.99287992715835571</v>
      </c>
      <c r="AD17" s="26">
        <v>0.52214640378952026</v>
      </c>
      <c r="AE17" s="26">
        <v>0.99660378694534302</v>
      </c>
      <c r="AF17" s="26">
        <v>0.99680864810943604</v>
      </c>
      <c r="AG17" s="26">
        <v>0.99689304828643799</v>
      </c>
      <c r="AJ17" s="13">
        <v>21.743701949715614</v>
      </c>
      <c r="AK17" s="14" t="s">
        <v>78</v>
      </c>
      <c r="AL17" s="15">
        <v>0.52214640378952026</v>
      </c>
    </row>
    <row r="18" spans="2:38" x14ac:dyDescent="0.3">
      <c r="B18" s="21">
        <v>23.529339805245399</v>
      </c>
      <c r="C18" s="22" t="s">
        <v>79</v>
      </c>
      <c r="D18" s="23">
        <v>0.99555355310440063</v>
      </c>
      <c r="E18" s="23">
        <v>0.98965424299240112</v>
      </c>
      <c r="F18" s="23">
        <v>0.99445152282714844</v>
      </c>
      <c r="G18" s="23">
        <v>0.99295657873153687</v>
      </c>
      <c r="H18" s="23">
        <v>0.97921663522720337</v>
      </c>
      <c r="I18" s="23">
        <v>0.94540196657180786</v>
      </c>
      <c r="J18" s="23">
        <v>0.99266773462295532</v>
      </c>
      <c r="K18" s="23">
        <v>0.92741614580154419</v>
      </c>
      <c r="L18" s="23">
        <v>0.84866154193878174</v>
      </c>
      <c r="M18" s="23">
        <v>0.96072256565093994</v>
      </c>
      <c r="N18" s="23">
        <v>0.9920927882194519</v>
      </c>
      <c r="O18" s="23">
        <v>0.87936055660247803</v>
      </c>
      <c r="P18" s="23">
        <v>0.99366414546966553</v>
      </c>
      <c r="Q18" s="23">
        <v>0.98965317010879517</v>
      </c>
      <c r="R18" s="23">
        <v>0.99408310651779175</v>
      </c>
      <c r="S18" s="23">
        <v>0.9844437837600708</v>
      </c>
      <c r="T18" s="23">
        <v>0.96849489212036133</v>
      </c>
      <c r="U18" s="23">
        <v>0.99604755640029907</v>
      </c>
      <c r="V18" s="23">
        <v>0.99678587913513184</v>
      </c>
      <c r="W18" s="23">
        <v>0.9713706374168396</v>
      </c>
      <c r="X18" s="23">
        <v>0.99523717164993286</v>
      </c>
      <c r="Y18" s="23">
        <v>0.99536442756652832</v>
      </c>
      <c r="Z18" s="23">
        <v>0.99760603904724121</v>
      </c>
      <c r="AA18" s="23">
        <v>0.99665749073028564</v>
      </c>
      <c r="AB18" s="23">
        <v>0.92756104469299316</v>
      </c>
      <c r="AC18" s="23">
        <v>0.9792402982711792</v>
      </c>
      <c r="AD18" s="23">
        <v>0.62233918905258179</v>
      </c>
      <c r="AE18" s="23">
        <v>0.99534022808074951</v>
      </c>
      <c r="AF18" s="23">
        <v>0.98306876420974731</v>
      </c>
      <c r="AG18" s="23">
        <v>0.99569207429885864</v>
      </c>
      <c r="AJ18" s="10">
        <v>23.529339805245399</v>
      </c>
      <c r="AK18" s="11" t="s">
        <v>79</v>
      </c>
      <c r="AL18" s="12">
        <v>0.62233918905258179</v>
      </c>
    </row>
    <row r="19" spans="2:38" x14ac:dyDescent="0.3">
      <c r="B19" s="24">
        <v>23.622268304228783</v>
      </c>
      <c r="C19" s="25" t="s">
        <v>80</v>
      </c>
      <c r="D19" s="26">
        <v>0.99536031484603882</v>
      </c>
      <c r="E19" s="26">
        <v>0.99411922693252563</v>
      </c>
      <c r="F19" s="26">
        <v>0.99469369649887085</v>
      </c>
      <c r="G19" s="26">
        <v>0.99392890930175781</v>
      </c>
      <c r="H19" s="26">
        <v>0.99172621965408325</v>
      </c>
      <c r="I19" s="26">
        <v>0.93149209022521973</v>
      </c>
      <c r="J19" s="26">
        <v>0.9938996434211731</v>
      </c>
      <c r="K19" s="26">
        <v>0.93651336431503296</v>
      </c>
      <c r="L19" s="26">
        <v>0.93055397272109985</v>
      </c>
      <c r="M19" s="26">
        <v>0.97633850574493408</v>
      </c>
      <c r="N19" s="26">
        <v>0.99393337965011597</v>
      </c>
      <c r="O19" s="26">
        <v>0.97105777263641357</v>
      </c>
      <c r="P19" s="26">
        <v>0.99630331993103027</v>
      </c>
      <c r="Q19" s="26">
        <v>0.99470704793930054</v>
      </c>
      <c r="R19" s="26">
        <v>0.99705362319946289</v>
      </c>
      <c r="S19" s="26">
        <v>0.99251240491867065</v>
      </c>
      <c r="T19" s="26">
        <v>0.99259483814239502</v>
      </c>
      <c r="U19" s="26">
        <v>0.99584931135177612</v>
      </c>
      <c r="V19" s="26">
        <v>0.99714058637619019</v>
      </c>
      <c r="W19" s="26">
        <v>0.97584247589111328</v>
      </c>
      <c r="X19" s="26">
        <v>0.99554240703582764</v>
      </c>
      <c r="Y19" s="26">
        <v>0.99552798271179199</v>
      </c>
      <c r="Z19" s="26">
        <v>0.99517470598220825</v>
      </c>
      <c r="AA19" s="26">
        <v>0.99741029739379883</v>
      </c>
      <c r="AB19" s="26">
        <v>0.97262316942214966</v>
      </c>
      <c r="AC19" s="26">
        <v>0.99275171756744385</v>
      </c>
      <c r="AD19" s="26">
        <v>0.83396947383880615</v>
      </c>
      <c r="AE19" s="26">
        <v>0.99235290288925171</v>
      </c>
      <c r="AF19" s="26">
        <v>0.98746985197067261</v>
      </c>
      <c r="AG19" s="26">
        <v>0.99700731039047241</v>
      </c>
      <c r="AJ19" s="13">
        <v>23.622268304228783</v>
      </c>
      <c r="AK19" s="14" t="s">
        <v>80</v>
      </c>
      <c r="AL19" s="15">
        <v>0.83396947383880615</v>
      </c>
    </row>
    <row r="20" spans="2:38" x14ac:dyDescent="0.3">
      <c r="B20" s="21">
        <v>23.920082241296768</v>
      </c>
      <c r="C20" s="22" t="s">
        <v>81</v>
      </c>
      <c r="D20" s="23">
        <v>0.99785798788070679</v>
      </c>
      <c r="E20" s="23">
        <v>0.987132728099823</v>
      </c>
      <c r="F20" s="23">
        <v>0.98346996307373047</v>
      </c>
      <c r="G20" s="23">
        <v>0.99744462966918945</v>
      </c>
      <c r="H20" s="23">
        <v>0.94706463813781738</v>
      </c>
      <c r="I20" s="23">
        <v>0.83363252878189087</v>
      </c>
      <c r="J20" s="23">
        <v>0.9006391167640686</v>
      </c>
      <c r="K20" s="23">
        <v>0.97649747133255005</v>
      </c>
      <c r="L20" s="23">
        <v>0.94371718168258667</v>
      </c>
      <c r="M20" s="23">
        <v>0.97663813829421997</v>
      </c>
      <c r="N20" s="23">
        <v>0.99674564599990845</v>
      </c>
      <c r="O20" s="23">
        <v>0.70096194744110107</v>
      </c>
      <c r="P20" s="23">
        <v>0.99123626947402954</v>
      </c>
      <c r="Q20" s="23">
        <v>0.99386012554168701</v>
      </c>
      <c r="R20" s="23">
        <v>0.99843257665634155</v>
      </c>
      <c r="S20" s="23">
        <v>0.98534810543060303</v>
      </c>
      <c r="T20" s="23">
        <v>0.89386987686157227</v>
      </c>
      <c r="U20" s="23">
        <v>0.99686479568481445</v>
      </c>
      <c r="V20" s="23">
        <v>0.99776351451873779</v>
      </c>
      <c r="W20" s="23">
        <v>0.99177730083465576</v>
      </c>
      <c r="X20" s="23">
        <v>0.97554278373718262</v>
      </c>
      <c r="Y20" s="23">
        <v>0.99773311614990234</v>
      </c>
      <c r="Z20" s="23">
        <v>0.99875414371490479</v>
      </c>
      <c r="AA20" s="23">
        <v>0.99863308668136597</v>
      </c>
      <c r="AB20" s="23">
        <v>0.42894574999809271</v>
      </c>
      <c r="AC20" s="23">
        <v>0.95167052745819092</v>
      </c>
      <c r="AD20" s="23">
        <v>0.59401476383209229</v>
      </c>
      <c r="AE20" s="23">
        <v>0.99694788455963135</v>
      </c>
      <c r="AF20" s="23">
        <v>0.99612963199615479</v>
      </c>
      <c r="AG20" s="23">
        <v>0.98629844188690186</v>
      </c>
      <c r="AJ20" s="10">
        <v>23.920082241296768</v>
      </c>
      <c r="AK20" s="11" t="s">
        <v>81</v>
      </c>
      <c r="AL20" s="12">
        <v>0.59401476383209229</v>
      </c>
    </row>
    <row r="21" spans="2:38" x14ac:dyDescent="0.3">
      <c r="B21" s="24">
        <v>24.367340795695782</v>
      </c>
      <c r="C21" s="25" t="s">
        <v>82</v>
      </c>
      <c r="D21" s="26">
        <v>0.9993588924407959</v>
      </c>
      <c r="E21" s="26">
        <v>0.58229982852935791</v>
      </c>
      <c r="F21" s="26">
        <v>0.47977319359779358</v>
      </c>
      <c r="G21" s="26">
        <v>0.99922370910644531</v>
      </c>
      <c r="H21" s="26">
        <v>0.64226192235946655</v>
      </c>
      <c r="I21" s="26">
        <v>0.67125004529953003</v>
      </c>
      <c r="J21" s="26">
        <v>0.73118281364440918</v>
      </c>
      <c r="K21" s="26">
        <v>0.99855530261993408</v>
      </c>
      <c r="L21" s="26">
        <v>0.99151861667633057</v>
      </c>
      <c r="M21" s="26">
        <v>0.99806153774261475</v>
      </c>
      <c r="N21" s="26">
        <v>0.9958382248878479</v>
      </c>
      <c r="O21" s="26">
        <v>4.5013770461082458E-2</v>
      </c>
      <c r="P21" s="26">
        <v>0.99113470315933228</v>
      </c>
      <c r="Q21" s="26">
        <v>0.99900120496749878</v>
      </c>
      <c r="R21" s="26">
        <v>0.9994620680809021</v>
      </c>
      <c r="S21" s="26">
        <v>0.45502945780754089</v>
      </c>
      <c r="T21" s="26">
        <v>0.66103476285934448</v>
      </c>
      <c r="U21" s="26">
        <v>0.99684882164001465</v>
      </c>
      <c r="V21" s="26">
        <v>0.99920237064361572</v>
      </c>
      <c r="W21" s="26">
        <v>0.99847203493118286</v>
      </c>
      <c r="X21" s="26">
        <v>0.99667477607727051</v>
      </c>
      <c r="Y21" s="26">
        <v>0.99913740158081055</v>
      </c>
      <c r="Z21" s="26">
        <v>0.99971884489059448</v>
      </c>
      <c r="AA21" s="26">
        <v>0.99957025051116943</v>
      </c>
      <c r="AB21" s="26">
        <v>0.12498942762613301</v>
      </c>
      <c r="AC21" s="26">
        <v>0.48694035410881042</v>
      </c>
      <c r="AD21" s="26">
        <v>0.99673396348953247</v>
      </c>
      <c r="AE21" s="26">
        <v>0.99850600957870483</v>
      </c>
      <c r="AF21" s="26">
        <v>0.99902385473251343</v>
      </c>
      <c r="AG21" s="26">
        <v>0.99131244421005249</v>
      </c>
      <c r="AJ21" s="13">
        <v>24.367340795695782</v>
      </c>
      <c r="AK21" s="14" t="s">
        <v>82</v>
      </c>
      <c r="AL21" s="15">
        <v>0.99673396348953247</v>
      </c>
    </row>
    <row r="22" spans="2:38" x14ac:dyDescent="0.3">
      <c r="B22" s="21">
        <v>24.527521669864655</v>
      </c>
      <c r="C22" s="22" t="s">
        <v>83</v>
      </c>
      <c r="D22" s="23">
        <v>0.99795466661453247</v>
      </c>
      <c r="E22" s="23">
        <v>0.9926220178604126</v>
      </c>
      <c r="F22" s="23">
        <v>0.9945758581161499</v>
      </c>
      <c r="G22" s="23">
        <v>0.99640572071075439</v>
      </c>
      <c r="H22" s="23">
        <v>0.9947206974029541</v>
      </c>
      <c r="I22" s="23">
        <v>0.95824712514877319</v>
      </c>
      <c r="J22" s="23">
        <v>0.9954192042350769</v>
      </c>
      <c r="K22" s="23">
        <v>0.95650923252105713</v>
      </c>
      <c r="L22" s="23">
        <v>0.91877633333206177</v>
      </c>
      <c r="M22" s="23">
        <v>0.96844536066055298</v>
      </c>
      <c r="N22" s="23">
        <v>0.99630200862884521</v>
      </c>
      <c r="O22" s="23">
        <v>0.85345065593719482</v>
      </c>
      <c r="P22" s="23">
        <v>0.99473917484283447</v>
      </c>
      <c r="Q22" s="23">
        <v>0.99276614189147949</v>
      </c>
      <c r="R22" s="23">
        <v>0.99835425615310669</v>
      </c>
      <c r="S22" s="23">
        <v>0.99562746286392212</v>
      </c>
      <c r="T22" s="23">
        <v>0.97539407014846802</v>
      </c>
      <c r="U22" s="23">
        <v>0.997414231300354</v>
      </c>
      <c r="V22" s="23">
        <v>0.9987521767616272</v>
      </c>
      <c r="W22" s="23">
        <v>0.93318396806716919</v>
      </c>
      <c r="X22" s="23">
        <v>0.99560099840164185</v>
      </c>
      <c r="Y22" s="23">
        <v>0.99640238285064697</v>
      </c>
      <c r="Z22" s="23">
        <v>0.99930578470230103</v>
      </c>
      <c r="AA22" s="23">
        <v>0.99885356426239014</v>
      </c>
      <c r="AB22" s="23">
        <v>0.83180105686187744</v>
      </c>
      <c r="AC22" s="23">
        <v>0.93518167734146118</v>
      </c>
      <c r="AD22" s="23">
        <v>0.7944982647895813</v>
      </c>
      <c r="AE22" s="23">
        <v>0.99693620204925537</v>
      </c>
      <c r="AF22" s="23">
        <v>0.99186742305755615</v>
      </c>
      <c r="AG22" s="23">
        <v>0.99723649024963379</v>
      </c>
      <c r="AJ22" s="10">
        <v>24.527521669864655</v>
      </c>
      <c r="AK22" s="11" t="s">
        <v>83</v>
      </c>
      <c r="AL22" s="12">
        <v>0.7944982647895813</v>
      </c>
    </row>
    <row r="23" spans="2:38" x14ac:dyDescent="0.3">
      <c r="B23" s="24">
        <v>24.539054334163666</v>
      </c>
      <c r="C23" s="25" t="s">
        <v>84</v>
      </c>
      <c r="D23" s="26">
        <v>0.9966396689414978</v>
      </c>
      <c r="E23" s="26">
        <v>0.99561601877212524</v>
      </c>
      <c r="F23" s="26">
        <v>0.9957507848739624</v>
      </c>
      <c r="G23" s="26">
        <v>0.99375981092453003</v>
      </c>
      <c r="H23" s="26">
        <v>0.99349504709243774</v>
      </c>
      <c r="I23" s="26">
        <v>0.97522002458572388</v>
      </c>
      <c r="J23" s="26">
        <v>0.99672794342041016</v>
      </c>
      <c r="K23" s="26">
        <v>0.9592471718788147</v>
      </c>
      <c r="L23" s="26">
        <v>0.8966260552406311</v>
      </c>
      <c r="M23" s="26">
        <v>0.98357665538787842</v>
      </c>
      <c r="N23" s="26">
        <v>0.99633032083511353</v>
      </c>
      <c r="O23" s="26">
        <v>0.94294208288192749</v>
      </c>
      <c r="P23" s="26">
        <v>0.99622279405593872</v>
      </c>
      <c r="Q23" s="26">
        <v>0.99257743358612061</v>
      </c>
      <c r="R23" s="26">
        <v>0.99675285816192627</v>
      </c>
      <c r="S23" s="26">
        <v>0.99478679895401001</v>
      </c>
      <c r="T23" s="26">
        <v>0.99022901058197021</v>
      </c>
      <c r="U23" s="26">
        <v>0.99620753526687622</v>
      </c>
      <c r="V23" s="26">
        <v>0.99725145101547241</v>
      </c>
      <c r="W23" s="26">
        <v>0.98854720592498779</v>
      </c>
      <c r="X23" s="26">
        <v>0.99586623907089233</v>
      </c>
      <c r="Y23" s="26">
        <v>0.99666839838027954</v>
      </c>
      <c r="Z23" s="26">
        <v>0.99714648723602295</v>
      </c>
      <c r="AA23" s="26">
        <v>0.99697107076644897</v>
      </c>
      <c r="AB23" s="26">
        <v>0.98736554384231567</v>
      </c>
      <c r="AC23" s="26">
        <v>0.99498754739761353</v>
      </c>
      <c r="AD23" s="26">
        <v>0.69348675012588501</v>
      </c>
      <c r="AE23" s="26">
        <v>0.99599635601043701</v>
      </c>
      <c r="AF23" s="26">
        <v>0.99440288543701172</v>
      </c>
      <c r="AG23" s="26">
        <v>0.99689990282058716</v>
      </c>
      <c r="AJ23" s="13">
        <v>24.539054334163666</v>
      </c>
      <c r="AK23" s="14" t="s">
        <v>84</v>
      </c>
      <c r="AL23" s="15">
        <v>0.69348675012588501</v>
      </c>
    </row>
    <row r="24" spans="2:38" x14ac:dyDescent="0.3">
      <c r="B24" s="21">
        <v>24.688570884987712</v>
      </c>
      <c r="C24" s="22" t="s">
        <v>85</v>
      </c>
      <c r="D24" s="23">
        <v>0.99929201602935791</v>
      </c>
      <c r="E24" s="23">
        <v>0.82217508554458618</v>
      </c>
      <c r="F24" s="23">
        <v>0.93942105770111084</v>
      </c>
      <c r="G24" s="23">
        <v>0.99783992767333984</v>
      </c>
      <c r="H24" s="23">
        <v>0.66897398233413696</v>
      </c>
      <c r="I24" s="23">
        <v>0.90698337554931641</v>
      </c>
      <c r="J24" s="23">
        <v>0.75128257274627686</v>
      </c>
      <c r="K24" s="23">
        <v>0.99793106317520142</v>
      </c>
      <c r="L24" s="23">
        <v>0.97093856334686279</v>
      </c>
      <c r="M24" s="23">
        <v>0.99742436408996582</v>
      </c>
      <c r="N24" s="23">
        <v>0.99657261371612549</v>
      </c>
      <c r="O24" s="23">
        <v>0.11080515384674069</v>
      </c>
      <c r="P24" s="23">
        <v>0.94513142108917236</v>
      </c>
      <c r="Q24" s="23">
        <v>0.99581170082092285</v>
      </c>
      <c r="R24" s="23">
        <v>0.99969607591629028</v>
      </c>
      <c r="S24" s="23">
        <v>0.83092045783996582</v>
      </c>
      <c r="T24" s="23">
        <v>0.75908035039901733</v>
      </c>
      <c r="U24" s="23">
        <v>0.99457311630249023</v>
      </c>
      <c r="V24" s="23">
        <v>0.99945461750030518</v>
      </c>
      <c r="W24" s="23">
        <v>0.99803429841995239</v>
      </c>
      <c r="X24" s="23">
        <v>0.97617977857589722</v>
      </c>
      <c r="Y24" s="23">
        <v>0.9950680136680603</v>
      </c>
      <c r="Z24" s="23">
        <v>0.9998510479927063</v>
      </c>
      <c r="AA24" s="23">
        <v>0.9998132586479187</v>
      </c>
      <c r="AB24" s="23">
        <v>1.337367109954357E-2</v>
      </c>
      <c r="AC24" s="23">
        <v>0.20661470293998721</v>
      </c>
      <c r="AD24" s="23">
        <v>0.99079257249832153</v>
      </c>
      <c r="AE24" s="23">
        <v>0.9988594651222229</v>
      </c>
      <c r="AF24" s="23">
        <v>0.99904763698577881</v>
      </c>
      <c r="AG24" s="23">
        <v>0.99213171005249023</v>
      </c>
      <c r="AJ24" s="10">
        <v>24.688570884987712</v>
      </c>
      <c r="AK24" s="11" t="s">
        <v>85</v>
      </c>
      <c r="AL24" s="12">
        <v>0.99079257249832153</v>
      </c>
    </row>
    <row r="25" spans="2:38" x14ac:dyDescent="0.3">
      <c r="B25" s="24">
        <v>25.439921617507935</v>
      </c>
      <c r="C25" s="25" t="s">
        <v>86</v>
      </c>
      <c r="D25" s="26">
        <v>0.99893146753311157</v>
      </c>
      <c r="E25" s="26">
        <v>0.94450271129608154</v>
      </c>
      <c r="F25" s="26">
        <v>0.99491995573043823</v>
      </c>
      <c r="G25" s="26">
        <v>0.99868625402450562</v>
      </c>
      <c r="H25" s="26">
        <v>0.20854981243610379</v>
      </c>
      <c r="I25" s="26">
        <v>0.95898431539535522</v>
      </c>
      <c r="J25" s="26">
        <v>0.89861959218978882</v>
      </c>
      <c r="K25" s="26">
        <v>0.98937350511550903</v>
      </c>
      <c r="L25" s="26">
        <v>0.98159158229827881</v>
      </c>
      <c r="M25" s="26">
        <v>0.99110329151153564</v>
      </c>
      <c r="N25" s="26">
        <v>0.99796545505523682</v>
      </c>
      <c r="O25" s="26">
        <v>0.26359859108924871</v>
      </c>
      <c r="P25" s="26">
        <v>0.99521112442016602</v>
      </c>
      <c r="Q25" s="26">
        <v>0.99541407823562622</v>
      </c>
      <c r="R25" s="26">
        <v>0.99915057420730591</v>
      </c>
      <c r="S25" s="26">
        <v>0.97880935668945313</v>
      </c>
      <c r="T25" s="26">
        <v>0.90387344360351563</v>
      </c>
      <c r="U25" s="26">
        <v>0.99785912036895752</v>
      </c>
      <c r="V25" s="26">
        <v>0.99964213371276855</v>
      </c>
      <c r="W25" s="26">
        <v>0.99673551321029663</v>
      </c>
      <c r="X25" s="26">
        <v>0.9834858775138855</v>
      </c>
      <c r="Y25" s="26">
        <v>0.99906694889068604</v>
      </c>
      <c r="Z25" s="26">
        <v>0.99961543083190918</v>
      </c>
      <c r="AA25" s="26">
        <v>0.99968492984771729</v>
      </c>
      <c r="AB25" s="26">
        <v>0.22662527859210971</v>
      </c>
      <c r="AC25" s="26">
        <v>0.65396815538406372</v>
      </c>
      <c r="AD25" s="26">
        <v>0.93773907423019409</v>
      </c>
      <c r="AE25" s="26">
        <v>0.99790483713150024</v>
      </c>
      <c r="AF25" s="26">
        <v>0.99805164337158203</v>
      </c>
      <c r="AG25" s="26">
        <v>0.99789273738861084</v>
      </c>
      <c r="AJ25" s="13">
        <v>25.439921617507935</v>
      </c>
      <c r="AK25" s="14" t="s">
        <v>86</v>
      </c>
      <c r="AL25" s="15">
        <v>0.93773907423019409</v>
      </c>
    </row>
    <row r="26" spans="2:38" x14ac:dyDescent="0.3">
      <c r="B26" s="21">
        <v>25.543947011232376</v>
      </c>
      <c r="C26" s="22" t="s">
        <v>87</v>
      </c>
      <c r="D26" s="23">
        <v>0.99895155429840088</v>
      </c>
      <c r="E26" s="23">
        <v>0.97266620397567749</v>
      </c>
      <c r="F26" s="23">
        <v>0.99165743589401245</v>
      </c>
      <c r="G26" s="23">
        <v>0.99891543388366699</v>
      </c>
      <c r="H26" s="23">
        <v>0.89717376232147217</v>
      </c>
      <c r="I26" s="23">
        <v>0.87042915821075439</v>
      </c>
      <c r="J26" s="23">
        <v>0.97065836191177368</v>
      </c>
      <c r="K26" s="23">
        <v>0.99617171287536621</v>
      </c>
      <c r="L26" s="23">
        <v>0.98161101341247559</v>
      </c>
      <c r="M26" s="23">
        <v>0.99098896980285645</v>
      </c>
      <c r="N26" s="23">
        <v>0.98480725288391113</v>
      </c>
      <c r="O26" s="23">
        <v>0.40946659445762629</v>
      </c>
      <c r="P26" s="23">
        <v>0.99002450704574585</v>
      </c>
      <c r="Q26" s="23">
        <v>0.99170076847076416</v>
      </c>
      <c r="R26" s="23">
        <v>0.99915802478790283</v>
      </c>
      <c r="S26" s="23">
        <v>0.97867679595947266</v>
      </c>
      <c r="T26" s="23">
        <v>0.94141262769699097</v>
      </c>
      <c r="U26" s="23">
        <v>0.99725443124771118</v>
      </c>
      <c r="V26" s="23">
        <v>0.99941998720169067</v>
      </c>
      <c r="W26" s="23">
        <v>0.99567216634750366</v>
      </c>
      <c r="X26" s="23">
        <v>0.99717587232589722</v>
      </c>
      <c r="Y26" s="23">
        <v>0.9990919828414917</v>
      </c>
      <c r="Z26" s="23">
        <v>0.99925267696380615</v>
      </c>
      <c r="AA26" s="23">
        <v>0.99940741062164307</v>
      </c>
      <c r="AB26" s="23">
        <v>0.48364213109016418</v>
      </c>
      <c r="AC26" s="23">
        <v>0.57374089956283569</v>
      </c>
      <c r="AD26" s="23">
        <v>0.85921549797058105</v>
      </c>
      <c r="AE26" s="23">
        <v>0.99375134706497192</v>
      </c>
      <c r="AF26" s="23">
        <v>0.99753272533416748</v>
      </c>
      <c r="AG26" s="23">
        <v>0.99655932188034058</v>
      </c>
      <c r="AJ26" s="10">
        <v>25.543947011232376</v>
      </c>
      <c r="AK26" s="11" t="s">
        <v>87</v>
      </c>
      <c r="AL26" s="12">
        <v>0.85921549797058105</v>
      </c>
    </row>
    <row r="27" spans="2:38" x14ac:dyDescent="0.3">
      <c r="B27" s="24">
        <v>26.268342733383179</v>
      </c>
      <c r="C27" s="25" t="s">
        <v>88</v>
      </c>
      <c r="D27" s="26">
        <v>0.99940496683120728</v>
      </c>
      <c r="E27" s="26">
        <v>0.96165561676025391</v>
      </c>
      <c r="F27" s="26">
        <v>0.97223091125488281</v>
      </c>
      <c r="G27" s="26">
        <v>0.99949502944946289</v>
      </c>
      <c r="H27" s="26">
        <v>0.92314130067825317</v>
      </c>
      <c r="I27" s="26">
        <v>0.8185499906539917</v>
      </c>
      <c r="J27" s="26">
        <v>0.97649002075195313</v>
      </c>
      <c r="K27" s="26">
        <v>0.99582558870315552</v>
      </c>
      <c r="L27" s="26">
        <v>0.98985713720321655</v>
      </c>
      <c r="M27" s="26">
        <v>0.99630481004714966</v>
      </c>
      <c r="N27" s="26">
        <v>0.99873143434524536</v>
      </c>
      <c r="O27" s="26">
        <v>0.59140336513519287</v>
      </c>
      <c r="P27" s="26">
        <v>0.9964556097984314</v>
      </c>
      <c r="Q27" s="26">
        <v>0.99651443958282471</v>
      </c>
      <c r="R27" s="26">
        <v>0.99956893920898438</v>
      </c>
      <c r="S27" s="26">
        <v>0.92099654674530029</v>
      </c>
      <c r="T27" s="26">
        <v>0.95942783355712891</v>
      </c>
      <c r="U27" s="26">
        <v>0.99917459487915039</v>
      </c>
      <c r="V27" s="26">
        <v>0.99971866607666016</v>
      </c>
      <c r="W27" s="26">
        <v>0.99808096885681152</v>
      </c>
      <c r="X27" s="26">
        <v>0.99833863973617554</v>
      </c>
      <c r="Y27" s="26">
        <v>0.99795365333557129</v>
      </c>
      <c r="Z27" s="26">
        <v>0.99985396862030029</v>
      </c>
      <c r="AA27" s="26">
        <v>0.99976158142089844</v>
      </c>
      <c r="AB27" s="26">
        <v>0.43848022818565369</v>
      </c>
      <c r="AC27" s="26">
        <v>0.50483167171478271</v>
      </c>
      <c r="AD27" s="26">
        <v>0.96131229400634766</v>
      </c>
      <c r="AE27" s="26">
        <v>0.9961477518081665</v>
      </c>
      <c r="AF27" s="26">
        <v>0.99799531698226929</v>
      </c>
      <c r="AG27" s="26">
        <v>0.99895131587982178</v>
      </c>
      <c r="AJ27" s="13">
        <v>26.268342733383179</v>
      </c>
      <c r="AK27" s="14" t="s">
        <v>88</v>
      </c>
      <c r="AL27" s="15">
        <v>0.96131229400634766</v>
      </c>
    </row>
    <row r="28" spans="2:38" x14ac:dyDescent="0.3">
      <c r="B28" s="21">
        <v>26.301174700260162</v>
      </c>
      <c r="C28" s="22" t="s">
        <v>89</v>
      </c>
      <c r="D28" s="23">
        <v>0.99848610162734985</v>
      </c>
      <c r="E28" s="23">
        <v>0.99030381441116333</v>
      </c>
      <c r="F28" s="23">
        <v>0.98887699842453003</v>
      </c>
      <c r="G28" s="23">
        <v>0.99561649560928345</v>
      </c>
      <c r="H28" s="23">
        <v>0.98621088266372681</v>
      </c>
      <c r="I28" s="23">
        <v>0.98499083518981934</v>
      </c>
      <c r="J28" s="23">
        <v>0.98513084650039673</v>
      </c>
      <c r="K28" s="23">
        <v>0.96570611000061035</v>
      </c>
      <c r="L28" s="23">
        <v>0.952503502368927</v>
      </c>
      <c r="M28" s="23">
        <v>0.97337394952774048</v>
      </c>
      <c r="N28" s="23">
        <v>0.99792671203613281</v>
      </c>
      <c r="O28" s="23">
        <v>0.75688880681991577</v>
      </c>
      <c r="P28" s="23">
        <v>0.99814063310623169</v>
      </c>
      <c r="Q28" s="23">
        <v>0.99252021312713623</v>
      </c>
      <c r="R28" s="23">
        <v>0.99829000234603882</v>
      </c>
      <c r="S28" s="23">
        <v>0.98998653888702393</v>
      </c>
      <c r="T28" s="23">
        <v>0.98772907257080078</v>
      </c>
      <c r="U28" s="23">
        <v>0.9956699013710022</v>
      </c>
      <c r="V28" s="23">
        <v>0.99807119369506836</v>
      </c>
      <c r="W28" s="23">
        <v>0.97433704137802124</v>
      </c>
      <c r="X28" s="23">
        <v>0.99401336908340454</v>
      </c>
      <c r="Y28" s="23">
        <v>0.99829500913619995</v>
      </c>
      <c r="Z28" s="23">
        <v>0.9990505576133728</v>
      </c>
      <c r="AA28" s="23">
        <v>0.99805432558059692</v>
      </c>
      <c r="AB28" s="23">
        <v>0.95235365629196167</v>
      </c>
      <c r="AC28" s="23">
        <v>0.9813305139541626</v>
      </c>
      <c r="AD28" s="23">
        <v>0.8788607120513916</v>
      </c>
      <c r="AE28" s="23">
        <v>0.99673539400100708</v>
      </c>
      <c r="AF28" s="23">
        <v>0.99235481023788452</v>
      </c>
      <c r="AG28" s="23">
        <v>0.99389588832855225</v>
      </c>
      <c r="AJ28" s="10">
        <v>26.301174700260162</v>
      </c>
      <c r="AK28" s="11" t="s">
        <v>89</v>
      </c>
      <c r="AL28" s="12">
        <v>0.8788607120513916</v>
      </c>
    </row>
    <row r="29" spans="2:38" x14ac:dyDescent="0.3">
      <c r="B29" s="24">
        <v>27.596723914146423</v>
      </c>
      <c r="C29" s="25" t="s">
        <v>90</v>
      </c>
      <c r="D29" s="26">
        <v>0.99551677703857422</v>
      </c>
      <c r="E29" s="26">
        <v>0.98980861902236938</v>
      </c>
      <c r="F29" s="26">
        <v>0.99145758152008057</v>
      </c>
      <c r="G29" s="26">
        <v>0.99533092975616455</v>
      </c>
      <c r="H29" s="26">
        <v>0.98603743314743042</v>
      </c>
      <c r="I29" s="26">
        <v>0.94422870874404907</v>
      </c>
      <c r="J29" s="26">
        <v>0.98937368392944336</v>
      </c>
      <c r="K29" s="26">
        <v>0.99045443534851074</v>
      </c>
      <c r="L29" s="26">
        <v>0.95866131782531738</v>
      </c>
      <c r="M29" s="26">
        <v>0.97373354434967041</v>
      </c>
      <c r="N29" s="26">
        <v>0.99332571029663086</v>
      </c>
      <c r="O29" s="26">
        <v>0.83971220254898071</v>
      </c>
      <c r="P29" s="26">
        <v>0.99595868587493896</v>
      </c>
      <c r="Q29" s="26">
        <v>0.99292343854904175</v>
      </c>
      <c r="R29" s="26">
        <v>0.99616158008575439</v>
      </c>
      <c r="S29" s="26">
        <v>0.98981273174285889</v>
      </c>
      <c r="T29" s="26">
        <v>0.99445188045501709</v>
      </c>
      <c r="U29" s="26">
        <v>0.99632537364959717</v>
      </c>
      <c r="V29" s="26">
        <v>0.99723869562149048</v>
      </c>
      <c r="W29" s="26">
        <v>0.98589009046554565</v>
      </c>
      <c r="X29" s="26">
        <v>0.99609065055847168</v>
      </c>
      <c r="Y29" s="26">
        <v>0.99572086334228516</v>
      </c>
      <c r="Z29" s="26">
        <v>0.99749374389648438</v>
      </c>
      <c r="AA29" s="26">
        <v>0.99730169773101807</v>
      </c>
      <c r="AB29" s="26">
        <v>0.95198124647140503</v>
      </c>
      <c r="AC29" s="26">
        <v>0.95048713684082031</v>
      </c>
      <c r="AD29" s="26">
        <v>0.94549429416656494</v>
      </c>
      <c r="AE29" s="26">
        <v>0.99336904287338257</v>
      </c>
      <c r="AF29" s="26">
        <v>0.99300801753997803</v>
      </c>
      <c r="AG29" s="26">
        <v>0.99594730138778687</v>
      </c>
      <c r="AJ29" s="13">
        <v>27.596723914146423</v>
      </c>
      <c r="AK29" s="14" t="s">
        <v>90</v>
      </c>
      <c r="AL29" s="15">
        <v>0.94549429416656494</v>
      </c>
    </row>
    <row r="30" spans="2:38" s="16" customFormat="1" ht="17.850000000000001" x14ac:dyDescent="0.35">
      <c r="B30" s="30" t="s">
        <v>99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2"/>
    </row>
    <row r="31" spans="2:38" s="19" customFormat="1" x14ac:dyDescent="0.3">
      <c r="B31" s="17" t="s">
        <v>3</v>
      </c>
      <c r="C31" s="18" t="s">
        <v>101</v>
      </c>
      <c r="D31" s="18" t="s">
        <v>35</v>
      </c>
      <c r="E31" s="18" t="s">
        <v>36</v>
      </c>
      <c r="F31" s="18" t="s">
        <v>37</v>
      </c>
      <c r="G31" s="18" t="s">
        <v>38</v>
      </c>
      <c r="H31" s="18" t="s">
        <v>39</v>
      </c>
      <c r="I31" s="18" t="s">
        <v>40</v>
      </c>
      <c r="J31" s="18" t="s">
        <v>41</v>
      </c>
      <c r="K31" s="18" t="s">
        <v>42</v>
      </c>
      <c r="L31" s="18" t="s">
        <v>43</v>
      </c>
      <c r="M31" s="18" t="s">
        <v>44</v>
      </c>
      <c r="N31" s="18" t="s">
        <v>45</v>
      </c>
      <c r="O31" s="18" t="s">
        <v>46</v>
      </c>
      <c r="P31" s="18" t="s">
        <v>47</v>
      </c>
      <c r="Q31" s="18" t="s">
        <v>48</v>
      </c>
      <c r="R31" s="18" t="s">
        <v>49</v>
      </c>
      <c r="S31" s="18" t="s">
        <v>50</v>
      </c>
      <c r="T31" s="18" t="s">
        <v>51</v>
      </c>
      <c r="U31" s="18" t="s">
        <v>52</v>
      </c>
      <c r="V31" s="18" t="s">
        <v>53</v>
      </c>
      <c r="W31" s="18" t="s">
        <v>54</v>
      </c>
      <c r="X31" s="18" t="s">
        <v>55</v>
      </c>
      <c r="Y31" s="18" t="s">
        <v>56</v>
      </c>
      <c r="Z31" s="18" t="s">
        <v>57</v>
      </c>
      <c r="AA31" s="18" t="s">
        <v>58</v>
      </c>
      <c r="AB31" s="18" t="s">
        <v>59</v>
      </c>
      <c r="AC31" s="18" t="s">
        <v>60</v>
      </c>
      <c r="AD31" s="18" t="s">
        <v>61</v>
      </c>
      <c r="AE31" s="18" t="s">
        <v>62</v>
      </c>
      <c r="AF31" s="18" t="s">
        <v>63</v>
      </c>
      <c r="AG31" s="18" t="s">
        <v>64</v>
      </c>
    </row>
    <row r="32" spans="2:38" x14ac:dyDescent="0.3">
      <c r="B32" s="21">
        <v>9.6224859319627285</v>
      </c>
      <c r="C32" s="22" t="s">
        <v>65</v>
      </c>
      <c r="D32" s="23">
        <v>2.904629148542881E-2</v>
      </c>
      <c r="E32" s="23">
        <v>0.63706600666046143</v>
      </c>
      <c r="F32" s="23">
        <v>3.0383948236703869E-2</v>
      </c>
      <c r="G32" s="23">
        <v>4.1871637105941772E-2</v>
      </c>
      <c r="H32" s="23">
        <v>0.31659302115440369</v>
      </c>
      <c r="I32" s="23">
        <v>0.9508286714553833</v>
      </c>
      <c r="J32" s="23">
        <v>0.40743014216423029</v>
      </c>
      <c r="K32" s="23">
        <v>0.33398506045341492</v>
      </c>
      <c r="L32" s="23">
        <v>8.4279656410217285E-2</v>
      </c>
      <c r="M32" s="23">
        <v>0.27764028310775762</v>
      </c>
      <c r="N32" s="23">
        <v>0.54092943668365479</v>
      </c>
      <c r="O32" s="23">
        <v>0.25369766354560852</v>
      </c>
      <c r="P32" s="23">
        <v>0.1677201837301254</v>
      </c>
      <c r="Q32" s="23">
        <v>2.905898354947567E-2</v>
      </c>
      <c r="R32" s="23">
        <v>0.83675897121429443</v>
      </c>
      <c r="S32" s="23">
        <v>0.38787564635276789</v>
      </c>
      <c r="T32" s="23">
        <v>0.12990668416023249</v>
      </c>
      <c r="U32" s="23">
        <v>0.58722382783889771</v>
      </c>
      <c r="V32" s="23">
        <v>0.1225959286093712</v>
      </c>
      <c r="W32" s="23">
        <v>0.59566473960876465</v>
      </c>
      <c r="X32" s="23">
        <v>0.17005020380020139</v>
      </c>
      <c r="Y32" s="23">
        <v>0.89085519313812256</v>
      </c>
      <c r="Z32" s="23">
        <v>0.55918961763381958</v>
      </c>
      <c r="AA32" s="23">
        <v>0.29832127690315252</v>
      </c>
      <c r="AB32" s="23">
        <v>0.937916100025177</v>
      </c>
      <c r="AC32" s="23">
        <v>0.37828630208969122</v>
      </c>
      <c r="AD32" s="23">
        <v>0.38072475790977478</v>
      </c>
      <c r="AE32" s="23">
        <v>0.32499498128890991</v>
      </c>
      <c r="AF32" s="23">
        <v>0.58091813325881958</v>
      </c>
      <c r="AG32" s="23">
        <v>0.86846727132797241</v>
      </c>
    </row>
    <row r="33" spans="2:33" x14ac:dyDescent="0.3">
      <c r="B33" s="24">
        <v>9.6731444858014584</v>
      </c>
      <c r="C33" s="25" t="s">
        <v>66</v>
      </c>
      <c r="D33" s="26">
        <v>5.2696678787469857E-2</v>
      </c>
      <c r="E33" s="26">
        <v>0.55733793973922729</v>
      </c>
      <c r="F33" s="26">
        <v>8.8437750935554504E-2</v>
      </c>
      <c r="G33" s="26">
        <v>9.5321163535118103E-2</v>
      </c>
      <c r="H33" s="26">
        <v>0.47721558809280401</v>
      </c>
      <c r="I33" s="26">
        <v>0.98188918828964233</v>
      </c>
      <c r="J33" s="26">
        <v>0.21117325127124789</v>
      </c>
      <c r="K33" s="26">
        <v>0.2293171435594559</v>
      </c>
      <c r="L33" s="26">
        <v>4.9701977521181107E-2</v>
      </c>
      <c r="M33" s="26">
        <v>0.17119875550270081</v>
      </c>
      <c r="N33" s="26">
        <v>0.67866182327270508</v>
      </c>
      <c r="O33" s="26">
        <v>0.22714334726333621</v>
      </c>
      <c r="P33" s="26">
        <v>0.1021704524755478</v>
      </c>
      <c r="Q33" s="26">
        <v>3.4635264426469803E-2</v>
      </c>
      <c r="R33" s="26">
        <v>0.85808682441711426</v>
      </c>
      <c r="S33" s="26">
        <v>0.4555203914642334</v>
      </c>
      <c r="T33" s="26">
        <v>0.1667869687080383</v>
      </c>
      <c r="U33" s="26">
        <v>0.72684061527252197</v>
      </c>
      <c r="V33" s="26">
        <v>0.34283387660980219</v>
      </c>
      <c r="W33" s="26">
        <v>0.66147595643997192</v>
      </c>
      <c r="X33" s="26">
        <v>0.2038102000951767</v>
      </c>
      <c r="Y33" s="26">
        <v>0.88259208202362061</v>
      </c>
      <c r="Z33" s="26">
        <v>0.71666228771209717</v>
      </c>
      <c r="AA33" s="26">
        <v>0.2419975399971008</v>
      </c>
      <c r="AB33" s="26">
        <v>0.89290863275527954</v>
      </c>
      <c r="AC33" s="26">
        <v>0.1920416206121445</v>
      </c>
      <c r="AD33" s="26">
        <v>0.50097304582595825</v>
      </c>
      <c r="AE33" s="26">
        <v>0.34210029244422913</v>
      </c>
      <c r="AF33" s="26">
        <v>0.19725443422794339</v>
      </c>
      <c r="AG33" s="26">
        <v>0.7234463095664978</v>
      </c>
    </row>
    <row r="34" spans="2:33" x14ac:dyDescent="0.3">
      <c r="B34" s="21">
        <v>11.860315572470427</v>
      </c>
      <c r="C34" s="22" t="s">
        <v>67</v>
      </c>
      <c r="D34" s="23">
        <v>0.10000581294298171</v>
      </c>
      <c r="E34" s="23">
        <v>0.71465301513671875</v>
      </c>
      <c r="F34" s="23">
        <v>0.1111515685915947</v>
      </c>
      <c r="G34" s="23">
        <v>0.20181356370449069</v>
      </c>
      <c r="H34" s="23">
        <v>0.49218073487281799</v>
      </c>
      <c r="I34" s="23">
        <v>0.99288672208786011</v>
      </c>
      <c r="J34" s="23">
        <v>0.38869261741638178</v>
      </c>
      <c r="K34" s="23">
        <v>0.18017908930778501</v>
      </c>
      <c r="L34" s="23">
        <v>7.8821845352649689E-2</v>
      </c>
      <c r="M34" s="23">
        <v>0.31521719694137568</v>
      </c>
      <c r="N34" s="23">
        <v>0.80312550067901611</v>
      </c>
      <c r="O34" s="23">
        <v>0.30282318592071528</v>
      </c>
      <c r="P34" s="23">
        <v>0.18152688443660739</v>
      </c>
      <c r="Q34" s="23">
        <v>3.5929132252931588E-2</v>
      </c>
      <c r="R34" s="23">
        <v>0.84278148412704468</v>
      </c>
      <c r="S34" s="23">
        <v>0.68524736166000366</v>
      </c>
      <c r="T34" s="23">
        <v>0.28052979707717901</v>
      </c>
      <c r="U34" s="23">
        <v>0.81922024488449097</v>
      </c>
      <c r="V34" s="23">
        <v>0.4486825168132782</v>
      </c>
      <c r="W34" s="23">
        <v>0.80024600028991699</v>
      </c>
      <c r="X34" s="23">
        <v>0.30250954627990723</v>
      </c>
      <c r="Y34" s="23">
        <v>0.94377964735031128</v>
      </c>
      <c r="Z34" s="23">
        <v>0.78518503904342651</v>
      </c>
      <c r="AA34" s="23">
        <v>0.25924646854400629</v>
      </c>
      <c r="AB34" s="23">
        <v>0.94545841217041016</v>
      </c>
      <c r="AC34" s="23">
        <v>0.32666546106338501</v>
      </c>
      <c r="AD34" s="23">
        <v>0.64099025726318359</v>
      </c>
      <c r="AE34" s="23">
        <v>0.31633669137954712</v>
      </c>
      <c r="AF34" s="23">
        <v>0.2134514898061752</v>
      </c>
      <c r="AG34" s="23">
        <v>0.80115395784378052</v>
      </c>
    </row>
    <row r="35" spans="2:33" x14ac:dyDescent="0.3">
      <c r="B35" s="24">
        <v>12.050142057240009</v>
      </c>
      <c r="C35" s="25" t="s">
        <v>68</v>
      </c>
      <c r="D35" s="26">
        <v>0.17712923884391779</v>
      </c>
      <c r="E35" s="26">
        <v>0.46861648559570313</v>
      </c>
      <c r="F35" s="26">
        <v>0.1003014519810677</v>
      </c>
      <c r="G35" s="26">
        <v>0.17488916218280789</v>
      </c>
      <c r="H35" s="26">
        <v>0.1978280991315842</v>
      </c>
      <c r="I35" s="26">
        <v>0.91731792688369751</v>
      </c>
      <c r="J35" s="26">
        <v>0.6456868052482605</v>
      </c>
      <c r="K35" s="26">
        <v>0.15645612776279449</v>
      </c>
      <c r="L35" s="26">
        <v>5.7714805006980903E-2</v>
      </c>
      <c r="M35" s="26">
        <v>0.32629817724227911</v>
      </c>
      <c r="N35" s="26">
        <v>0.7659909725189209</v>
      </c>
      <c r="O35" s="26">
        <v>0.17836123704910281</v>
      </c>
      <c r="P35" s="26">
        <v>0.21417620778083801</v>
      </c>
      <c r="Q35" s="26">
        <v>4.6325176954269409E-2</v>
      </c>
      <c r="R35" s="26">
        <v>0.77947217226028442</v>
      </c>
      <c r="S35" s="26">
        <v>0.7574496865272522</v>
      </c>
      <c r="T35" s="26">
        <v>0.38607019186019897</v>
      </c>
      <c r="U35" s="26">
        <v>0.64820706844329834</v>
      </c>
      <c r="V35" s="26">
        <v>0.21936589479446411</v>
      </c>
      <c r="W35" s="26">
        <v>0.80345088243484497</v>
      </c>
      <c r="X35" s="26">
        <v>0.53656327724456787</v>
      </c>
      <c r="Y35" s="26">
        <v>0.86050021648406982</v>
      </c>
      <c r="Z35" s="26">
        <v>0.49219894409179688</v>
      </c>
      <c r="AA35" s="26">
        <v>0.31158316135406489</v>
      </c>
      <c r="AB35" s="26">
        <v>0.91336417198181152</v>
      </c>
      <c r="AC35" s="26">
        <v>0.6234239935874939</v>
      </c>
      <c r="AD35" s="26">
        <v>0.75613933801651001</v>
      </c>
      <c r="AE35" s="26">
        <v>0.4891241192817688</v>
      </c>
      <c r="AF35" s="26">
        <v>0.42648211121559138</v>
      </c>
      <c r="AG35" s="26">
        <v>0.82152920961380005</v>
      </c>
    </row>
    <row r="36" spans="2:33" x14ac:dyDescent="0.3">
      <c r="B36" s="21">
        <v>13.11783679947257</v>
      </c>
      <c r="C36" s="22" t="s">
        <v>69</v>
      </c>
      <c r="D36" s="23">
        <v>0.13818374276161191</v>
      </c>
      <c r="E36" s="23">
        <v>0.44221371412277222</v>
      </c>
      <c r="F36" s="23">
        <v>9.4574391841888428E-2</v>
      </c>
      <c r="G36" s="23">
        <v>0.1059199720621109</v>
      </c>
      <c r="H36" s="23">
        <v>0.58337676525115967</v>
      </c>
      <c r="I36" s="23">
        <v>0.96668952703475952</v>
      </c>
      <c r="J36" s="23">
        <v>0.18987034261226651</v>
      </c>
      <c r="K36" s="23">
        <v>0.64010453224182129</v>
      </c>
      <c r="L36" s="23">
        <v>6.1537344008684158E-2</v>
      </c>
      <c r="M36" s="23">
        <v>0.29467210173606873</v>
      </c>
      <c r="N36" s="23">
        <v>0.73914456367492676</v>
      </c>
      <c r="O36" s="23">
        <v>0.48197367787361151</v>
      </c>
      <c r="P36" s="23">
        <v>0.18806156516075129</v>
      </c>
      <c r="Q36" s="23">
        <v>0.1134460791945457</v>
      </c>
      <c r="R36" s="23">
        <v>0.91699457168579102</v>
      </c>
      <c r="S36" s="23">
        <v>0.41407975554466248</v>
      </c>
      <c r="T36" s="23">
        <v>0.26047295331954962</v>
      </c>
      <c r="U36" s="23">
        <v>0.54663658142089844</v>
      </c>
      <c r="V36" s="23">
        <v>0.53461211919784546</v>
      </c>
      <c r="W36" s="23">
        <v>0.70019853115081787</v>
      </c>
      <c r="X36" s="23">
        <v>0.1963307857513428</v>
      </c>
      <c r="Y36" s="23">
        <v>0.858714759349823</v>
      </c>
      <c r="Z36" s="23">
        <v>0.70669561624526978</v>
      </c>
      <c r="AA36" s="23">
        <v>0.578299880027771</v>
      </c>
      <c r="AB36" s="23">
        <v>0.92110365629196167</v>
      </c>
      <c r="AC36" s="23">
        <v>0.19308318197727201</v>
      </c>
      <c r="AD36" s="23">
        <v>0.65986049175262451</v>
      </c>
      <c r="AE36" s="23">
        <v>0.71072590351104736</v>
      </c>
      <c r="AF36" s="23">
        <v>0.67772972583770752</v>
      </c>
      <c r="AG36" s="23">
        <v>0.78148335218429565</v>
      </c>
    </row>
    <row r="37" spans="2:33" x14ac:dyDescent="0.3">
      <c r="B37" s="24">
        <v>14.636716976761818</v>
      </c>
      <c r="C37" s="25" t="s">
        <v>70</v>
      </c>
      <c r="D37" s="26">
        <v>6.7227393388748169E-2</v>
      </c>
      <c r="E37" s="26">
        <v>0.61268526315689087</v>
      </c>
      <c r="F37" s="26">
        <v>3.6246929317712777E-2</v>
      </c>
      <c r="G37" s="26">
        <v>4.6967286616563797E-2</v>
      </c>
      <c r="H37" s="26">
        <v>0.79123067855834961</v>
      </c>
      <c r="I37" s="26">
        <v>0.97377437353134155</v>
      </c>
      <c r="J37" s="26">
        <v>0.31250691413879389</v>
      </c>
      <c r="K37" s="26">
        <v>0.68105089664459229</v>
      </c>
      <c r="L37" s="26">
        <v>5.398869514465332E-2</v>
      </c>
      <c r="M37" s="26">
        <v>0.50013864040374756</v>
      </c>
      <c r="N37" s="26">
        <v>0.86554950475692749</v>
      </c>
      <c r="O37" s="26">
        <v>0.66772019863128662</v>
      </c>
      <c r="P37" s="26">
        <v>0.32034033536911011</v>
      </c>
      <c r="Q37" s="26">
        <v>8.3412535488605499E-2</v>
      </c>
      <c r="R37" s="26">
        <v>0.94287210702896118</v>
      </c>
      <c r="S37" s="26">
        <v>0.63984721899032593</v>
      </c>
      <c r="T37" s="26">
        <v>0.15060536563396451</v>
      </c>
      <c r="U37" s="26">
        <v>0.66014963388442993</v>
      </c>
      <c r="V37" s="26">
        <v>0.34137848019599909</v>
      </c>
      <c r="W37" s="26">
        <v>0.8340839147567749</v>
      </c>
      <c r="X37" s="26">
        <v>0.28968626260757452</v>
      </c>
      <c r="Y37" s="26">
        <v>0.89341431856155396</v>
      </c>
      <c r="Z37" s="26">
        <v>0.72797620296478271</v>
      </c>
      <c r="AA37" s="26">
        <v>0.58129465579986572</v>
      </c>
      <c r="AB37" s="26">
        <v>0.92588210105895996</v>
      </c>
      <c r="AC37" s="26">
        <v>0.21659132838249209</v>
      </c>
      <c r="AD37" s="26">
        <v>0.70285952091217041</v>
      </c>
      <c r="AE37" s="26">
        <v>0.73632901906967163</v>
      </c>
      <c r="AF37" s="26">
        <v>0.62003624439239502</v>
      </c>
      <c r="AG37" s="26">
        <v>0.82000291347503662</v>
      </c>
    </row>
    <row r="38" spans="2:33" x14ac:dyDescent="0.3">
      <c r="B38" s="21">
        <v>15.515270695090294</v>
      </c>
      <c r="C38" s="22" t="s">
        <v>71</v>
      </c>
      <c r="D38" s="23">
        <v>0.43615537881851202</v>
      </c>
      <c r="E38" s="23">
        <v>0.36907896399497991</v>
      </c>
      <c r="F38" s="23">
        <v>0.34760338068008417</v>
      </c>
      <c r="G38" s="23">
        <v>0.19761888682842249</v>
      </c>
      <c r="H38" s="23">
        <v>0.55043262243270874</v>
      </c>
      <c r="I38" s="23">
        <v>0.96964895725250244</v>
      </c>
      <c r="J38" s="23">
        <v>0.40361964702606201</v>
      </c>
      <c r="K38" s="23">
        <v>0.74009662866592407</v>
      </c>
      <c r="L38" s="23">
        <v>0.1582257151603699</v>
      </c>
      <c r="M38" s="23">
        <v>0.60849511623382568</v>
      </c>
      <c r="N38" s="23">
        <v>0.94627088308334351</v>
      </c>
      <c r="O38" s="23">
        <v>0.60268115997314453</v>
      </c>
      <c r="P38" s="23">
        <v>0.49443322420120239</v>
      </c>
      <c r="Q38" s="23">
        <v>0.31290742754936218</v>
      </c>
      <c r="R38" s="23">
        <v>0.95871496200561523</v>
      </c>
      <c r="S38" s="23">
        <v>0.78033024072647095</v>
      </c>
      <c r="T38" s="23">
        <v>0.3260532021522522</v>
      </c>
      <c r="U38" s="23">
        <v>0.51089918613433838</v>
      </c>
      <c r="V38" s="23">
        <v>0.50218719244003296</v>
      </c>
      <c r="W38" s="23">
        <v>0.64259475469589233</v>
      </c>
      <c r="X38" s="23">
        <v>0.2252763956785202</v>
      </c>
      <c r="Y38" s="23">
        <v>0.89867830276489258</v>
      </c>
      <c r="Z38" s="23">
        <v>0.6824880838394165</v>
      </c>
      <c r="AA38" s="23">
        <v>0.64673042297363281</v>
      </c>
      <c r="AB38" s="23">
        <v>0.92259645462036133</v>
      </c>
      <c r="AC38" s="23">
        <v>0.2198212742805481</v>
      </c>
      <c r="AD38" s="23">
        <v>0.61042606830596924</v>
      </c>
      <c r="AE38" s="23">
        <v>0.74716770648956299</v>
      </c>
      <c r="AF38" s="23">
        <v>0.86803162097930908</v>
      </c>
      <c r="AG38" s="23">
        <v>0.91892367601394653</v>
      </c>
    </row>
    <row r="39" spans="2:33" x14ac:dyDescent="0.3">
      <c r="B39" s="24">
        <v>17.17992877587676</v>
      </c>
      <c r="C39" s="25" t="s">
        <v>72</v>
      </c>
      <c r="D39" s="26">
        <v>0.66566622257232666</v>
      </c>
      <c r="E39" s="26">
        <v>0.92908984422683716</v>
      </c>
      <c r="F39" s="26">
        <v>0.47022673487663269</v>
      </c>
      <c r="G39" s="26">
        <v>0.64069628715515137</v>
      </c>
      <c r="H39" s="26">
        <v>0.78861647844314575</v>
      </c>
      <c r="I39" s="26">
        <v>0.98584586381912231</v>
      </c>
      <c r="J39" s="26">
        <v>0.80850833654403687</v>
      </c>
      <c r="K39" s="26">
        <v>4.2768742889165878E-2</v>
      </c>
      <c r="L39" s="26">
        <v>0.32365047931671143</v>
      </c>
      <c r="M39" s="26">
        <v>0.47467437386512762</v>
      </c>
      <c r="N39" s="26">
        <v>0.80327403545379639</v>
      </c>
      <c r="O39" s="26">
        <v>0.86008399724960327</v>
      </c>
      <c r="P39" s="26">
        <v>0.66618072986602783</v>
      </c>
      <c r="Q39" s="26">
        <v>0.36393508315086359</v>
      </c>
      <c r="R39" s="26">
        <v>0.94300603866577148</v>
      </c>
      <c r="S39" s="26">
        <v>0.85472965240478516</v>
      </c>
      <c r="T39" s="26">
        <v>0.64967995882034302</v>
      </c>
      <c r="U39" s="26">
        <v>0.87314778566360474</v>
      </c>
      <c r="V39" s="26">
        <v>0.87413251399993896</v>
      </c>
      <c r="W39" s="26">
        <v>0.87657499313354492</v>
      </c>
      <c r="X39" s="26">
        <v>0.31295794248580933</v>
      </c>
      <c r="Y39" s="26">
        <v>0.95626246929168701</v>
      </c>
      <c r="Z39" s="26">
        <v>0.72166925668716431</v>
      </c>
      <c r="AA39" s="26">
        <v>0.42845317721366882</v>
      </c>
      <c r="AB39" s="26">
        <v>0.96532803773880005</v>
      </c>
      <c r="AC39" s="26">
        <v>0.78440433740615845</v>
      </c>
      <c r="AD39" s="26">
        <v>0.89354455471038818</v>
      </c>
      <c r="AE39" s="26">
        <v>0.6126897931098938</v>
      </c>
      <c r="AF39" s="26">
        <v>0.47806283831596369</v>
      </c>
      <c r="AG39" s="26">
        <v>0.92994862794876099</v>
      </c>
    </row>
    <row r="40" spans="2:33" x14ac:dyDescent="0.3">
      <c r="B40" s="21">
        <v>17.246171653270721</v>
      </c>
      <c r="C40" s="22" t="s">
        <v>73</v>
      </c>
      <c r="D40" s="23">
        <v>0.71934384107589722</v>
      </c>
      <c r="E40" s="23">
        <v>0.90264624357223511</v>
      </c>
      <c r="F40" s="23">
        <v>0.24389347434043879</v>
      </c>
      <c r="G40" s="23">
        <v>0.80716019868850708</v>
      </c>
      <c r="H40" s="23">
        <v>0.471453458070755</v>
      </c>
      <c r="I40" s="23">
        <v>0.99095213413238525</v>
      </c>
      <c r="J40" s="23">
        <v>0.76136702299118042</v>
      </c>
      <c r="K40" s="23">
        <v>7.228667289018631E-2</v>
      </c>
      <c r="L40" s="23">
        <v>0.31381946802139282</v>
      </c>
      <c r="M40" s="23">
        <v>0.73245608806610107</v>
      </c>
      <c r="N40" s="23">
        <v>0.82792246341705322</v>
      </c>
      <c r="O40" s="23">
        <v>0.56341242790222168</v>
      </c>
      <c r="P40" s="23">
        <v>0.46812012791633612</v>
      </c>
      <c r="Q40" s="23">
        <v>0.38640245795249939</v>
      </c>
      <c r="R40" s="23">
        <v>0.75281238555908203</v>
      </c>
      <c r="S40" s="23">
        <v>0.85198807716369629</v>
      </c>
      <c r="T40" s="23">
        <v>0.84097212553024292</v>
      </c>
      <c r="U40" s="23">
        <v>0.61508810520172119</v>
      </c>
      <c r="V40" s="23">
        <v>0.83387821912765503</v>
      </c>
      <c r="W40" s="23">
        <v>0.96371454000473022</v>
      </c>
      <c r="X40" s="23">
        <v>0.44437801837921143</v>
      </c>
      <c r="Y40" s="23">
        <v>0.98125147819519043</v>
      </c>
      <c r="Z40" s="23">
        <v>0.80958026647567749</v>
      </c>
      <c r="AA40" s="23">
        <v>0.62220311164855957</v>
      </c>
      <c r="AB40" s="23">
        <v>0.99281090497970581</v>
      </c>
      <c r="AC40" s="23">
        <v>0.9130435585975647</v>
      </c>
      <c r="AD40" s="23">
        <v>0.93072634935379028</v>
      </c>
      <c r="AE40" s="23">
        <v>0.41323381662368769</v>
      </c>
      <c r="AF40" s="23">
        <v>0.71811074018478394</v>
      </c>
      <c r="AG40" s="23">
        <v>0.9578702449798584</v>
      </c>
    </row>
    <row r="41" spans="2:33" x14ac:dyDescent="0.3">
      <c r="B41" s="24">
        <v>19.814171854406595</v>
      </c>
      <c r="C41" s="25" t="s">
        <v>74</v>
      </c>
      <c r="D41" s="26">
        <v>0.96219581365585327</v>
      </c>
      <c r="E41" s="26">
        <v>0.99407243728637695</v>
      </c>
      <c r="F41" s="26">
        <v>0.96875375509262085</v>
      </c>
      <c r="G41" s="26">
        <v>0.98663777112960815</v>
      </c>
      <c r="H41" s="26">
        <v>0.97121721506118774</v>
      </c>
      <c r="I41" s="26">
        <v>0.99544107913970947</v>
      </c>
      <c r="J41" s="26">
        <v>0.88114768266677856</v>
      </c>
      <c r="K41" s="26">
        <v>0.28070074319839478</v>
      </c>
      <c r="L41" s="26">
        <v>0.80285805463790894</v>
      </c>
      <c r="M41" s="26">
        <v>0.99442446231842041</v>
      </c>
      <c r="N41" s="26">
        <v>0.58463931083679199</v>
      </c>
      <c r="O41" s="26">
        <v>0.80411988496780396</v>
      </c>
      <c r="P41" s="26">
        <v>0.65855503082275391</v>
      </c>
      <c r="Q41" s="26">
        <v>0.83282232284545898</v>
      </c>
      <c r="R41" s="26">
        <v>0.97120732069015503</v>
      </c>
      <c r="S41" s="26">
        <v>0.91632527112960815</v>
      </c>
      <c r="T41" s="26">
        <v>0.96396946907043457</v>
      </c>
      <c r="U41" s="26">
        <v>0.92911380529403687</v>
      </c>
      <c r="V41" s="26">
        <v>0.74037104845046997</v>
      </c>
      <c r="W41" s="26">
        <v>0.97409188747406006</v>
      </c>
      <c r="X41" s="26">
        <v>0.84850627183914185</v>
      </c>
      <c r="Y41" s="26">
        <v>0.96588766574859619</v>
      </c>
      <c r="Z41" s="26">
        <v>0.98202317953109741</v>
      </c>
      <c r="AA41" s="26">
        <v>0.90152955055236816</v>
      </c>
      <c r="AB41" s="26">
        <v>0.99017328023910522</v>
      </c>
      <c r="AC41" s="26">
        <v>0.93802917003631592</v>
      </c>
      <c r="AD41" s="26">
        <v>0.96933656930923462</v>
      </c>
      <c r="AE41" s="26">
        <v>0.76011216640472412</v>
      </c>
      <c r="AF41" s="26">
        <v>0.73345518112182617</v>
      </c>
      <c r="AG41" s="26">
        <v>0.96083980798721313</v>
      </c>
    </row>
    <row r="42" spans="2:33" x14ac:dyDescent="0.3">
      <c r="B42" s="21">
        <v>19.953519466082071</v>
      </c>
      <c r="C42" s="22" t="s">
        <v>75</v>
      </c>
      <c r="D42" s="23">
        <v>0.99980366230010986</v>
      </c>
      <c r="E42" s="23">
        <v>0.99996566772460938</v>
      </c>
      <c r="F42" s="23">
        <v>0.99879497289657593</v>
      </c>
      <c r="G42" s="23">
        <v>0.99980348348617554</v>
      </c>
      <c r="H42" s="23">
        <v>0.99986279010772705</v>
      </c>
      <c r="I42" s="23">
        <v>0.99993628263473511</v>
      </c>
      <c r="J42" s="23">
        <v>0.99979639053344727</v>
      </c>
      <c r="K42" s="23">
        <v>0.99493348598480225</v>
      </c>
      <c r="L42" s="23">
        <v>0.99981003999710083</v>
      </c>
      <c r="M42" s="23">
        <v>0.99992924928665161</v>
      </c>
      <c r="N42" s="23">
        <v>0.99965131282806396</v>
      </c>
      <c r="O42" s="23">
        <v>0.9999392032623291</v>
      </c>
      <c r="P42" s="23">
        <v>0.99991834163665771</v>
      </c>
      <c r="Q42" s="23">
        <v>0.99644577503204346</v>
      </c>
      <c r="R42" s="23">
        <v>0.99991458654403687</v>
      </c>
      <c r="S42" s="23">
        <v>0.99984902143478394</v>
      </c>
      <c r="T42" s="23">
        <v>0.99972254037857056</v>
      </c>
      <c r="U42" s="23">
        <v>0.98722320795059204</v>
      </c>
      <c r="V42" s="23">
        <v>0.99961245059967041</v>
      </c>
      <c r="W42" s="23">
        <v>0.99927955865859985</v>
      </c>
      <c r="X42" s="23">
        <v>0.99950581789016724</v>
      </c>
      <c r="Y42" s="23">
        <v>0.99995344877243042</v>
      </c>
      <c r="Z42" s="23">
        <v>0.99987965822219849</v>
      </c>
      <c r="AA42" s="23">
        <v>0.99959379434585571</v>
      </c>
      <c r="AB42" s="23">
        <v>0.99978196620941162</v>
      </c>
      <c r="AC42" s="23">
        <v>0.99987900257110596</v>
      </c>
      <c r="AD42" s="23">
        <v>0.99991446733474731</v>
      </c>
      <c r="AE42" s="23">
        <v>0.99980729818344116</v>
      </c>
      <c r="AF42" s="23">
        <v>0.99992787837982178</v>
      </c>
      <c r="AG42" s="23">
        <v>0.99994772672653198</v>
      </c>
    </row>
    <row r="43" spans="2:33" x14ac:dyDescent="0.3">
      <c r="B43" s="24">
        <v>20.594323273748159</v>
      </c>
      <c r="C43" s="25" t="s">
        <v>76</v>
      </c>
      <c r="D43" s="26">
        <v>0.95688778162002563</v>
      </c>
      <c r="E43" s="26">
        <v>0.98700505495071411</v>
      </c>
      <c r="F43" s="26">
        <v>0.71248137950897217</v>
      </c>
      <c r="G43" s="26">
        <v>0.94633388519287109</v>
      </c>
      <c r="H43" s="26">
        <v>0.91345465183258057</v>
      </c>
      <c r="I43" s="26">
        <v>0.99621844291687012</v>
      </c>
      <c r="J43" s="26">
        <v>0.98024868965148926</v>
      </c>
      <c r="K43" s="26">
        <v>0.11592501401901251</v>
      </c>
      <c r="L43" s="26">
        <v>0.94507443904876709</v>
      </c>
      <c r="M43" s="26">
        <v>0.91975468397140503</v>
      </c>
      <c r="N43" s="26">
        <v>0.8729482889175415</v>
      </c>
      <c r="O43" s="26">
        <v>0.95200502872467041</v>
      </c>
      <c r="P43" s="26">
        <v>0.91988205909729004</v>
      </c>
      <c r="Q43" s="26">
        <v>0.82681733369827271</v>
      </c>
      <c r="R43" s="26">
        <v>0.97593677043914795</v>
      </c>
      <c r="S43" s="26">
        <v>0.98500120639801025</v>
      </c>
      <c r="T43" s="26">
        <v>0.9586527943611145</v>
      </c>
      <c r="U43" s="26">
        <v>0.93232965469360352</v>
      </c>
      <c r="V43" s="26">
        <v>0.97698086500167847</v>
      </c>
      <c r="W43" s="26">
        <v>0.99021083116531372</v>
      </c>
      <c r="X43" s="26">
        <v>0.84531515836715698</v>
      </c>
      <c r="Y43" s="26">
        <v>0.99467658996582031</v>
      </c>
      <c r="Z43" s="26">
        <v>0.92401528358459473</v>
      </c>
      <c r="AA43" s="26">
        <v>0.89414620399475098</v>
      </c>
      <c r="AB43" s="26">
        <v>0.9969947338104248</v>
      </c>
      <c r="AC43" s="26">
        <v>0.98444926738739014</v>
      </c>
      <c r="AD43" s="26">
        <v>0.98186367750167847</v>
      </c>
      <c r="AE43" s="26">
        <v>0.92589330673217773</v>
      </c>
      <c r="AF43" s="26">
        <v>0.74805021286010742</v>
      </c>
      <c r="AG43" s="26">
        <v>0.99398767948150635</v>
      </c>
    </row>
    <row r="44" spans="2:33" x14ac:dyDescent="0.3">
      <c r="B44" s="21">
        <v>20.836186226457357</v>
      </c>
      <c r="C44" s="22" t="s">
        <v>77</v>
      </c>
      <c r="D44" s="23">
        <v>0.98988646268844604</v>
      </c>
      <c r="E44" s="23">
        <v>0.99921602010726929</v>
      </c>
      <c r="F44" s="23">
        <v>0.98360133171081543</v>
      </c>
      <c r="G44" s="23">
        <v>0.99380600452423096</v>
      </c>
      <c r="H44" s="23">
        <v>0.96742385625839233</v>
      </c>
      <c r="I44" s="23">
        <v>0.99933713674545288</v>
      </c>
      <c r="J44" s="23">
        <v>0.96826392412185669</v>
      </c>
      <c r="K44" s="23">
        <v>0.39404192566871638</v>
      </c>
      <c r="L44" s="23">
        <v>0.96291017532348633</v>
      </c>
      <c r="M44" s="23">
        <v>0.99743908643722534</v>
      </c>
      <c r="N44" s="23">
        <v>0.95953333377838135</v>
      </c>
      <c r="O44" s="23">
        <v>0.9677395224571228</v>
      </c>
      <c r="P44" s="23">
        <v>0.86386018991470337</v>
      </c>
      <c r="Q44" s="23">
        <v>0.95146089792251587</v>
      </c>
      <c r="R44" s="23">
        <v>0.99094730615615845</v>
      </c>
      <c r="S44" s="23">
        <v>0.98564666509628296</v>
      </c>
      <c r="T44" s="23">
        <v>0.97989809513092041</v>
      </c>
      <c r="U44" s="23">
        <v>0.87543463706970215</v>
      </c>
      <c r="V44" s="23">
        <v>0.96231508255004883</v>
      </c>
      <c r="W44" s="23">
        <v>0.98587238788604736</v>
      </c>
      <c r="X44" s="23">
        <v>0.99356597661972046</v>
      </c>
      <c r="Y44" s="23">
        <v>0.99672472476959229</v>
      </c>
      <c r="Z44" s="23">
        <v>0.98054629564285278</v>
      </c>
      <c r="AA44" s="23">
        <v>0.99233180284500122</v>
      </c>
      <c r="AB44" s="23">
        <v>0.99598902463912964</v>
      </c>
      <c r="AC44" s="23">
        <v>0.9920690655708313</v>
      </c>
      <c r="AD44" s="23">
        <v>0.99319291114807129</v>
      </c>
      <c r="AE44" s="23">
        <v>0.97287040948867798</v>
      </c>
      <c r="AF44" s="23">
        <v>0.97303181886672974</v>
      </c>
      <c r="AG44" s="23">
        <v>0.99742132425308228</v>
      </c>
    </row>
    <row r="45" spans="2:33" x14ac:dyDescent="0.3">
      <c r="B45" s="24">
        <v>21.743701949715614</v>
      </c>
      <c r="C45" s="25" t="s">
        <v>78</v>
      </c>
      <c r="D45" s="26">
        <v>0.66861695051193237</v>
      </c>
      <c r="E45" s="26">
        <v>0.9616737961769104</v>
      </c>
      <c r="F45" s="26">
        <v>0.27344620227813721</v>
      </c>
      <c r="G45" s="26">
        <v>0.73156893253326416</v>
      </c>
      <c r="H45" s="26">
        <v>0.73548519611358643</v>
      </c>
      <c r="I45" s="26">
        <v>0.99514162540435791</v>
      </c>
      <c r="J45" s="26">
        <v>0.96027421951293945</v>
      </c>
      <c r="K45" s="26">
        <v>0.34512618184089661</v>
      </c>
      <c r="L45" s="26">
        <v>0.31565526127815252</v>
      </c>
      <c r="M45" s="26">
        <v>0.72220033407211304</v>
      </c>
      <c r="N45" s="26">
        <v>0.95179831981658936</v>
      </c>
      <c r="O45" s="26">
        <v>0.67433565855026245</v>
      </c>
      <c r="P45" s="26">
        <v>0.52673947811126709</v>
      </c>
      <c r="Q45" s="26">
        <v>0.14475454390048981</v>
      </c>
      <c r="R45" s="26">
        <v>0.96619921922683716</v>
      </c>
      <c r="S45" s="26">
        <v>0.91190809011459351</v>
      </c>
      <c r="T45" s="26">
        <v>0.88443785905838013</v>
      </c>
      <c r="U45" s="26">
        <v>0.9663582444190979</v>
      </c>
      <c r="V45" s="26">
        <v>0.77004122734069824</v>
      </c>
      <c r="W45" s="26">
        <v>0.98626083135604858</v>
      </c>
      <c r="X45" s="26">
        <v>0.68368792533874512</v>
      </c>
      <c r="Y45" s="26">
        <v>0.99154543876647949</v>
      </c>
      <c r="Z45" s="26">
        <v>0.87202006578445435</v>
      </c>
      <c r="AA45" s="26">
        <v>0.76293635368347168</v>
      </c>
      <c r="AB45" s="26">
        <v>0.99460482597351074</v>
      </c>
      <c r="AC45" s="26">
        <v>0.87899917364120483</v>
      </c>
      <c r="AD45" s="26">
        <v>0.9448818564414978</v>
      </c>
      <c r="AE45" s="26">
        <v>0.55769038200378418</v>
      </c>
      <c r="AF45" s="26">
        <v>0.78006863594055176</v>
      </c>
      <c r="AG45" s="26">
        <v>0.9848179817199707</v>
      </c>
    </row>
    <row r="46" spans="2:33" x14ac:dyDescent="0.3">
      <c r="B46" s="21">
        <v>23.529339805245399</v>
      </c>
      <c r="C46" s="22" t="s">
        <v>79</v>
      </c>
      <c r="D46" s="23">
        <v>0.87203794717788696</v>
      </c>
      <c r="E46" s="23">
        <v>0.94812828302383423</v>
      </c>
      <c r="F46" s="23">
        <v>0.91182535886764526</v>
      </c>
      <c r="G46" s="23">
        <v>0.74851453304290771</v>
      </c>
      <c r="H46" s="23">
        <v>0.81998175382614136</v>
      </c>
      <c r="I46" s="23">
        <v>0.99406218528747559</v>
      </c>
      <c r="J46" s="23">
        <v>0.91161525249481201</v>
      </c>
      <c r="K46" s="23">
        <v>0.45041340589523321</v>
      </c>
      <c r="L46" s="23">
        <v>0.21158607304096219</v>
      </c>
      <c r="M46" s="23">
        <v>0.96464627981185913</v>
      </c>
      <c r="N46" s="23">
        <v>0.92494606971740723</v>
      </c>
      <c r="O46" s="23">
        <v>0.42538833618164063</v>
      </c>
      <c r="P46" s="23">
        <v>0.76277899742126465</v>
      </c>
      <c r="Q46" s="23">
        <v>0.67010849714279175</v>
      </c>
      <c r="R46" s="23">
        <v>0.8569379448890686</v>
      </c>
      <c r="S46" s="23">
        <v>0.94929558038711548</v>
      </c>
      <c r="T46" s="23">
        <v>0.91979992389678955</v>
      </c>
      <c r="U46" s="23">
        <v>0.83998298645019531</v>
      </c>
      <c r="V46" s="23">
        <v>0.93433147668838501</v>
      </c>
      <c r="W46" s="23">
        <v>0.97364377975463867</v>
      </c>
      <c r="X46" s="23">
        <v>0.80860346555709839</v>
      </c>
      <c r="Y46" s="23">
        <v>0.95585590600967407</v>
      </c>
      <c r="Z46" s="23">
        <v>0.95829522609710693</v>
      </c>
      <c r="AA46" s="23">
        <v>0.70494449138641357</v>
      </c>
      <c r="AB46" s="23">
        <v>0.99020564556121826</v>
      </c>
      <c r="AC46" s="23">
        <v>0.5537644624710083</v>
      </c>
      <c r="AD46" s="23">
        <v>0.92652368545532227</v>
      </c>
      <c r="AE46" s="23">
        <v>0.77622967958450317</v>
      </c>
      <c r="AF46" s="23">
        <v>0.91910171508789063</v>
      </c>
      <c r="AG46" s="23">
        <v>0.96498513221740723</v>
      </c>
    </row>
    <row r="47" spans="2:33" x14ac:dyDescent="0.3">
      <c r="B47" s="24">
        <v>23.622268304228783</v>
      </c>
      <c r="C47" s="25" t="s">
        <v>80</v>
      </c>
      <c r="D47" s="26">
        <v>0.82344549894332886</v>
      </c>
      <c r="E47" s="26">
        <v>0.92533767223358154</v>
      </c>
      <c r="F47" s="26">
        <v>0.88663566112518311</v>
      </c>
      <c r="G47" s="26">
        <v>0.70492208003997803</v>
      </c>
      <c r="H47" s="26">
        <v>0.69720631837844849</v>
      </c>
      <c r="I47" s="26">
        <v>0.99004030227661133</v>
      </c>
      <c r="J47" s="26">
        <v>0.84497362375259399</v>
      </c>
      <c r="K47" s="26">
        <v>0.66566216945648193</v>
      </c>
      <c r="L47" s="26">
        <v>0.12371782958507541</v>
      </c>
      <c r="M47" s="26">
        <v>0.86263000965118408</v>
      </c>
      <c r="N47" s="26">
        <v>0.87576097249984741</v>
      </c>
      <c r="O47" s="26">
        <v>0.65886718034744263</v>
      </c>
      <c r="P47" s="26">
        <v>0.44812506437301641</v>
      </c>
      <c r="Q47" s="26">
        <v>0.81995916366577148</v>
      </c>
      <c r="R47" s="26">
        <v>0.94012349843978882</v>
      </c>
      <c r="S47" s="26">
        <v>0.79404401779174805</v>
      </c>
      <c r="T47" s="26">
        <v>0.83531486988067627</v>
      </c>
      <c r="U47" s="26">
        <v>0.91521620750427246</v>
      </c>
      <c r="V47" s="26">
        <v>0.93425112962722778</v>
      </c>
      <c r="W47" s="26">
        <v>0.94757366180419922</v>
      </c>
      <c r="X47" s="26">
        <v>0.58334261178970337</v>
      </c>
      <c r="Y47" s="26">
        <v>0.9244425892829895</v>
      </c>
      <c r="Z47" s="26">
        <v>0.87310892343521118</v>
      </c>
      <c r="AA47" s="26">
        <v>0.86707115173339844</v>
      </c>
      <c r="AB47" s="26">
        <v>0.99173533916473389</v>
      </c>
      <c r="AC47" s="26">
        <v>0.80849272012710571</v>
      </c>
      <c r="AD47" s="26">
        <v>0.9404371976852417</v>
      </c>
      <c r="AE47" s="26">
        <v>0.7467842698097229</v>
      </c>
      <c r="AF47" s="26">
        <v>0.83519577980041504</v>
      </c>
      <c r="AG47" s="26">
        <v>0.95240026712417603</v>
      </c>
    </row>
    <row r="48" spans="2:33" x14ac:dyDescent="0.3">
      <c r="B48" s="21">
        <v>23.920082241296768</v>
      </c>
      <c r="C48" s="22" t="s">
        <v>81</v>
      </c>
      <c r="D48" s="23">
        <v>0.96786260604858398</v>
      </c>
      <c r="E48" s="23">
        <v>0.98855739831924438</v>
      </c>
      <c r="F48" s="23">
        <v>0.67285829782485962</v>
      </c>
      <c r="G48" s="23">
        <v>0.97027361392974854</v>
      </c>
      <c r="H48" s="23">
        <v>0.74589872360229492</v>
      </c>
      <c r="I48" s="23">
        <v>0.99437081813812256</v>
      </c>
      <c r="J48" s="23">
        <v>0.94548100233078003</v>
      </c>
      <c r="K48" s="23">
        <v>0.16889989376068121</v>
      </c>
      <c r="L48" s="23">
        <v>0.67552793025970459</v>
      </c>
      <c r="M48" s="23">
        <v>0.86334085464477539</v>
      </c>
      <c r="N48" s="23">
        <v>0.98803949356079102</v>
      </c>
      <c r="O48" s="23">
        <v>0.66238677501678467</v>
      </c>
      <c r="P48" s="23">
        <v>0.86753624677658081</v>
      </c>
      <c r="Q48" s="23">
        <v>0.76071679592132568</v>
      </c>
      <c r="R48" s="23">
        <v>0.98233199119567871</v>
      </c>
      <c r="S48" s="23">
        <v>0.94337546825408936</v>
      </c>
      <c r="T48" s="23">
        <v>0.95465290546417236</v>
      </c>
      <c r="U48" s="23">
        <v>0.9521782398223877</v>
      </c>
      <c r="V48" s="23">
        <v>0.98285150527954102</v>
      </c>
      <c r="W48" s="23">
        <v>0.9933239221572876</v>
      </c>
      <c r="X48" s="23">
        <v>0.90055137872695923</v>
      </c>
      <c r="Y48" s="23">
        <v>0.98037230968475342</v>
      </c>
      <c r="Z48" s="23">
        <v>0.72519296407699585</v>
      </c>
      <c r="AA48" s="23">
        <v>0.80957651138305664</v>
      </c>
      <c r="AB48" s="23">
        <v>0.99500972032546997</v>
      </c>
      <c r="AC48" s="23">
        <v>0.83687138557434082</v>
      </c>
      <c r="AD48" s="23">
        <v>0.9484136700630188</v>
      </c>
      <c r="AE48" s="23">
        <v>0.91498547792434692</v>
      </c>
      <c r="AF48" s="23">
        <v>0.72899621725082397</v>
      </c>
      <c r="AG48" s="23">
        <v>0.98402345180511475</v>
      </c>
    </row>
    <row r="49" spans="2:33" x14ac:dyDescent="0.3">
      <c r="B49" s="24">
        <v>24.367340795695782</v>
      </c>
      <c r="C49" s="25" t="s">
        <v>82</v>
      </c>
      <c r="D49" s="26">
        <v>0.99763220548629761</v>
      </c>
      <c r="E49" s="26">
        <v>0.99855184555053711</v>
      </c>
      <c r="F49" s="26">
        <v>0.96650087833404541</v>
      </c>
      <c r="G49" s="26">
        <v>0.99704575538635254</v>
      </c>
      <c r="H49" s="26">
        <v>0.99497854709625244</v>
      </c>
      <c r="I49" s="26">
        <v>0.99911302328109741</v>
      </c>
      <c r="J49" s="26">
        <v>0.99784183502197266</v>
      </c>
      <c r="K49" s="26">
        <v>0.85852450132369995</v>
      </c>
      <c r="L49" s="26">
        <v>0.99040812253952026</v>
      </c>
      <c r="M49" s="26">
        <v>0.99393963813781738</v>
      </c>
      <c r="N49" s="26">
        <v>0.97650343179702759</v>
      </c>
      <c r="O49" s="26">
        <v>0.99552232027053833</v>
      </c>
      <c r="P49" s="26">
        <v>0.99697035551071167</v>
      </c>
      <c r="Q49" s="26">
        <v>0.98857295513153076</v>
      </c>
      <c r="R49" s="26">
        <v>0.99864023923873901</v>
      </c>
      <c r="S49" s="26">
        <v>0.99623173475265503</v>
      </c>
      <c r="T49" s="26">
        <v>0.92828470468521118</v>
      </c>
      <c r="U49" s="26">
        <v>0.98567813634872437</v>
      </c>
      <c r="V49" s="26">
        <v>0.9688037633895874</v>
      </c>
      <c r="W49" s="26">
        <v>0.9982370138168335</v>
      </c>
      <c r="X49" s="26">
        <v>0.97726923227310181</v>
      </c>
      <c r="Y49" s="26">
        <v>0.99734354019165039</v>
      </c>
      <c r="Z49" s="26">
        <v>0.99329924583435059</v>
      </c>
      <c r="AA49" s="26">
        <v>0.97705942392349243</v>
      </c>
      <c r="AB49" s="26">
        <v>0.99815231561660767</v>
      </c>
      <c r="AC49" s="26">
        <v>0.99253416061401367</v>
      </c>
      <c r="AD49" s="26">
        <v>0.99556279182434082</v>
      </c>
      <c r="AE49" s="26">
        <v>0.99702411890029907</v>
      </c>
      <c r="AF49" s="26">
        <v>0.98557811975479126</v>
      </c>
      <c r="AG49" s="26">
        <v>0.99840623140335083</v>
      </c>
    </row>
    <row r="50" spans="2:33" x14ac:dyDescent="0.3">
      <c r="B50" s="21">
        <v>24.527521669864655</v>
      </c>
      <c r="C50" s="22" t="s">
        <v>83</v>
      </c>
      <c r="D50" s="23">
        <v>0.87762898206710815</v>
      </c>
      <c r="E50" s="23">
        <v>0.82489520311355591</v>
      </c>
      <c r="F50" s="23">
        <v>0.9076806902885437</v>
      </c>
      <c r="G50" s="23">
        <v>0.9461371898651123</v>
      </c>
      <c r="H50" s="23">
        <v>0.91939365863800049</v>
      </c>
      <c r="I50" s="23">
        <v>0.99243491888046265</v>
      </c>
      <c r="J50" s="23">
        <v>0.93371319770812988</v>
      </c>
      <c r="K50" s="23">
        <v>0.42674553394317633</v>
      </c>
      <c r="L50" s="23">
        <v>0.58060526847839355</v>
      </c>
      <c r="M50" s="23">
        <v>0.96482890844345093</v>
      </c>
      <c r="N50" s="23">
        <v>0.95947062969207764</v>
      </c>
      <c r="O50" s="23">
        <v>0.75938022136688232</v>
      </c>
      <c r="P50" s="23">
        <v>0.3522840142250061</v>
      </c>
      <c r="Q50" s="23">
        <v>0.75893467664718628</v>
      </c>
      <c r="R50" s="23">
        <v>0.97446209192276001</v>
      </c>
      <c r="S50" s="23">
        <v>0.95086312294006348</v>
      </c>
      <c r="T50" s="23">
        <v>0.95443159341812134</v>
      </c>
      <c r="U50" s="23">
        <v>0.96140748262405396</v>
      </c>
      <c r="V50" s="23">
        <v>0.85148930549621582</v>
      </c>
      <c r="W50" s="23">
        <v>0.96149575710296631</v>
      </c>
      <c r="X50" s="23">
        <v>0.6770782470703125</v>
      </c>
      <c r="Y50" s="23">
        <v>0.92004913091659546</v>
      </c>
      <c r="Z50" s="23">
        <v>0.89248645305633545</v>
      </c>
      <c r="AA50" s="23">
        <v>0.67685443162918091</v>
      </c>
      <c r="AB50" s="23">
        <v>0.99242681264877319</v>
      </c>
      <c r="AC50" s="23">
        <v>0.83986425399780273</v>
      </c>
      <c r="AD50" s="23">
        <v>0.93600541353225708</v>
      </c>
      <c r="AE50" s="23">
        <v>0.93463295698165894</v>
      </c>
      <c r="AF50" s="23">
        <v>0.76703810691833496</v>
      </c>
      <c r="AG50" s="23">
        <v>0.98545920848846436</v>
      </c>
    </row>
    <row r="51" spans="2:33" x14ac:dyDescent="0.3">
      <c r="B51" s="24">
        <v>24.539054334163666</v>
      </c>
      <c r="C51" s="25" t="s">
        <v>84</v>
      </c>
      <c r="D51" s="26">
        <v>0.78111559152603149</v>
      </c>
      <c r="E51" s="26">
        <v>0.97697281837463379</v>
      </c>
      <c r="F51" s="26">
        <v>0.9115680456161499</v>
      </c>
      <c r="G51" s="26">
        <v>0.53414660692214966</v>
      </c>
      <c r="H51" s="26">
        <v>0.80468302965164185</v>
      </c>
      <c r="I51" s="26">
        <v>0.99497199058532715</v>
      </c>
      <c r="J51" s="26">
        <v>0.91773611307144165</v>
      </c>
      <c r="K51" s="26">
        <v>0.50185716152191162</v>
      </c>
      <c r="L51" s="26">
        <v>0.55845808982849121</v>
      </c>
      <c r="M51" s="26">
        <v>0.84691596031188965</v>
      </c>
      <c r="N51" s="26">
        <v>0.95115911960601807</v>
      </c>
      <c r="O51" s="26">
        <v>0.82612067461013794</v>
      </c>
      <c r="P51" s="26">
        <v>0.62885075807571411</v>
      </c>
      <c r="Q51" s="26">
        <v>0.52781802415847778</v>
      </c>
      <c r="R51" s="26">
        <v>0.97254431247711182</v>
      </c>
      <c r="S51" s="26">
        <v>0.94250863790512085</v>
      </c>
      <c r="T51" s="26">
        <v>0.86844450235366821</v>
      </c>
      <c r="U51" s="26">
        <v>0.86025625467300415</v>
      </c>
      <c r="V51" s="26">
        <v>0.92366039752960205</v>
      </c>
      <c r="W51" s="26">
        <v>0.96949887275695801</v>
      </c>
      <c r="X51" s="26">
        <v>0.80866944789886475</v>
      </c>
      <c r="Y51" s="26">
        <v>0.98428487777709961</v>
      </c>
      <c r="Z51" s="26">
        <v>0.87205946445465088</v>
      </c>
      <c r="AA51" s="26">
        <v>0.82519882917404175</v>
      </c>
      <c r="AB51" s="26">
        <v>0.99385720491409302</v>
      </c>
      <c r="AC51" s="26">
        <v>0.7368054986000061</v>
      </c>
      <c r="AD51" s="26">
        <v>0.9551653265953064</v>
      </c>
      <c r="AE51" s="26">
        <v>0.80653637647628784</v>
      </c>
      <c r="AF51" s="26">
        <v>0.94404435157775879</v>
      </c>
      <c r="AG51" s="26">
        <v>0.98484814167022705</v>
      </c>
    </row>
    <row r="52" spans="2:33" x14ac:dyDescent="0.3">
      <c r="B52" s="21">
        <v>24.688570884987712</v>
      </c>
      <c r="C52" s="22" t="s">
        <v>85</v>
      </c>
      <c r="D52" s="23">
        <v>0.99551111459732056</v>
      </c>
      <c r="E52" s="23">
        <v>0.99795794486999512</v>
      </c>
      <c r="F52" s="23">
        <v>0.98002892732620239</v>
      </c>
      <c r="G52" s="23">
        <v>0.99462300539016724</v>
      </c>
      <c r="H52" s="23">
        <v>0.99480623006820679</v>
      </c>
      <c r="I52" s="23">
        <v>0.99863529205322266</v>
      </c>
      <c r="J52" s="23">
        <v>0.98382365703582764</v>
      </c>
      <c r="K52" s="23">
        <v>0.76438248157501221</v>
      </c>
      <c r="L52" s="23">
        <v>0.97383010387420654</v>
      </c>
      <c r="M52" s="23">
        <v>0.99213564395904541</v>
      </c>
      <c r="N52" s="23">
        <v>0.90367329120635986</v>
      </c>
      <c r="O52" s="23">
        <v>0.98745638132095337</v>
      </c>
      <c r="P52" s="23">
        <v>0.95736616849899292</v>
      </c>
      <c r="Q52" s="23">
        <v>0.92965149879455566</v>
      </c>
      <c r="R52" s="23">
        <v>0.99422800540924072</v>
      </c>
      <c r="S52" s="23">
        <v>0.96463418006896973</v>
      </c>
      <c r="T52" s="23">
        <v>0.98810309171676636</v>
      </c>
      <c r="U52" s="23">
        <v>0.89452576637268066</v>
      </c>
      <c r="V52" s="23">
        <v>0.97244811058044434</v>
      </c>
      <c r="W52" s="23">
        <v>0.94989031553268433</v>
      </c>
      <c r="X52" s="23">
        <v>0.97025847434997559</v>
      </c>
      <c r="Y52" s="23">
        <v>0.99774330854415894</v>
      </c>
      <c r="Z52" s="23">
        <v>0.91574686765670776</v>
      </c>
      <c r="AA52" s="23">
        <v>0.84077161550521851</v>
      </c>
      <c r="AB52" s="23">
        <v>0.99653255939483643</v>
      </c>
      <c r="AC52" s="23">
        <v>0.95894390344619751</v>
      </c>
      <c r="AD52" s="23">
        <v>0.99482262134552002</v>
      </c>
      <c r="AE52" s="23">
        <v>0.98957616090774536</v>
      </c>
      <c r="AF52" s="23">
        <v>0.95486623048782349</v>
      </c>
      <c r="AG52" s="23">
        <v>0.99752426147460938</v>
      </c>
    </row>
    <row r="53" spans="2:33" x14ac:dyDescent="0.3">
      <c r="B53" s="24">
        <v>25.439921617507935</v>
      </c>
      <c r="C53" s="25" t="s">
        <v>86</v>
      </c>
      <c r="D53" s="26">
        <v>0.97249072790145874</v>
      </c>
      <c r="E53" s="26">
        <v>0.99666094779968262</v>
      </c>
      <c r="F53" s="26">
        <v>0.99389469623565674</v>
      </c>
      <c r="G53" s="26">
        <v>0.98008072376251221</v>
      </c>
      <c r="H53" s="26">
        <v>0.88033503293991089</v>
      </c>
      <c r="I53" s="26">
        <v>0.99942415952682495</v>
      </c>
      <c r="J53" s="26">
        <v>0.98752647638320923</v>
      </c>
      <c r="K53" s="26">
        <v>0.72649091482162476</v>
      </c>
      <c r="L53" s="26">
        <v>0.75846099853515625</v>
      </c>
      <c r="M53" s="26">
        <v>0.98744618892669678</v>
      </c>
      <c r="N53" s="26">
        <v>0.98967659473419189</v>
      </c>
      <c r="O53" s="26">
        <v>0.89967978000640869</v>
      </c>
      <c r="P53" s="26">
        <v>0.86749619245529175</v>
      </c>
      <c r="Q53" s="26">
        <v>0.93306130170822144</v>
      </c>
      <c r="R53" s="26">
        <v>0.98410880565643311</v>
      </c>
      <c r="S53" s="26">
        <v>0.98406016826629639</v>
      </c>
      <c r="T53" s="26">
        <v>0.99243664741516113</v>
      </c>
      <c r="U53" s="26">
        <v>0.96648520231246948</v>
      </c>
      <c r="V53" s="26">
        <v>0.99239343404769897</v>
      </c>
      <c r="W53" s="26">
        <v>0.99806743860244751</v>
      </c>
      <c r="X53" s="26">
        <v>0.97668248414993286</v>
      </c>
      <c r="Y53" s="26">
        <v>0.99349284172058105</v>
      </c>
      <c r="Z53" s="26">
        <v>0.99225533008575439</v>
      </c>
      <c r="AA53" s="26">
        <v>0.94908618927001953</v>
      </c>
      <c r="AB53" s="26">
        <v>0.9990772008895874</v>
      </c>
      <c r="AC53" s="26">
        <v>0.91563171148300171</v>
      </c>
      <c r="AD53" s="26">
        <v>0.97326600551605225</v>
      </c>
      <c r="AE53" s="26">
        <v>0.96567833423614502</v>
      </c>
      <c r="AF53" s="26">
        <v>0.89947628974914551</v>
      </c>
      <c r="AG53" s="26">
        <v>0.99744200706481934</v>
      </c>
    </row>
    <row r="54" spans="2:33" x14ac:dyDescent="0.3">
      <c r="B54" s="21">
        <v>25.543947011232376</v>
      </c>
      <c r="C54" s="22" t="s">
        <v>87</v>
      </c>
      <c r="D54" s="23">
        <v>0.94565755128860474</v>
      </c>
      <c r="E54" s="23">
        <v>0.98995703458786011</v>
      </c>
      <c r="F54" s="23">
        <v>0.9788852334022522</v>
      </c>
      <c r="G54" s="23">
        <v>0.99032360315322876</v>
      </c>
      <c r="H54" s="23">
        <v>0.99052459001541138</v>
      </c>
      <c r="I54" s="23">
        <v>0.99551194906234741</v>
      </c>
      <c r="J54" s="23">
        <v>0.99383819103240967</v>
      </c>
      <c r="K54" s="23">
        <v>0.47313705086708069</v>
      </c>
      <c r="L54" s="23">
        <v>0.76119863986968994</v>
      </c>
      <c r="M54" s="23">
        <v>0.97164362668991089</v>
      </c>
      <c r="N54" s="23">
        <v>0.90000736713409424</v>
      </c>
      <c r="O54" s="23">
        <v>0.95831030607223511</v>
      </c>
      <c r="P54" s="23">
        <v>0.84046840667724609</v>
      </c>
      <c r="Q54" s="23">
        <v>0.96812272071838379</v>
      </c>
      <c r="R54" s="23">
        <v>0.96984165906906128</v>
      </c>
      <c r="S54" s="23">
        <v>0.97819280624389648</v>
      </c>
      <c r="T54" s="23">
        <v>0.97570013999938965</v>
      </c>
      <c r="U54" s="23">
        <v>0.9649207592010498</v>
      </c>
      <c r="V54" s="23">
        <v>0.91231346130371094</v>
      </c>
      <c r="W54" s="23">
        <v>0.98954260349273682</v>
      </c>
      <c r="X54" s="23">
        <v>0.76170891523361206</v>
      </c>
      <c r="Y54" s="23">
        <v>0.9513283371925354</v>
      </c>
      <c r="Z54" s="23">
        <v>0.92099267244338989</v>
      </c>
      <c r="AA54" s="23">
        <v>0.81812846660614014</v>
      </c>
      <c r="AB54" s="23">
        <v>0.99658358097076416</v>
      </c>
      <c r="AC54" s="23">
        <v>0.91573125123977661</v>
      </c>
      <c r="AD54" s="23">
        <v>0.9929007887840271</v>
      </c>
      <c r="AE54" s="23">
        <v>0.93354266881942749</v>
      </c>
      <c r="AF54" s="23">
        <v>0.85283738374710083</v>
      </c>
      <c r="AG54" s="23">
        <v>0.99590861797332764</v>
      </c>
    </row>
    <row r="55" spans="2:33" x14ac:dyDescent="0.3">
      <c r="B55" s="24">
        <v>26.268342733383179</v>
      </c>
      <c r="C55" s="25" t="s">
        <v>88</v>
      </c>
      <c r="D55" s="26">
        <v>0.99549770355224609</v>
      </c>
      <c r="E55" s="26">
        <v>0.99597692489624023</v>
      </c>
      <c r="F55" s="26">
        <v>0.96160352230072021</v>
      </c>
      <c r="G55" s="26">
        <v>0.99730473756790161</v>
      </c>
      <c r="H55" s="26">
        <v>0.97924381494522095</v>
      </c>
      <c r="I55" s="26">
        <v>0.9986453652381897</v>
      </c>
      <c r="J55" s="26">
        <v>0.99780696630477905</v>
      </c>
      <c r="K55" s="26">
        <v>0.49306252598762512</v>
      </c>
      <c r="L55" s="26">
        <v>0.96735841035842896</v>
      </c>
      <c r="M55" s="26">
        <v>0.99329644441604614</v>
      </c>
      <c r="N55" s="26">
        <v>0.97099655866622925</v>
      </c>
      <c r="O55" s="26">
        <v>0.97765529155731201</v>
      </c>
      <c r="P55" s="26">
        <v>0.78554356098175049</v>
      </c>
      <c r="Q55" s="26">
        <v>0.97858679294586182</v>
      </c>
      <c r="R55" s="26">
        <v>0.99099504947662354</v>
      </c>
      <c r="S55" s="26">
        <v>0.98890352249145508</v>
      </c>
      <c r="T55" s="26">
        <v>0.98256760835647583</v>
      </c>
      <c r="U55" s="26">
        <v>0.94205284118652344</v>
      </c>
      <c r="V55" s="26">
        <v>0.92938446998596191</v>
      </c>
      <c r="W55" s="26">
        <v>0.99350285530090332</v>
      </c>
      <c r="X55" s="26">
        <v>0.93173694610595703</v>
      </c>
      <c r="Y55" s="26">
        <v>0.94532281160354614</v>
      </c>
      <c r="Z55" s="26">
        <v>0.96989864110946655</v>
      </c>
      <c r="AA55" s="26">
        <v>0.84159928560256958</v>
      </c>
      <c r="AB55" s="26">
        <v>0.99766302108764648</v>
      </c>
      <c r="AC55" s="26">
        <v>0.94593137502670288</v>
      </c>
      <c r="AD55" s="26">
        <v>0.99620509147644043</v>
      </c>
      <c r="AE55" s="26">
        <v>0.97309732437133789</v>
      </c>
      <c r="AF55" s="26">
        <v>0.76459228992462158</v>
      </c>
      <c r="AG55" s="26">
        <v>0.99565678834915161</v>
      </c>
    </row>
    <row r="56" spans="2:33" x14ac:dyDescent="0.3">
      <c r="B56" s="21">
        <v>26.301174700260162</v>
      </c>
      <c r="C56" s="22" t="s">
        <v>89</v>
      </c>
      <c r="D56" s="23">
        <v>0.96791201829910278</v>
      </c>
      <c r="E56" s="23">
        <v>0.97992622852325439</v>
      </c>
      <c r="F56" s="23">
        <v>0.8852689266204834</v>
      </c>
      <c r="G56" s="23">
        <v>0.97306722402572632</v>
      </c>
      <c r="H56" s="23">
        <v>0.90651232004165649</v>
      </c>
      <c r="I56" s="23">
        <v>0.99683654308319092</v>
      </c>
      <c r="J56" s="23">
        <v>0.98305696249008179</v>
      </c>
      <c r="K56" s="23">
        <v>0.43852448463439941</v>
      </c>
      <c r="L56" s="23">
        <v>0.88215434551239014</v>
      </c>
      <c r="M56" s="23">
        <v>0.95768344402313232</v>
      </c>
      <c r="N56" s="23">
        <v>0.95146703720092773</v>
      </c>
      <c r="O56" s="23">
        <v>0.94968998432159424</v>
      </c>
      <c r="P56" s="23">
        <v>0.72193366289138794</v>
      </c>
      <c r="Q56" s="23">
        <v>0.77140247821807861</v>
      </c>
      <c r="R56" s="23">
        <v>0.98514938354492188</v>
      </c>
      <c r="S56" s="23">
        <v>0.98112499713897705</v>
      </c>
      <c r="T56" s="23">
        <v>0.95993298292160034</v>
      </c>
      <c r="U56" s="23">
        <v>0.94808721542358398</v>
      </c>
      <c r="V56" s="23">
        <v>0.82976287603378296</v>
      </c>
      <c r="W56" s="23">
        <v>0.95938479900360107</v>
      </c>
      <c r="X56" s="23">
        <v>0.90552824735641479</v>
      </c>
      <c r="Y56" s="23">
        <v>0.98527801036834717</v>
      </c>
      <c r="Z56" s="23">
        <v>0.95773804187774658</v>
      </c>
      <c r="AA56" s="23">
        <v>0.52896642684936523</v>
      </c>
      <c r="AB56" s="23">
        <v>0.99144935607910156</v>
      </c>
      <c r="AC56" s="23">
        <v>0.89520949125289917</v>
      </c>
      <c r="AD56" s="23">
        <v>0.97395002841949463</v>
      </c>
      <c r="AE56" s="23">
        <v>0.89420199394226074</v>
      </c>
      <c r="AF56" s="23">
        <v>0.86096686124801636</v>
      </c>
      <c r="AG56" s="23">
        <v>0.98330444097518921</v>
      </c>
    </row>
    <row r="57" spans="2:33" x14ac:dyDescent="0.3">
      <c r="B57" s="24">
        <v>27.596723914146423</v>
      </c>
      <c r="C57" s="25" t="s">
        <v>90</v>
      </c>
      <c r="D57" s="26">
        <v>0.97121596336364746</v>
      </c>
      <c r="E57" s="26">
        <v>0.97928881645202637</v>
      </c>
      <c r="F57" s="26">
        <v>0.86537367105484009</v>
      </c>
      <c r="G57" s="26">
        <v>0.96922212839126587</v>
      </c>
      <c r="H57" s="26">
        <v>0.97134184837341309</v>
      </c>
      <c r="I57" s="26">
        <v>0.99490416049957275</v>
      </c>
      <c r="J57" s="26">
        <v>0.96983516216278076</v>
      </c>
      <c r="K57" s="26">
        <v>0.40583968162536621</v>
      </c>
      <c r="L57" s="26">
        <v>0.91823339462280273</v>
      </c>
      <c r="M57" s="26">
        <v>0.96290647983551025</v>
      </c>
      <c r="N57" s="26">
        <v>0.95051616430282593</v>
      </c>
      <c r="O57" s="26">
        <v>0.97260642051696777</v>
      </c>
      <c r="P57" s="26">
        <v>0.97645825147628784</v>
      </c>
      <c r="Q57" s="26">
        <v>0.83912467956542969</v>
      </c>
      <c r="R57" s="26">
        <v>0.98897254467010498</v>
      </c>
      <c r="S57" s="26">
        <v>0.98521703481674194</v>
      </c>
      <c r="T57" s="26">
        <v>0.8424028754234314</v>
      </c>
      <c r="U57" s="26">
        <v>0.96275508403778076</v>
      </c>
      <c r="V57" s="26">
        <v>0.95184701681137085</v>
      </c>
      <c r="W57" s="26">
        <v>0.98762166500091553</v>
      </c>
      <c r="X57" s="26">
        <v>0.96290266513824463</v>
      </c>
      <c r="Y57" s="26">
        <v>0.99127310514450073</v>
      </c>
      <c r="Z57" s="26">
        <v>0.95777004957199097</v>
      </c>
      <c r="AA57" s="26">
        <v>0.9463610053062439</v>
      </c>
      <c r="AB57" s="26">
        <v>0.99352830648422241</v>
      </c>
      <c r="AC57" s="26">
        <v>0.95867007970809937</v>
      </c>
      <c r="AD57" s="26">
        <v>0.98307102918624878</v>
      </c>
      <c r="AE57" s="26">
        <v>0.98500919342041016</v>
      </c>
      <c r="AF57" s="26">
        <v>0.95296543836593628</v>
      </c>
      <c r="AG57" s="26">
        <v>0.98619258403778076</v>
      </c>
    </row>
  </sheetData>
  <mergeCells count="2">
    <mergeCell ref="B30:AG30"/>
    <mergeCell ref="B2:AG2"/>
  </mergeCells>
  <conditionalFormatting sqref="B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B3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B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AG29">
    <cfRule type="cellIs" dxfId="8" priority="11" operator="between">
      <formula>0.5</formula>
      <formula>0.75</formula>
    </cfRule>
    <cfRule type="cellIs" dxfId="7" priority="12" operator="lessThan">
      <formula>0.5</formula>
    </cfRule>
    <cfRule type="cellIs" dxfId="6" priority="13" operator="greaterThan">
      <formula>0.75</formula>
    </cfRule>
  </conditionalFormatting>
  <conditionalFormatting sqref="D32:AG57">
    <cfRule type="cellIs" dxfId="5" priority="7" operator="greaterThan">
      <formula>0.5</formula>
    </cfRule>
    <cfRule type="cellIs" dxfId="4" priority="8" operator="between">
      <formula>0.25</formula>
      <formula>0.5</formula>
    </cfRule>
    <cfRule type="cellIs" dxfId="3" priority="9" operator="lessThan">
      <formula>0.25</formula>
    </cfRule>
  </conditionalFormatting>
  <conditionalFormatting sqref="AJ4:A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:AL29">
    <cfRule type="cellIs" dxfId="2" priority="1" operator="between">
      <formula>0.5</formula>
      <formula>0.75</formula>
    </cfRule>
    <cfRule type="cellIs" dxfId="1" priority="2" operator="lessThan">
      <formula>0.5</formula>
    </cfRule>
    <cfRule type="cellIs" dxfId="0" priority="3" operator="greaterThan">
      <formula>0.75</formula>
    </cfRule>
  </conditionalFormatting>
  <pageMargins left="0.7" right="0.7" top="0.78740157499999996" bottom="0.78740157499999996" header="0.3" footer="0.3"/>
  <pageSetup paperSize="8" scale="1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L41"/>
  <sheetViews>
    <sheetView tabSelected="1" zoomScale="70" zoomScaleNormal="70" workbookViewId="0">
      <selection activeCell="D53" sqref="D53"/>
    </sheetView>
  </sheetViews>
  <sheetFormatPr baseColWidth="10" defaultColWidth="8.8984375" defaultRowHeight="14.4" x14ac:dyDescent="0.3"/>
  <cols>
    <col min="3" max="3" width="26.5" customWidth="1"/>
    <col min="4" max="33" width="8.3984375" customWidth="1"/>
    <col min="34" max="34" width="2.296875" customWidth="1"/>
    <col min="35" max="64" width="8.3984375" customWidth="1"/>
  </cols>
  <sheetData>
    <row r="2" spans="2:64" x14ac:dyDescent="0.3">
      <c r="B2" s="28" t="s">
        <v>0</v>
      </c>
      <c r="C2" s="29"/>
      <c r="D2" s="27" t="s">
        <v>1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4"/>
      <c r="AI2" s="27" t="s">
        <v>2</v>
      </c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</row>
    <row r="3" spans="2:64" x14ac:dyDescent="0.3">
      <c r="B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98</v>
      </c>
      <c r="AE3" s="1" t="s">
        <v>31</v>
      </c>
      <c r="AF3" s="1" t="s">
        <v>32</v>
      </c>
      <c r="AG3" s="1" t="s">
        <v>33</v>
      </c>
      <c r="AH3" s="5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</row>
    <row r="4" spans="2:64" x14ac:dyDescent="0.3">
      <c r="B4" s="3">
        <f>ABS(SUM(D4:BL4)-30)</f>
        <v>9.6224859319627285</v>
      </c>
      <c r="C4" t="s">
        <v>65</v>
      </c>
      <c r="D4" s="2">
        <v>0.98159295320510864</v>
      </c>
      <c r="E4" s="2">
        <v>0.9796297550201416</v>
      </c>
      <c r="F4" s="2">
        <v>0.96068012714385986</v>
      </c>
      <c r="G4" s="2">
        <v>0.96711987257003784</v>
      </c>
      <c r="H4" s="2">
        <v>0.98461580276489258</v>
      </c>
      <c r="I4" s="2">
        <v>0.81650376319885254</v>
      </c>
      <c r="J4" s="2">
        <v>0.98265773057937622</v>
      </c>
      <c r="K4" s="2">
        <v>0.78826195001602173</v>
      </c>
      <c r="L4" s="2">
        <v>0.41957062482833862</v>
      </c>
      <c r="M4" s="2">
        <v>0.91475188732147217</v>
      </c>
      <c r="N4" s="2">
        <v>0.97670662403106689</v>
      </c>
      <c r="O4" s="2">
        <v>0.93079084157943726</v>
      </c>
      <c r="P4" s="2">
        <v>0.97886168956756592</v>
      </c>
      <c r="Q4" s="2">
        <v>0.97443747520446777</v>
      </c>
      <c r="R4" s="2">
        <v>0.98255825042724609</v>
      </c>
      <c r="S4" s="2">
        <v>0.97341138124465942</v>
      </c>
      <c r="T4" s="2">
        <v>0.96284013986587524</v>
      </c>
      <c r="U4" s="2">
        <v>0.97437840700149536</v>
      </c>
      <c r="V4" s="2">
        <v>0.98159003257751465</v>
      </c>
      <c r="W4" s="2">
        <v>0.95106625556945801</v>
      </c>
      <c r="X4" s="2">
        <v>0.96657711267471313</v>
      </c>
      <c r="Y4" s="2">
        <v>0.98317503929138184</v>
      </c>
      <c r="Z4" s="2">
        <v>0.97762984037399292</v>
      </c>
      <c r="AA4" s="2">
        <v>0.98162007331848145</v>
      </c>
      <c r="AB4" s="2">
        <v>0.93572461605072021</v>
      </c>
      <c r="AC4" s="2">
        <v>0.97217106819152832</v>
      </c>
      <c r="AD4" s="2">
        <v>0.2427926957607269</v>
      </c>
      <c r="AE4" s="2">
        <v>0.97807776927947998</v>
      </c>
      <c r="AF4" s="2">
        <v>0.96985989809036255</v>
      </c>
      <c r="AG4" s="2">
        <v>0.98255163431167603</v>
      </c>
      <c r="AH4" s="6"/>
      <c r="AI4" s="2">
        <v>2.904629148542881E-2</v>
      </c>
      <c r="AJ4" s="2">
        <v>0.63706600666046143</v>
      </c>
      <c r="AK4" s="2">
        <v>3.0383948236703869E-2</v>
      </c>
      <c r="AL4" s="2">
        <v>4.1871637105941772E-2</v>
      </c>
      <c r="AM4" s="2">
        <v>0.31659302115440369</v>
      </c>
      <c r="AN4" s="2">
        <v>0.9508286714553833</v>
      </c>
      <c r="AO4" s="2">
        <v>0.40743014216423029</v>
      </c>
      <c r="AP4" s="2">
        <v>0.33398506045341492</v>
      </c>
      <c r="AQ4" s="2">
        <v>8.4279656410217285E-2</v>
      </c>
      <c r="AR4" s="2">
        <v>0.27764028310775762</v>
      </c>
      <c r="AS4" s="2">
        <v>0.54092943668365479</v>
      </c>
      <c r="AT4" s="2">
        <v>0.25369766354560852</v>
      </c>
      <c r="AU4" s="2">
        <v>0.1677201837301254</v>
      </c>
      <c r="AV4" s="2">
        <v>2.905898354947567E-2</v>
      </c>
      <c r="AW4" s="2">
        <v>0.83675897121429443</v>
      </c>
      <c r="AX4" s="2">
        <v>0.38787564635276789</v>
      </c>
      <c r="AY4" s="2">
        <v>0.12990668416023249</v>
      </c>
      <c r="AZ4" s="2">
        <v>0.58722382783889771</v>
      </c>
      <c r="BA4" s="2">
        <v>0.1225959286093712</v>
      </c>
      <c r="BB4" s="2">
        <v>0.59566473960876465</v>
      </c>
      <c r="BC4" s="2">
        <v>0.17005020380020139</v>
      </c>
      <c r="BD4" s="2">
        <v>0.89085519313812256</v>
      </c>
      <c r="BE4" s="2">
        <v>0.55918961763381958</v>
      </c>
      <c r="BF4" s="2">
        <v>0.29832127690315252</v>
      </c>
      <c r="BG4" s="2">
        <v>0.937916100025177</v>
      </c>
      <c r="BH4" s="2">
        <v>0.37828630208969122</v>
      </c>
      <c r="BI4" s="2">
        <v>0.38072475790977478</v>
      </c>
      <c r="BJ4" s="2">
        <v>0.32499498128890991</v>
      </c>
      <c r="BK4" s="2">
        <v>0.58091813325881958</v>
      </c>
      <c r="BL4" s="2">
        <v>0.86846727132797241</v>
      </c>
    </row>
    <row r="5" spans="2:64" x14ac:dyDescent="0.3">
      <c r="B5" s="3">
        <f t="shared" ref="B5:B29" si="0">ABS(SUM(D5:BL5)-30)</f>
        <v>9.6731444858014584</v>
      </c>
      <c r="C5" t="s">
        <v>66</v>
      </c>
      <c r="D5" s="2">
        <v>0.98728841543197632</v>
      </c>
      <c r="E5" s="2">
        <v>0.98922049999237061</v>
      </c>
      <c r="F5" s="2">
        <v>0.97361409664154053</v>
      </c>
      <c r="G5" s="2">
        <v>0.97908294200897217</v>
      </c>
      <c r="H5" s="2">
        <v>0.98577016592025757</v>
      </c>
      <c r="I5" s="2">
        <v>0.58436083793640137</v>
      </c>
      <c r="J5" s="2">
        <v>0.98006898164749146</v>
      </c>
      <c r="K5" s="2">
        <v>0.73997128009796143</v>
      </c>
      <c r="L5" s="2">
        <v>0.64247810840606689</v>
      </c>
      <c r="M5" s="2">
        <v>0.90688437223434448</v>
      </c>
      <c r="N5" s="2">
        <v>0.98846298456192017</v>
      </c>
      <c r="O5" s="2">
        <v>0.93952125310897827</v>
      </c>
      <c r="P5" s="2">
        <v>0.9892277717590332</v>
      </c>
      <c r="Q5" s="2">
        <v>0.98555833101272583</v>
      </c>
      <c r="R5" s="2">
        <v>0.98273372650146484</v>
      </c>
      <c r="S5" s="2">
        <v>0.97720378637313843</v>
      </c>
      <c r="T5" s="2">
        <v>0.96472710371017456</v>
      </c>
      <c r="U5" s="2">
        <v>0.98393505811691284</v>
      </c>
      <c r="V5" s="2">
        <v>0.98883962631225586</v>
      </c>
      <c r="W5" s="2">
        <v>0.9454268217086792</v>
      </c>
      <c r="X5" s="2">
        <v>0.98257160186767578</v>
      </c>
      <c r="Y5" s="2">
        <v>0.99084079265594482</v>
      </c>
      <c r="Z5" s="2">
        <v>0.98815065622329712</v>
      </c>
      <c r="AA5" s="2">
        <v>0.98826289176940918</v>
      </c>
      <c r="AB5" s="2">
        <v>0.9640076756477356</v>
      </c>
      <c r="AC5" s="2">
        <v>0.98411864042282104</v>
      </c>
      <c r="AD5" s="2">
        <v>0.24607895314693451</v>
      </c>
      <c r="AE5" s="2">
        <v>0.9883115291595459</v>
      </c>
      <c r="AF5" s="2">
        <v>0.98064696788787842</v>
      </c>
      <c r="AG5" s="2">
        <v>0.98354721069335938</v>
      </c>
      <c r="AH5" s="6"/>
      <c r="AI5" s="2">
        <v>5.2696678787469857E-2</v>
      </c>
      <c r="AJ5" s="2">
        <v>0.55733793973922729</v>
      </c>
      <c r="AK5" s="2">
        <v>8.8437750935554504E-2</v>
      </c>
      <c r="AL5" s="2">
        <v>9.5321163535118103E-2</v>
      </c>
      <c r="AM5" s="2">
        <v>0.47721558809280401</v>
      </c>
      <c r="AN5" s="2">
        <v>0.98188918828964233</v>
      </c>
      <c r="AO5" s="2">
        <v>0.21117325127124789</v>
      </c>
      <c r="AP5" s="2">
        <v>0.2293171435594559</v>
      </c>
      <c r="AQ5" s="2">
        <v>4.9701977521181107E-2</v>
      </c>
      <c r="AR5" s="2">
        <v>0.17119875550270081</v>
      </c>
      <c r="AS5" s="2">
        <v>0.67866182327270508</v>
      </c>
      <c r="AT5" s="2">
        <v>0.22714334726333621</v>
      </c>
      <c r="AU5" s="2">
        <v>0.1021704524755478</v>
      </c>
      <c r="AV5" s="2">
        <v>3.4635264426469803E-2</v>
      </c>
      <c r="AW5" s="2">
        <v>0.85808682441711426</v>
      </c>
      <c r="AX5" s="2">
        <v>0.4555203914642334</v>
      </c>
      <c r="AY5" s="2">
        <v>0.1667869687080383</v>
      </c>
      <c r="AZ5" s="2">
        <v>0.72684061527252197</v>
      </c>
      <c r="BA5" s="2">
        <v>0.34283387660980219</v>
      </c>
      <c r="BB5" s="2">
        <v>0.66147595643997192</v>
      </c>
      <c r="BC5" s="2">
        <v>0.2038102000951767</v>
      </c>
      <c r="BD5" s="2">
        <v>0.88259208202362061</v>
      </c>
      <c r="BE5" s="2">
        <v>0.71666228771209717</v>
      </c>
      <c r="BF5" s="2">
        <v>0.2419975399971008</v>
      </c>
      <c r="BG5" s="2">
        <v>0.89290863275527954</v>
      </c>
      <c r="BH5" s="2">
        <v>0.1920416206121445</v>
      </c>
      <c r="BI5" s="2">
        <v>0.50097304582595825</v>
      </c>
      <c r="BJ5" s="2">
        <v>0.34210029244422913</v>
      </c>
      <c r="BK5" s="2">
        <v>0.19725443422794339</v>
      </c>
      <c r="BL5" s="2">
        <v>0.7234463095664978</v>
      </c>
    </row>
    <row r="6" spans="2:64" x14ac:dyDescent="0.3">
      <c r="B6" s="3">
        <f t="shared" si="0"/>
        <v>11.860315572470427</v>
      </c>
      <c r="C6" t="s">
        <v>67</v>
      </c>
      <c r="D6" s="2">
        <v>0.99443227052688599</v>
      </c>
      <c r="E6" s="2">
        <v>0.9938698410987854</v>
      </c>
      <c r="F6" s="2">
        <v>0.97927379608154297</v>
      </c>
      <c r="G6" s="2">
        <v>0.9895586371421814</v>
      </c>
      <c r="H6" s="2">
        <v>0.98980885744094849</v>
      </c>
      <c r="I6" s="2">
        <v>0.57137387990951538</v>
      </c>
      <c r="J6" s="2">
        <v>0.97577178478240967</v>
      </c>
      <c r="K6" s="2">
        <v>0.80246776342391968</v>
      </c>
      <c r="L6" s="2">
        <v>0.54947280883789063</v>
      </c>
      <c r="M6" s="2">
        <v>0.88968902826309204</v>
      </c>
      <c r="N6" s="2">
        <v>0.99404728412628174</v>
      </c>
      <c r="O6" s="2">
        <v>0.88174796104431152</v>
      </c>
      <c r="P6" s="2">
        <v>0.99445730447769165</v>
      </c>
      <c r="Q6" s="2">
        <v>0.9926835298538208</v>
      </c>
      <c r="R6" s="2">
        <v>0.9908595085144043</v>
      </c>
      <c r="S6" s="2">
        <v>0.97144043445587158</v>
      </c>
      <c r="T6" s="2">
        <v>0.95158392190933228</v>
      </c>
      <c r="U6" s="2">
        <v>0.98487323522567749</v>
      </c>
      <c r="V6" s="2">
        <v>0.99441742897033691</v>
      </c>
      <c r="W6" s="2">
        <v>0.94541424512863159</v>
      </c>
      <c r="X6" s="2">
        <v>0.98835575580596924</v>
      </c>
      <c r="Y6" s="2">
        <v>0.99551784992218018</v>
      </c>
      <c r="Z6" s="2">
        <v>0.99485915899276733</v>
      </c>
      <c r="AA6" s="2">
        <v>0.99528217315673828</v>
      </c>
      <c r="AB6" s="2">
        <v>0.92232674360275269</v>
      </c>
      <c r="AC6" s="2">
        <v>0.9825853705406189</v>
      </c>
      <c r="AD6" s="2">
        <v>0.26474234461784357</v>
      </c>
      <c r="AE6" s="2">
        <v>0.99393081665039063</v>
      </c>
      <c r="AF6" s="2">
        <v>0.99028468132019043</v>
      </c>
      <c r="AG6" s="2">
        <v>0.9846959114074707</v>
      </c>
      <c r="AH6" s="6"/>
      <c r="AI6" s="2">
        <v>0.10000581294298171</v>
      </c>
      <c r="AJ6" s="2">
        <v>0.71465301513671875</v>
      </c>
      <c r="AK6" s="2">
        <v>0.1111515685915947</v>
      </c>
      <c r="AL6" s="2">
        <v>0.20181356370449069</v>
      </c>
      <c r="AM6" s="2">
        <v>0.49218073487281799</v>
      </c>
      <c r="AN6" s="2">
        <v>0.99288672208786011</v>
      </c>
      <c r="AO6" s="2">
        <v>0.38869261741638178</v>
      </c>
      <c r="AP6" s="2">
        <v>0.18017908930778501</v>
      </c>
      <c r="AQ6" s="2">
        <v>7.8821845352649689E-2</v>
      </c>
      <c r="AR6" s="2">
        <v>0.31521719694137568</v>
      </c>
      <c r="AS6" s="2">
        <v>0.80312550067901611</v>
      </c>
      <c r="AT6" s="2">
        <v>0.30282318592071528</v>
      </c>
      <c r="AU6" s="2">
        <v>0.18152688443660739</v>
      </c>
      <c r="AV6" s="2">
        <v>3.5929132252931588E-2</v>
      </c>
      <c r="AW6" s="2">
        <v>0.84278148412704468</v>
      </c>
      <c r="AX6" s="2">
        <v>0.68524736166000366</v>
      </c>
      <c r="AY6" s="2">
        <v>0.28052979707717901</v>
      </c>
      <c r="AZ6" s="2">
        <v>0.81922024488449097</v>
      </c>
      <c r="BA6" s="2">
        <v>0.4486825168132782</v>
      </c>
      <c r="BB6" s="2">
        <v>0.80024600028991699</v>
      </c>
      <c r="BC6" s="2">
        <v>0.30250954627990723</v>
      </c>
      <c r="BD6" s="2">
        <v>0.94377964735031128</v>
      </c>
      <c r="BE6" s="2">
        <v>0.78518503904342651</v>
      </c>
      <c r="BF6" s="2">
        <v>0.25924646854400629</v>
      </c>
      <c r="BG6" s="2">
        <v>0.94545841217041016</v>
      </c>
      <c r="BH6" s="2">
        <v>0.32666546106338501</v>
      </c>
      <c r="BI6" s="2">
        <v>0.64099025726318359</v>
      </c>
      <c r="BJ6" s="2">
        <v>0.31633669137954712</v>
      </c>
      <c r="BK6" s="2">
        <v>0.2134514898061752</v>
      </c>
      <c r="BL6" s="2">
        <v>0.80115395784378052</v>
      </c>
    </row>
    <row r="7" spans="2:64" x14ac:dyDescent="0.3">
      <c r="B7" s="3">
        <f t="shared" si="0"/>
        <v>12.050142057240009</v>
      </c>
      <c r="C7" t="s">
        <v>68</v>
      </c>
      <c r="D7" s="2">
        <v>0.98182076215744019</v>
      </c>
      <c r="E7" s="2">
        <v>0.98077362775802612</v>
      </c>
      <c r="F7" s="2">
        <v>0.97154712677001953</v>
      </c>
      <c r="G7" s="2">
        <v>0.98215007781982422</v>
      </c>
      <c r="H7" s="2">
        <v>0.98527592420578003</v>
      </c>
      <c r="I7" s="2">
        <v>0.70865237712860107</v>
      </c>
      <c r="J7" s="2">
        <v>0.97911185026168823</v>
      </c>
      <c r="K7" s="2">
        <v>0.84774190187454224</v>
      </c>
      <c r="L7" s="2">
        <v>0.61654019355773926</v>
      </c>
      <c r="M7" s="2">
        <v>0.91574031114578247</v>
      </c>
      <c r="N7" s="2">
        <v>0.97538471221923828</v>
      </c>
      <c r="O7" s="2">
        <v>0.95226627588272095</v>
      </c>
      <c r="P7" s="2">
        <v>0.980124831199646</v>
      </c>
      <c r="Q7" s="2">
        <v>0.98511391878128052</v>
      </c>
      <c r="R7" s="2">
        <v>0.98412305116653442</v>
      </c>
      <c r="S7" s="2">
        <v>0.96931618452072144</v>
      </c>
      <c r="T7" s="2">
        <v>0.95669478178024292</v>
      </c>
      <c r="U7" s="2">
        <v>0.98007100820541382</v>
      </c>
      <c r="V7" s="2">
        <v>0.9842265248298645</v>
      </c>
      <c r="W7" s="2">
        <v>0.93801873922348022</v>
      </c>
      <c r="X7" s="2">
        <v>0.98005962371826172</v>
      </c>
      <c r="Y7" s="2">
        <v>0.98383820056915283</v>
      </c>
      <c r="Z7" s="2">
        <v>0.98352992534637451</v>
      </c>
      <c r="AA7" s="2">
        <v>0.98664379119873047</v>
      </c>
      <c r="AB7" s="2">
        <v>0.95642530918121338</v>
      </c>
      <c r="AC7" s="2">
        <v>0.97495245933532715</v>
      </c>
      <c r="AD7" s="2">
        <v>0.31643432378768921</v>
      </c>
      <c r="AE7" s="2">
        <v>0.9820256233215332</v>
      </c>
      <c r="AF7" s="2">
        <v>0.97340798377990723</v>
      </c>
      <c r="AG7" s="2">
        <v>0.98611432313919067</v>
      </c>
      <c r="AH7" s="6"/>
      <c r="AI7" s="2">
        <v>0.17712923884391779</v>
      </c>
      <c r="AJ7" s="2">
        <v>0.46861648559570313</v>
      </c>
      <c r="AK7" s="2">
        <v>0.1003014519810677</v>
      </c>
      <c r="AL7" s="2">
        <v>0.17488916218280789</v>
      </c>
      <c r="AM7" s="2">
        <v>0.1978280991315842</v>
      </c>
      <c r="AN7" s="2">
        <v>0.91731792688369751</v>
      </c>
      <c r="AO7" s="2">
        <v>0.6456868052482605</v>
      </c>
      <c r="AP7" s="2">
        <v>0.15645612776279449</v>
      </c>
      <c r="AQ7" s="2">
        <v>5.7714805006980903E-2</v>
      </c>
      <c r="AR7" s="2">
        <v>0.32629817724227911</v>
      </c>
      <c r="AS7" s="2">
        <v>0.7659909725189209</v>
      </c>
      <c r="AT7" s="2">
        <v>0.17836123704910281</v>
      </c>
      <c r="AU7" s="2">
        <v>0.21417620778083801</v>
      </c>
      <c r="AV7" s="2">
        <v>4.6325176954269409E-2</v>
      </c>
      <c r="AW7" s="2">
        <v>0.77947217226028442</v>
      </c>
      <c r="AX7" s="2">
        <v>0.7574496865272522</v>
      </c>
      <c r="AY7" s="2">
        <v>0.38607019186019897</v>
      </c>
      <c r="AZ7" s="2">
        <v>0.64820706844329834</v>
      </c>
      <c r="BA7" s="2">
        <v>0.21936589479446411</v>
      </c>
      <c r="BB7" s="2">
        <v>0.80345088243484497</v>
      </c>
      <c r="BC7" s="2">
        <v>0.53656327724456787</v>
      </c>
      <c r="BD7" s="2">
        <v>0.86050021648406982</v>
      </c>
      <c r="BE7" s="2">
        <v>0.49219894409179688</v>
      </c>
      <c r="BF7" s="2">
        <v>0.31158316135406489</v>
      </c>
      <c r="BG7" s="2">
        <v>0.91336417198181152</v>
      </c>
      <c r="BH7" s="2">
        <v>0.6234239935874939</v>
      </c>
      <c r="BI7" s="2">
        <v>0.75613933801651001</v>
      </c>
      <c r="BJ7" s="2">
        <v>0.4891241192817688</v>
      </c>
      <c r="BK7" s="2">
        <v>0.42648211121559138</v>
      </c>
      <c r="BL7" s="2">
        <v>0.82152920961380005</v>
      </c>
    </row>
    <row r="8" spans="2:64" x14ac:dyDescent="0.3">
      <c r="B8" s="3">
        <f t="shared" si="0"/>
        <v>13.11783679947257</v>
      </c>
      <c r="C8" t="s">
        <v>69</v>
      </c>
      <c r="D8" s="2">
        <v>0.97527050971984863</v>
      </c>
      <c r="E8" s="2">
        <v>0.97905474901199341</v>
      </c>
      <c r="F8" s="2">
        <v>0.97154515981674194</v>
      </c>
      <c r="G8" s="2">
        <v>0.9806448221206665</v>
      </c>
      <c r="H8" s="2">
        <v>0.98159849643707275</v>
      </c>
      <c r="I8" s="2">
        <v>0.88045704364776611</v>
      </c>
      <c r="J8" s="2">
        <v>0.97818392515182495</v>
      </c>
      <c r="K8" s="2">
        <v>0.86278045177459717</v>
      </c>
      <c r="L8" s="2">
        <v>0.83977192640304565</v>
      </c>
      <c r="M8" s="2">
        <v>0.93701773881912231</v>
      </c>
      <c r="N8" s="2">
        <v>0.97898399829864502</v>
      </c>
      <c r="O8" s="2">
        <v>0.97007185220718384</v>
      </c>
      <c r="P8" s="2">
        <v>0.97811347246170044</v>
      </c>
      <c r="Q8" s="2">
        <v>0.97816640138626099</v>
      </c>
      <c r="R8" s="2">
        <v>0.98397922515869141</v>
      </c>
      <c r="S8" s="2">
        <v>0.97208833694458008</v>
      </c>
      <c r="T8" s="2">
        <v>0.97330540418624878</v>
      </c>
      <c r="U8" s="2">
        <v>0.98145538568496704</v>
      </c>
      <c r="V8" s="2">
        <v>0.98402369022369385</v>
      </c>
      <c r="W8" s="2">
        <v>0.9651380181312561</v>
      </c>
      <c r="X8" s="2">
        <v>0.9789014458656311</v>
      </c>
      <c r="Y8" s="2">
        <v>0.98120683431625366</v>
      </c>
      <c r="Z8" s="2">
        <v>0.97958576679229736</v>
      </c>
      <c r="AA8" s="2">
        <v>0.97718977928161621</v>
      </c>
      <c r="AB8" s="2">
        <v>0.97172081470489502</v>
      </c>
      <c r="AC8" s="2">
        <v>0.98091137409210205</v>
      </c>
      <c r="AD8" s="2">
        <v>0.46503555774688721</v>
      </c>
      <c r="AE8" s="2">
        <v>0.97878628969192505</v>
      </c>
      <c r="AF8" s="2">
        <v>0.97421044111251831</v>
      </c>
      <c r="AG8" s="2">
        <v>0.98184770345687866</v>
      </c>
      <c r="AH8" s="6"/>
      <c r="AI8" s="2">
        <v>0.13818374276161191</v>
      </c>
      <c r="AJ8" s="2">
        <v>0.44221371412277222</v>
      </c>
      <c r="AK8" s="2">
        <v>9.4574391841888428E-2</v>
      </c>
      <c r="AL8" s="2">
        <v>0.1059199720621109</v>
      </c>
      <c r="AM8" s="2">
        <v>0.58337676525115967</v>
      </c>
      <c r="AN8" s="2">
        <v>0.96668952703475952</v>
      </c>
      <c r="AO8" s="2">
        <v>0.18987034261226651</v>
      </c>
      <c r="AP8" s="2">
        <v>0.64010453224182129</v>
      </c>
      <c r="AQ8" s="2">
        <v>6.1537344008684158E-2</v>
      </c>
      <c r="AR8" s="2">
        <v>0.29467210173606873</v>
      </c>
      <c r="AS8" s="2">
        <v>0.73914456367492676</v>
      </c>
      <c r="AT8" s="2">
        <v>0.48197367787361151</v>
      </c>
      <c r="AU8" s="2">
        <v>0.18806156516075129</v>
      </c>
      <c r="AV8" s="2">
        <v>0.1134460791945457</v>
      </c>
      <c r="AW8" s="2">
        <v>0.91699457168579102</v>
      </c>
      <c r="AX8" s="2">
        <v>0.41407975554466248</v>
      </c>
      <c r="AY8" s="2">
        <v>0.26047295331954962</v>
      </c>
      <c r="AZ8" s="2">
        <v>0.54663658142089844</v>
      </c>
      <c r="BA8" s="2">
        <v>0.53461211919784546</v>
      </c>
      <c r="BB8" s="2">
        <v>0.70019853115081787</v>
      </c>
      <c r="BC8" s="2">
        <v>0.1963307857513428</v>
      </c>
      <c r="BD8" s="2">
        <v>0.858714759349823</v>
      </c>
      <c r="BE8" s="2">
        <v>0.70669561624526978</v>
      </c>
      <c r="BF8" s="2">
        <v>0.578299880027771</v>
      </c>
      <c r="BG8" s="2">
        <v>0.92110365629196167</v>
      </c>
      <c r="BH8" s="2">
        <v>0.19308318197727201</v>
      </c>
      <c r="BI8" s="2">
        <v>0.65986049175262451</v>
      </c>
      <c r="BJ8" s="2">
        <v>0.71072590351104736</v>
      </c>
      <c r="BK8" s="2">
        <v>0.67772972583770752</v>
      </c>
      <c r="BL8" s="2">
        <v>0.78148335218429565</v>
      </c>
    </row>
    <row r="9" spans="2:64" x14ac:dyDescent="0.3">
      <c r="B9" s="3">
        <f t="shared" si="0"/>
        <v>14.636716976761818</v>
      </c>
      <c r="C9" t="s">
        <v>70</v>
      </c>
      <c r="D9" s="2">
        <v>0.97452938556671143</v>
      </c>
      <c r="E9" s="2">
        <v>0.9811471700668335</v>
      </c>
      <c r="F9" s="2">
        <v>0.97291195392608643</v>
      </c>
      <c r="G9" s="2">
        <v>0.97470283508300781</v>
      </c>
      <c r="H9" s="2">
        <v>0.98382598161697388</v>
      </c>
      <c r="I9" s="2">
        <v>0.90634173154830933</v>
      </c>
      <c r="J9" s="2">
        <v>0.98296266794204712</v>
      </c>
      <c r="K9" s="2">
        <v>0.90521484613418579</v>
      </c>
      <c r="L9" s="2">
        <v>0.80122625827789307</v>
      </c>
      <c r="M9" s="2">
        <v>0.94957506656646729</v>
      </c>
      <c r="N9" s="2">
        <v>0.97427499294281006</v>
      </c>
      <c r="O9" s="2">
        <v>0.96960186958312988</v>
      </c>
      <c r="P9" s="2">
        <v>0.98087263107299805</v>
      </c>
      <c r="Q9" s="2">
        <v>0.97593551874160767</v>
      </c>
      <c r="R9" s="2">
        <v>0.97851771116256714</v>
      </c>
      <c r="S9" s="2">
        <v>0.98329979181289673</v>
      </c>
      <c r="T9" s="2">
        <v>0.96306556463241577</v>
      </c>
      <c r="U9" s="2">
        <v>0.97347801923751831</v>
      </c>
      <c r="V9" s="2">
        <v>0.9734722375869751</v>
      </c>
      <c r="W9" s="2">
        <v>0.96319639682769775</v>
      </c>
      <c r="X9" s="2">
        <v>0.98361098766326904</v>
      </c>
      <c r="Y9" s="2">
        <v>0.98017573356628418</v>
      </c>
      <c r="Z9" s="2">
        <v>0.98242253065109253</v>
      </c>
      <c r="AA9" s="2">
        <v>0.97948175668716431</v>
      </c>
      <c r="AB9" s="2">
        <v>0.97356152534484863</v>
      </c>
      <c r="AC9" s="2">
        <v>0.97864508628845215</v>
      </c>
      <c r="AD9" s="2">
        <v>0.55803000926971436</v>
      </c>
      <c r="AE9" s="2">
        <v>0.97373449802398682</v>
      </c>
      <c r="AF9" s="2">
        <v>0.98207730054855347</v>
      </c>
      <c r="AG9" s="2">
        <v>0.98097598552703857</v>
      </c>
      <c r="AH9" s="6"/>
      <c r="AI9" s="2">
        <v>6.7227393388748169E-2</v>
      </c>
      <c r="AJ9" s="2">
        <v>0.61268526315689087</v>
      </c>
      <c r="AK9" s="2">
        <v>3.6246929317712777E-2</v>
      </c>
      <c r="AL9" s="2">
        <v>4.6967286616563797E-2</v>
      </c>
      <c r="AM9" s="2">
        <v>0.79123067855834961</v>
      </c>
      <c r="AN9" s="2">
        <v>0.97377437353134155</v>
      </c>
      <c r="AO9" s="2">
        <v>0.31250691413879389</v>
      </c>
      <c r="AP9" s="2">
        <v>0.68105089664459229</v>
      </c>
      <c r="AQ9" s="2">
        <v>5.398869514465332E-2</v>
      </c>
      <c r="AR9" s="2">
        <v>0.50013864040374756</v>
      </c>
      <c r="AS9" s="2">
        <v>0.86554950475692749</v>
      </c>
      <c r="AT9" s="2">
        <v>0.66772019863128662</v>
      </c>
      <c r="AU9" s="2">
        <v>0.32034033536911011</v>
      </c>
      <c r="AV9" s="2">
        <v>8.3412535488605499E-2</v>
      </c>
      <c r="AW9" s="2">
        <v>0.94287210702896118</v>
      </c>
      <c r="AX9" s="2">
        <v>0.63984721899032593</v>
      </c>
      <c r="AY9" s="2">
        <v>0.15060536563396451</v>
      </c>
      <c r="AZ9" s="2">
        <v>0.66014963388442993</v>
      </c>
      <c r="BA9" s="2">
        <v>0.34137848019599909</v>
      </c>
      <c r="BB9" s="2">
        <v>0.8340839147567749</v>
      </c>
      <c r="BC9" s="2">
        <v>0.28968626260757452</v>
      </c>
      <c r="BD9" s="2">
        <v>0.89341431856155396</v>
      </c>
      <c r="BE9" s="2">
        <v>0.72797620296478271</v>
      </c>
      <c r="BF9" s="2">
        <v>0.58129465579986572</v>
      </c>
      <c r="BG9" s="2">
        <v>0.92588210105895996</v>
      </c>
      <c r="BH9" s="2">
        <v>0.21659132838249209</v>
      </c>
      <c r="BI9" s="2">
        <v>0.70285952091217041</v>
      </c>
      <c r="BJ9" s="2">
        <v>0.73632901906967163</v>
      </c>
      <c r="BK9" s="2">
        <v>0.62003624439239502</v>
      </c>
      <c r="BL9" s="2">
        <v>0.82000291347503662</v>
      </c>
    </row>
    <row r="10" spans="2:64" x14ac:dyDescent="0.3">
      <c r="B10" s="3">
        <f t="shared" si="0"/>
        <v>15.515270695090294</v>
      </c>
      <c r="C10" t="s">
        <v>71</v>
      </c>
      <c r="D10" s="2">
        <v>0.98252153396606445</v>
      </c>
      <c r="E10" s="2">
        <v>0.97386962175369263</v>
      </c>
      <c r="F10" s="2">
        <v>0.98012089729309082</v>
      </c>
      <c r="G10" s="2">
        <v>0.98141413927078247</v>
      </c>
      <c r="H10" s="2">
        <v>0.9875253438949585</v>
      </c>
      <c r="I10" s="2">
        <v>0.87196058034896851</v>
      </c>
      <c r="J10" s="2">
        <v>0.97025835514068604</v>
      </c>
      <c r="K10" s="2">
        <v>0.86351245641708374</v>
      </c>
      <c r="L10" s="2">
        <v>0.68864303827285767</v>
      </c>
      <c r="M10" s="2">
        <v>0.91379976272583008</v>
      </c>
      <c r="N10" s="2">
        <v>0.98139160871505737</v>
      </c>
      <c r="O10" s="2">
        <v>0.97561019659042358</v>
      </c>
      <c r="P10" s="2">
        <v>0.97904151678085327</v>
      </c>
      <c r="Q10" s="2">
        <v>0.97199022769927979</v>
      </c>
      <c r="R10" s="2">
        <v>0.98456048965454102</v>
      </c>
      <c r="S10" s="2">
        <v>0.98128801584243774</v>
      </c>
      <c r="T10" s="2">
        <v>0.93849223852157593</v>
      </c>
      <c r="U10" s="2">
        <v>0.98269152641296387</v>
      </c>
      <c r="V10" s="2">
        <v>0.98256933689117432</v>
      </c>
      <c r="W10" s="2">
        <v>0.97956317663192749</v>
      </c>
      <c r="X10" s="2">
        <v>0.98533874750137329</v>
      </c>
      <c r="Y10" s="2">
        <v>0.9834635853767395</v>
      </c>
      <c r="Z10" s="2">
        <v>0.98693031072616577</v>
      </c>
      <c r="AA10" s="2">
        <v>0.98160946369171143</v>
      </c>
      <c r="AB10" s="2">
        <v>0.93638265132904053</v>
      </c>
      <c r="AC10" s="2">
        <v>0.98066651821136475</v>
      </c>
      <c r="AD10" s="2">
        <v>0.14800508320331571</v>
      </c>
      <c r="AE10" s="2">
        <v>0.98329931497573853</v>
      </c>
      <c r="AF10" s="2">
        <v>0.97532099485397339</v>
      </c>
      <c r="AG10" s="2">
        <v>0.98524242639541626</v>
      </c>
      <c r="AH10" s="6"/>
      <c r="AI10" s="2">
        <v>0.43615537881851202</v>
      </c>
      <c r="AJ10" s="2">
        <v>0.36907896399497991</v>
      </c>
      <c r="AK10" s="2">
        <v>0.34760338068008417</v>
      </c>
      <c r="AL10" s="2">
        <v>0.19761888682842249</v>
      </c>
      <c r="AM10" s="2">
        <v>0.55043262243270874</v>
      </c>
      <c r="AN10" s="2">
        <v>0.96964895725250244</v>
      </c>
      <c r="AO10" s="2">
        <v>0.40361964702606201</v>
      </c>
      <c r="AP10" s="2">
        <v>0.74009662866592407</v>
      </c>
      <c r="AQ10" s="2">
        <v>0.1582257151603699</v>
      </c>
      <c r="AR10" s="2">
        <v>0.60849511623382568</v>
      </c>
      <c r="AS10" s="2">
        <v>0.94627088308334351</v>
      </c>
      <c r="AT10" s="2">
        <v>0.60268115997314453</v>
      </c>
      <c r="AU10" s="2">
        <v>0.49443322420120239</v>
      </c>
      <c r="AV10" s="2">
        <v>0.31290742754936218</v>
      </c>
      <c r="AW10" s="2">
        <v>0.95871496200561523</v>
      </c>
      <c r="AX10" s="2">
        <v>0.78033024072647095</v>
      </c>
      <c r="AY10" s="2">
        <v>0.3260532021522522</v>
      </c>
      <c r="AZ10" s="2">
        <v>0.51089918613433838</v>
      </c>
      <c r="BA10" s="2">
        <v>0.50218719244003296</v>
      </c>
      <c r="BB10" s="2">
        <v>0.64259475469589233</v>
      </c>
      <c r="BC10" s="2">
        <v>0.2252763956785202</v>
      </c>
      <c r="BD10" s="2">
        <v>0.89867830276489258</v>
      </c>
      <c r="BE10" s="2">
        <v>0.6824880838394165</v>
      </c>
      <c r="BF10" s="2">
        <v>0.64673042297363281</v>
      </c>
      <c r="BG10" s="2">
        <v>0.92259645462036133</v>
      </c>
      <c r="BH10" s="2">
        <v>0.2198212742805481</v>
      </c>
      <c r="BI10" s="2">
        <v>0.61042606830596924</v>
      </c>
      <c r="BJ10" s="2">
        <v>0.74716770648956299</v>
      </c>
      <c r="BK10" s="2">
        <v>0.86803162097930908</v>
      </c>
      <c r="BL10" s="2">
        <v>0.91892367601394653</v>
      </c>
    </row>
    <row r="11" spans="2:64" x14ac:dyDescent="0.3">
      <c r="B11" s="3">
        <f t="shared" si="0"/>
        <v>17.17992877587676</v>
      </c>
      <c r="C11" t="s">
        <v>72</v>
      </c>
      <c r="D11" s="2">
        <v>0.99362558126449585</v>
      </c>
      <c r="E11" s="2">
        <v>0.95766752958297729</v>
      </c>
      <c r="F11" s="2">
        <v>0.92265009880065918</v>
      </c>
      <c r="G11" s="2">
        <v>0.99004548788070679</v>
      </c>
      <c r="H11" s="2">
        <v>0.91966211795806885</v>
      </c>
      <c r="I11" s="2">
        <v>0.59630852937698364</v>
      </c>
      <c r="J11" s="2">
        <v>0.73186367750167847</v>
      </c>
      <c r="K11" s="2">
        <v>0.92542570829391479</v>
      </c>
      <c r="L11" s="2">
        <v>0.4568215012550354</v>
      </c>
      <c r="M11" s="2">
        <v>0.91152310371398926</v>
      </c>
      <c r="N11" s="2">
        <v>0.98973345756530762</v>
      </c>
      <c r="O11" s="2">
        <v>0.72289031744003296</v>
      </c>
      <c r="P11" s="2">
        <v>0.98205471038818359</v>
      </c>
      <c r="Q11" s="2">
        <v>0.97628134489059448</v>
      </c>
      <c r="R11" s="2">
        <v>0.99068307876586914</v>
      </c>
      <c r="S11" s="2">
        <v>0.93891072273254395</v>
      </c>
      <c r="T11" s="2">
        <v>0.84375607967376709</v>
      </c>
      <c r="U11" s="2">
        <v>0.98477834463119507</v>
      </c>
      <c r="V11" s="2">
        <v>0.99113374948501587</v>
      </c>
      <c r="W11" s="2">
        <v>0.96408754587173462</v>
      </c>
      <c r="X11" s="2">
        <v>0.95683461427688599</v>
      </c>
      <c r="Y11" s="2">
        <v>0.99248224496841431</v>
      </c>
      <c r="Z11" s="2">
        <v>0.9939303994178772</v>
      </c>
      <c r="AA11" s="2">
        <v>0.99211817979812622</v>
      </c>
      <c r="AB11" s="2">
        <v>0.36403027176856989</v>
      </c>
      <c r="AC11" s="2">
        <v>0.83562153577804565</v>
      </c>
      <c r="AD11" s="2">
        <v>0.33091077208518982</v>
      </c>
      <c r="AE11" s="2">
        <v>0.9919736385345459</v>
      </c>
      <c r="AF11" s="2">
        <v>0.9871373176574707</v>
      </c>
      <c r="AG11" s="2">
        <v>0.96717792749404907</v>
      </c>
      <c r="AH11" s="6"/>
      <c r="AI11" s="2">
        <v>0.66566622257232666</v>
      </c>
      <c r="AJ11" s="2">
        <v>0.92908984422683716</v>
      </c>
      <c r="AK11" s="2">
        <v>0.47022673487663269</v>
      </c>
      <c r="AL11" s="2">
        <v>0.64069628715515137</v>
      </c>
      <c r="AM11" s="2">
        <v>0.78861647844314575</v>
      </c>
      <c r="AN11" s="2">
        <v>0.98584586381912231</v>
      </c>
      <c r="AO11" s="2">
        <v>0.80850833654403687</v>
      </c>
      <c r="AP11" s="2">
        <v>4.2768742889165878E-2</v>
      </c>
      <c r="AQ11" s="2">
        <v>0.32365047931671143</v>
      </c>
      <c r="AR11" s="2">
        <v>0.47467437386512762</v>
      </c>
      <c r="AS11" s="2">
        <v>0.80327403545379639</v>
      </c>
      <c r="AT11" s="2">
        <v>0.86008399724960327</v>
      </c>
      <c r="AU11" s="2">
        <v>0.66618072986602783</v>
      </c>
      <c r="AV11" s="2">
        <v>0.36393508315086359</v>
      </c>
      <c r="AW11" s="2">
        <v>0.94300603866577148</v>
      </c>
      <c r="AX11" s="2">
        <v>0.85472965240478516</v>
      </c>
      <c r="AY11" s="2">
        <v>0.64967995882034302</v>
      </c>
      <c r="AZ11" s="2">
        <v>0.87314778566360474</v>
      </c>
      <c r="BA11" s="2">
        <v>0.87413251399993896</v>
      </c>
      <c r="BB11" s="2">
        <v>0.87657499313354492</v>
      </c>
      <c r="BC11" s="2">
        <v>0.31295794248580933</v>
      </c>
      <c r="BD11" s="2">
        <v>0.95626246929168701</v>
      </c>
      <c r="BE11" s="2">
        <v>0.72166925668716431</v>
      </c>
      <c r="BF11" s="2">
        <v>0.42845317721366882</v>
      </c>
      <c r="BG11" s="2">
        <v>0.96532803773880005</v>
      </c>
      <c r="BH11" s="2">
        <v>0.78440433740615845</v>
      </c>
      <c r="BI11" s="2">
        <v>0.89354455471038818</v>
      </c>
      <c r="BJ11" s="2">
        <v>0.6126897931098938</v>
      </c>
      <c r="BK11" s="2">
        <v>0.47806283831596369</v>
      </c>
      <c r="BL11" s="2">
        <v>0.92994862794876099</v>
      </c>
    </row>
    <row r="12" spans="2:64" x14ac:dyDescent="0.3">
      <c r="B12" s="3">
        <f t="shared" si="0"/>
        <v>17.246171653270721</v>
      </c>
      <c r="C12" t="s">
        <v>73</v>
      </c>
      <c r="D12" s="2">
        <v>0.9959719181060791</v>
      </c>
      <c r="E12" s="2">
        <v>0.97385048866271973</v>
      </c>
      <c r="F12" s="2">
        <v>0.97739166021347046</v>
      </c>
      <c r="G12" s="2">
        <v>0.99475312232971191</v>
      </c>
      <c r="H12" s="2">
        <v>0.99186414480209351</v>
      </c>
      <c r="I12" s="2">
        <v>0.54571861028671265</v>
      </c>
      <c r="J12" s="2">
        <v>0.9847380518913269</v>
      </c>
      <c r="K12" s="2">
        <v>0.73921108245849609</v>
      </c>
      <c r="L12" s="2">
        <v>0.52300083637237549</v>
      </c>
      <c r="M12" s="2">
        <v>0.64991915225982666</v>
      </c>
      <c r="N12" s="2">
        <v>0.99434864521026611</v>
      </c>
      <c r="O12" s="2">
        <v>0.91887360811233521</v>
      </c>
      <c r="P12" s="2">
        <v>0.9935687780380249</v>
      </c>
      <c r="Q12" s="2">
        <v>0.98392242193222046</v>
      </c>
      <c r="R12" s="2">
        <v>0.99722820520401001</v>
      </c>
      <c r="S12" s="2">
        <v>0.98237532377243042</v>
      </c>
      <c r="T12" s="2">
        <v>0.85114502906799316</v>
      </c>
      <c r="U12" s="2">
        <v>0.99663913249969482</v>
      </c>
      <c r="V12" s="2">
        <v>0.99659425020217896</v>
      </c>
      <c r="W12" s="2">
        <v>0.89504015445709229</v>
      </c>
      <c r="X12" s="2">
        <v>0.99552923440933228</v>
      </c>
      <c r="Y12" s="2">
        <v>0.99514800310134888</v>
      </c>
      <c r="Z12" s="2">
        <v>0.9977039098739624</v>
      </c>
      <c r="AA12" s="2">
        <v>0.99759483337402344</v>
      </c>
      <c r="AB12" s="2">
        <v>0.38824039697647089</v>
      </c>
      <c r="AC12" s="2">
        <v>0.90871137380599976</v>
      </c>
      <c r="AD12" s="2">
        <v>9.6796445548534393E-2</v>
      </c>
      <c r="AE12" s="2">
        <v>0.99284923076629639</v>
      </c>
      <c r="AF12" s="2">
        <v>0.98958927392959595</v>
      </c>
      <c r="AG12" s="2">
        <v>0.99495631456375122</v>
      </c>
      <c r="AH12" s="6"/>
      <c r="AI12" s="2">
        <v>0.71934384107589722</v>
      </c>
      <c r="AJ12" s="2">
        <v>0.90264624357223511</v>
      </c>
      <c r="AK12" s="2">
        <v>0.24389347434043879</v>
      </c>
      <c r="AL12" s="2">
        <v>0.80716019868850708</v>
      </c>
      <c r="AM12" s="2">
        <v>0.471453458070755</v>
      </c>
      <c r="AN12" s="2">
        <v>0.99095213413238525</v>
      </c>
      <c r="AO12" s="2">
        <v>0.76136702299118042</v>
      </c>
      <c r="AP12" s="2">
        <v>7.228667289018631E-2</v>
      </c>
      <c r="AQ12" s="2">
        <v>0.31381946802139282</v>
      </c>
      <c r="AR12" s="2">
        <v>0.73245608806610107</v>
      </c>
      <c r="AS12" s="2">
        <v>0.82792246341705322</v>
      </c>
      <c r="AT12" s="2">
        <v>0.56341242790222168</v>
      </c>
      <c r="AU12" s="2">
        <v>0.46812012791633612</v>
      </c>
      <c r="AV12" s="2">
        <v>0.38640245795249939</v>
      </c>
      <c r="AW12" s="2">
        <v>0.75281238555908203</v>
      </c>
      <c r="AX12" s="2">
        <v>0.85198807716369629</v>
      </c>
      <c r="AY12" s="2">
        <v>0.84097212553024292</v>
      </c>
      <c r="AZ12" s="2">
        <v>0.61508810520172119</v>
      </c>
      <c r="BA12" s="2">
        <v>0.83387821912765503</v>
      </c>
      <c r="BB12" s="2">
        <v>0.96371454000473022</v>
      </c>
      <c r="BC12" s="2">
        <v>0.44437801837921143</v>
      </c>
      <c r="BD12" s="2">
        <v>0.98125147819519043</v>
      </c>
      <c r="BE12" s="2">
        <v>0.80958026647567749</v>
      </c>
      <c r="BF12" s="2">
        <v>0.62220311164855957</v>
      </c>
      <c r="BG12" s="2">
        <v>0.99281090497970581</v>
      </c>
      <c r="BH12" s="2">
        <v>0.9130435585975647</v>
      </c>
      <c r="BI12" s="2">
        <v>0.93072634935379028</v>
      </c>
      <c r="BJ12" s="2">
        <v>0.41323381662368769</v>
      </c>
      <c r="BK12" s="2">
        <v>0.71811074018478394</v>
      </c>
      <c r="BL12" s="2">
        <v>0.9578702449798584</v>
      </c>
    </row>
    <row r="13" spans="2:64" x14ac:dyDescent="0.3">
      <c r="B13" s="3">
        <f t="shared" si="0"/>
        <v>19.814171854406595</v>
      </c>
      <c r="C13" t="s">
        <v>74</v>
      </c>
      <c r="D13" s="2">
        <v>0.99890655279159546</v>
      </c>
      <c r="E13" s="2">
        <v>0.68628090620040894</v>
      </c>
      <c r="F13" s="2">
        <v>0.65504938364028931</v>
      </c>
      <c r="G13" s="2">
        <v>0.99871611595153809</v>
      </c>
      <c r="H13" s="2">
        <v>0.31619352102279658</v>
      </c>
      <c r="I13" s="2">
        <v>0.9454076886177063</v>
      </c>
      <c r="J13" s="2">
        <v>0.39555814862251282</v>
      </c>
      <c r="K13" s="2">
        <v>0.96993130445480347</v>
      </c>
      <c r="L13" s="2">
        <v>0.92858123779296875</v>
      </c>
      <c r="M13" s="2">
        <v>0.97767096757888794</v>
      </c>
      <c r="N13" s="2">
        <v>0.99825066328048706</v>
      </c>
      <c r="O13" s="2">
        <v>4.1429620236158371E-2</v>
      </c>
      <c r="P13" s="2">
        <v>0.98520684242248535</v>
      </c>
      <c r="Q13" s="2">
        <v>0.99358290433883667</v>
      </c>
      <c r="R13" s="2">
        <v>0.9996650218963623</v>
      </c>
      <c r="S13" s="2">
        <v>0.19810749590396881</v>
      </c>
      <c r="T13" s="2">
        <v>0.7585940957069397</v>
      </c>
      <c r="U13" s="2">
        <v>0.97972643375396729</v>
      </c>
      <c r="V13" s="2">
        <v>0.99962401390075684</v>
      </c>
      <c r="W13" s="2">
        <v>0.98948407173156738</v>
      </c>
      <c r="X13" s="2">
        <v>0.82784068584442139</v>
      </c>
      <c r="Y13" s="2">
        <v>0.99807065725326538</v>
      </c>
      <c r="Z13" s="2">
        <v>0.9998442530632019</v>
      </c>
      <c r="AA13" s="2">
        <v>0.99979168176651001</v>
      </c>
      <c r="AB13" s="2">
        <v>3.6875121295452118E-2</v>
      </c>
      <c r="AC13" s="2">
        <v>3.0785068869590759E-2</v>
      </c>
      <c r="AD13" s="2">
        <v>0.89513349533081055</v>
      </c>
      <c r="AE13" s="2">
        <v>0.99708110094070435</v>
      </c>
      <c r="AF13" s="2">
        <v>0.98036903142929077</v>
      </c>
      <c r="AG13" s="2">
        <v>0.96985656023025513</v>
      </c>
      <c r="AH13" s="6"/>
      <c r="AI13" s="2">
        <v>0.96219581365585327</v>
      </c>
      <c r="AJ13" s="2">
        <v>0.99407243728637695</v>
      </c>
      <c r="AK13" s="2">
        <v>0.96875375509262085</v>
      </c>
      <c r="AL13" s="2">
        <v>0.98663777112960815</v>
      </c>
      <c r="AM13" s="2">
        <v>0.97121721506118774</v>
      </c>
      <c r="AN13" s="2">
        <v>0.99544107913970947</v>
      </c>
      <c r="AO13" s="2">
        <v>0.88114768266677856</v>
      </c>
      <c r="AP13" s="2">
        <v>0.28070074319839478</v>
      </c>
      <c r="AQ13" s="2">
        <v>0.80285805463790894</v>
      </c>
      <c r="AR13" s="2">
        <v>0.99442446231842041</v>
      </c>
      <c r="AS13" s="2">
        <v>0.58463931083679199</v>
      </c>
      <c r="AT13" s="2">
        <v>0.80411988496780396</v>
      </c>
      <c r="AU13" s="2">
        <v>0.65855503082275391</v>
      </c>
      <c r="AV13" s="2">
        <v>0.83282232284545898</v>
      </c>
      <c r="AW13" s="2">
        <v>0.97120732069015503</v>
      </c>
      <c r="AX13" s="2">
        <v>0.91632527112960815</v>
      </c>
      <c r="AY13" s="2">
        <v>0.96396946907043457</v>
      </c>
      <c r="AZ13" s="2">
        <v>0.92911380529403687</v>
      </c>
      <c r="BA13" s="2">
        <v>0.74037104845046997</v>
      </c>
      <c r="BB13" s="2">
        <v>0.97409188747406006</v>
      </c>
      <c r="BC13" s="2">
        <v>0.84850627183914185</v>
      </c>
      <c r="BD13" s="2">
        <v>0.96588766574859619</v>
      </c>
      <c r="BE13" s="2">
        <v>0.98202317953109741</v>
      </c>
      <c r="BF13" s="2">
        <v>0.90152955055236816</v>
      </c>
      <c r="BG13" s="2">
        <v>0.99017328023910522</v>
      </c>
      <c r="BH13" s="2">
        <v>0.93802917003631592</v>
      </c>
      <c r="BI13" s="2">
        <v>0.96933656930923462</v>
      </c>
      <c r="BJ13" s="2">
        <v>0.76011216640472412</v>
      </c>
      <c r="BK13" s="2">
        <v>0.73345518112182617</v>
      </c>
      <c r="BL13" s="2">
        <v>0.96083980798721313</v>
      </c>
    </row>
    <row r="14" spans="2:64" x14ac:dyDescent="0.3">
      <c r="B14" s="3">
        <f t="shared" si="0"/>
        <v>19.953519466082071</v>
      </c>
      <c r="C14" t="s">
        <v>75</v>
      </c>
      <c r="D14" s="2">
        <v>0.99994975328445435</v>
      </c>
      <c r="E14" s="2">
        <v>7.9537057899869978E-5</v>
      </c>
      <c r="F14" s="2">
        <v>3.9133825339376933E-5</v>
      </c>
      <c r="G14" s="2">
        <v>0.99997621774673462</v>
      </c>
      <c r="H14" s="2">
        <v>1.2363001587800679E-4</v>
      </c>
      <c r="I14" s="2">
        <v>0.99971073865890503</v>
      </c>
      <c r="J14" s="2">
        <v>7.4856434366665781E-5</v>
      </c>
      <c r="K14" s="2">
        <v>0.99986475706100464</v>
      </c>
      <c r="L14" s="2">
        <v>0.99723750352859497</v>
      </c>
      <c r="M14" s="2">
        <v>0.99987298250198364</v>
      </c>
      <c r="N14" s="2">
        <v>0.99983751773834229</v>
      </c>
      <c r="O14" s="2">
        <v>3.9577058487338952E-5</v>
      </c>
      <c r="P14" s="2">
        <v>6.6765135852620006E-4</v>
      </c>
      <c r="Q14" s="2">
        <v>0.99979770183563232</v>
      </c>
      <c r="R14" s="2">
        <v>0.99997389316558838</v>
      </c>
      <c r="S14" s="2">
        <v>3.4481685725040728E-4</v>
      </c>
      <c r="T14" s="2">
        <v>1.078997272998095E-3</v>
      </c>
      <c r="U14" s="2">
        <v>0.99305593967437744</v>
      </c>
      <c r="V14" s="2">
        <v>0.99997812509536743</v>
      </c>
      <c r="W14" s="2">
        <v>0.99993467330932617</v>
      </c>
      <c r="X14" s="2">
        <v>0.99255919456481934</v>
      </c>
      <c r="Y14" s="2">
        <v>0.99989360570907593</v>
      </c>
      <c r="Z14" s="2">
        <v>0.99996769428253174</v>
      </c>
      <c r="AA14" s="2">
        <v>0.99998587369918823</v>
      </c>
      <c r="AB14" s="2">
        <v>1.0496887625777159E-5</v>
      </c>
      <c r="AC14" s="2">
        <v>2.2170299416757189E-5</v>
      </c>
      <c r="AD14" s="2">
        <v>0.99978387355804443</v>
      </c>
      <c r="AE14" s="2">
        <v>0.99994230270385742</v>
      </c>
      <c r="AF14" s="2">
        <v>0.99995356798171997</v>
      </c>
      <c r="AG14" s="2">
        <v>0.9973796010017395</v>
      </c>
      <c r="AH14" s="6"/>
      <c r="AI14" s="2">
        <v>0.99980366230010986</v>
      </c>
      <c r="AJ14" s="2">
        <v>0.99996566772460938</v>
      </c>
      <c r="AK14" s="2">
        <v>0.99879497289657593</v>
      </c>
      <c r="AL14" s="2">
        <v>0.99980348348617554</v>
      </c>
      <c r="AM14" s="2">
        <v>0.99986279010772705</v>
      </c>
      <c r="AN14" s="2">
        <v>0.99993628263473511</v>
      </c>
      <c r="AO14" s="2">
        <v>0.99979639053344727</v>
      </c>
      <c r="AP14" s="2">
        <v>0.99493348598480225</v>
      </c>
      <c r="AQ14" s="2">
        <v>0.99981003999710083</v>
      </c>
      <c r="AR14" s="2">
        <v>0.99992924928665161</v>
      </c>
      <c r="AS14" s="2">
        <v>0.99965131282806396</v>
      </c>
      <c r="AT14" s="2">
        <v>0.9999392032623291</v>
      </c>
      <c r="AU14" s="2">
        <v>0.99991834163665771</v>
      </c>
      <c r="AV14" s="2">
        <v>0.99644577503204346</v>
      </c>
      <c r="AW14" s="2">
        <v>0.99991458654403687</v>
      </c>
      <c r="AX14" s="2">
        <v>0.99984902143478394</v>
      </c>
      <c r="AY14" s="2">
        <v>0.99972254037857056</v>
      </c>
      <c r="AZ14" s="2">
        <v>0.98722320795059204</v>
      </c>
      <c r="BA14" s="2">
        <v>0.99961245059967041</v>
      </c>
      <c r="BB14" s="2">
        <v>0.99927955865859985</v>
      </c>
      <c r="BC14" s="2">
        <v>0.99950581789016724</v>
      </c>
      <c r="BD14" s="2">
        <v>0.99995344877243042</v>
      </c>
      <c r="BE14" s="2">
        <v>0.99987965822219849</v>
      </c>
      <c r="BF14" s="2">
        <v>0.99959379434585571</v>
      </c>
      <c r="BG14" s="2">
        <v>0.99978196620941162</v>
      </c>
      <c r="BH14" s="2">
        <v>0.99987900257110596</v>
      </c>
      <c r="BI14" s="2">
        <v>0.99991446733474731</v>
      </c>
      <c r="BJ14" s="2">
        <v>0.99980729818344116</v>
      </c>
      <c r="BK14" s="2">
        <v>0.99992787837982178</v>
      </c>
      <c r="BL14" s="2">
        <v>0.99994772672653198</v>
      </c>
    </row>
    <row r="15" spans="2:64" x14ac:dyDescent="0.3">
      <c r="B15" s="3">
        <f t="shared" si="0"/>
        <v>20.594323273748159</v>
      </c>
      <c r="C15" t="s">
        <v>76</v>
      </c>
      <c r="D15" s="2">
        <v>0.99764162302017212</v>
      </c>
      <c r="E15" s="2">
        <v>0.37358838319778442</v>
      </c>
      <c r="F15" s="2">
        <v>0.6929047703742981</v>
      </c>
      <c r="G15" s="2">
        <v>0.99705427885055542</v>
      </c>
      <c r="H15" s="2">
        <v>0.44265756011009222</v>
      </c>
      <c r="I15" s="2">
        <v>0.84693127870559692</v>
      </c>
      <c r="J15" s="2">
        <v>0.38864073157310491</v>
      </c>
      <c r="K15" s="2">
        <v>0.9729347825050354</v>
      </c>
      <c r="L15" s="2">
        <v>0.82112830877304077</v>
      </c>
      <c r="M15" s="2">
        <v>0.93496018648147583</v>
      </c>
      <c r="N15" s="2">
        <v>0.99158084392547607</v>
      </c>
      <c r="O15" s="2">
        <v>0.31073504686355591</v>
      </c>
      <c r="P15" s="2">
        <v>0.98741441965103149</v>
      </c>
      <c r="Q15" s="2">
        <v>0.99631416797637939</v>
      </c>
      <c r="R15" s="2">
        <v>0.99774020910263062</v>
      </c>
      <c r="S15" s="2">
        <v>0.7153504490852356</v>
      </c>
      <c r="T15" s="2">
        <v>0.46169060468673712</v>
      </c>
      <c r="U15" s="2">
        <v>0.9166523814201355</v>
      </c>
      <c r="V15" s="2">
        <v>0.99817931652069092</v>
      </c>
      <c r="W15" s="2">
        <v>0.98014354705810547</v>
      </c>
      <c r="X15" s="2">
        <v>0.81513196229934692</v>
      </c>
      <c r="Y15" s="2">
        <v>0.99772018194198608</v>
      </c>
      <c r="Z15" s="2">
        <v>0.99858587980270386</v>
      </c>
      <c r="AA15" s="2">
        <v>0.99840825796127319</v>
      </c>
      <c r="AB15" s="2">
        <v>4.0870916098356247E-2</v>
      </c>
      <c r="AC15" s="2">
        <v>0.105115994811058</v>
      </c>
      <c r="AD15" s="2">
        <v>0.81320732831954956</v>
      </c>
      <c r="AE15" s="2">
        <v>0.99480330944061279</v>
      </c>
      <c r="AF15" s="2">
        <v>0.99596911668777466</v>
      </c>
      <c r="AG15" s="2">
        <v>0.85672646760940552</v>
      </c>
      <c r="AH15" s="6"/>
      <c r="AI15" s="2">
        <v>0.95688778162002563</v>
      </c>
      <c r="AJ15" s="2">
        <v>0.98700505495071411</v>
      </c>
      <c r="AK15" s="2">
        <v>0.71248137950897217</v>
      </c>
      <c r="AL15" s="2">
        <v>0.94633388519287109</v>
      </c>
      <c r="AM15" s="2">
        <v>0.91345465183258057</v>
      </c>
      <c r="AN15" s="2">
        <v>0.99621844291687012</v>
      </c>
      <c r="AO15" s="2">
        <v>0.98024868965148926</v>
      </c>
      <c r="AP15" s="2">
        <v>0.11592501401901251</v>
      </c>
      <c r="AQ15" s="2">
        <v>0.94507443904876709</v>
      </c>
      <c r="AR15" s="2">
        <v>0.91975468397140503</v>
      </c>
      <c r="AS15" s="2">
        <v>0.8729482889175415</v>
      </c>
      <c r="AT15" s="2">
        <v>0.95200502872467041</v>
      </c>
      <c r="AU15" s="2">
        <v>0.91988205909729004</v>
      </c>
      <c r="AV15" s="2">
        <v>0.82681733369827271</v>
      </c>
      <c r="AW15" s="2">
        <v>0.97593677043914795</v>
      </c>
      <c r="AX15" s="2">
        <v>0.98500120639801025</v>
      </c>
      <c r="AY15" s="2">
        <v>0.9586527943611145</v>
      </c>
      <c r="AZ15" s="2">
        <v>0.93232965469360352</v>
      </c>
      <c r="BA15" s="2">
        <v>0.97698086500167847</v>
      </c>
      <c r="BB15" s="2">
        <v>0.99021083116531372</v>
      </c>
      <c r="BC15" s="2">
        <v>0.84531515836715698</v>
      </c>
      <c r="BD15" s="2">
        <v>0.99467658996582031</v>
      </c>
      <c r="BE15" s="2">
        <v>0.92401528358459473</v>
      </c>
      <c r="BF15" s="2">
        <v>0.89414620399475098</v>
      </c>
      <c r="BG15" s="2">
        <v>0.9969947338104248</v>
      </c>
      <c r="BH15" s="2">
        <v>0.98444926738739014</v>
      </c>
      <c r="BI15" s="2">
        <v>0.98186367750167847</v>
      </c>
      <c r="BJ15" s="2">
        <v>0.92589330673217773</v>
      </c>
      <c r="BK15" s="2">
        <v>0.74805021286010742</v>
      </c>
      <c r="BL15" s="2">
        <v>0.99398767948150635</v>
      </c>
    </row>
    <row r="16" spans="2:64" x14ac:dyDescent="0.3">
      <c r="B16" s="3">
        <f t="shared" si="0"/>
        <v>20.836186226457357</v>
      </c>
      <c r="C16" t="s">
        <v>77</v>
      </c>
      <c r="D16" s="2">
        <v>0.99897873401641846</v>
      </c>
      <c r="E16" s="2">
        <v>0.644298255443573</v>
      </c>
      <c r="F16" s="2">
        <v>0.38131853938102722</v>
      </c>
      <c r="G16" s="2">
        <v>0.99966669082641602</v>
      </c>
      <c r="H16" s="2">
        <v>0.16091218590736389</v>
      </c>
      <c r="I16" s="2">
        <v>0.94307208061218262</v>
      </c>
      <c r="J16" s="2">
        <v>0.15619885921478269</v>
      </c>
      <c r="K16" s="2">
        <v>0.99235838651657104</v>
      </c>
      <c r="L16" s="2">
        <v>0.97826290130615234</v>
      </c>
      <c r="M16" s="2">
        <v>0.99581128358840942</v>
      </c>
      <c r="N16" s="2">
        <v>0.99822884798049927</v>
      </c>
      <c r="O16" s="2">
        <v>1.8911870196461681E-2</v>
      </c>
      <c r="P16" s="2">
        <v>0.97632932662963867</v>
      </c>
      <c r="Q16" s="2">
        <v>0.99975317716598511</v>
      </c>
      <c r="R16" s="2">
        <v>0.99952292442321777</v>
      </c>
      <c r="S16" s="2">
        <v>7.4614889919757843E-2</v>
      </c>
      <c r="T16" s="2">
        <v>0.71926742792129517</v>
      </c>
      <c r="U16" s="2">
        <v>0.93823873996734619</v>
      </c>
      <c r="V16" s="2">
        <v>0.99974489212036133</v>
      </c>
      <c r="W16" s="2">
        <v>0.99745285511016846</v>
      </c>
      <c r="X16" s="2">
        <v>0.67441391944885254</v>
      </c>
      <c r="Y16" s="2">
        <v>0.99885302782058716</v>
      </c>
      <c r="Z16" s="2">
        <v>0.99992257356643677</v>
      </c>
      <c r="AA16" s="2">
        <v>0.99995601177215576</v>
      </c>
      <c r="AB16" s="2">
        <v>1.05715561658144E-2</v>
      </c>
      <c r="AC16" s="2">
        <v>2.342358231544495E-2</v>
      </c>
      <c r="AD16" s="2">
        <v>0.92740684747695923</v>
      </c>
      <c r="AE16" s="2">
        <v>0.99617648124694824</v>
      </c>
      <c r="AF16" s="2">
        <v>0.99639379978179932</v>
      </c>
      <c r="AG16" s="2">
        <v>0.5697481632232666</v>
      </c>
      <c r="AH16" s="6"/>
      <c r="AI16" s="2">
        <v>0.98988646268844604</v>
      </c>
      <c r="AJ16" s="2">
        <v>0.99921602010726929</v>
      </c>
      <c r="AK16" s="2">
        <v>0.98360133171081543</v>
      </c>
      <c r="AL16" s="2">
        <v>0.99380600452423096</v>
      </c>
      <c r="AM16" s="2">
        <v>0.96742385625839233</v>
      </c>
      <c r="AN16" s="2">
        <v>0.99933713674545288</v>
      </c>
      <c r="AO16" s="2">
        <v>0.96826392412185669</v>
      </c>
      <c r="AP16" s="2">
        <v>0.39404192566871638</v>
      </c>
      <c r="AQ16" s="2">
        <v>0.96291017532348633</v>
      </c>
      <c r="AR16" s="2">
        <v>0.99743908643722534</v>
      </c>
      <c r="AS16" s="2">
        <v>0.95953333377838135</v>
      </c>
      <c r="AT16" s="2">
        <v>0.9677395224571228</v>
      </c>
      <c r="AU16" s="2">
        <v>0.86386018991470337</v>
      </c>
      <c r="AV16" s="2">
        <v>0.95146089792251587</v>
      </c>
      <c r="AW16" s="2">
        <v>0.99094730615615845</v>
      </c>
      <c r="AX16" s="2">
        <v>0.98564666509628296</v>
      </c>
      <c r="AY16" s="2">
        <v>0.97989809513092041</v>
      </c>
      <c r="AZ16" s="2">
        <v>0.87543463706970215</v>
      </c>
      <c r="BA16" s="2">
        <v>0.96231508255004883</v>
      </c>
      <c r="BB16" s="2">
        <v>0.98587238788604736</v>
      </c>
      <c r="BC16" s="2">
        <v>0.99356597661972046</v>
      </c>
      <c r="BD16" s="2">
        <v>0.99672472476959229</v>
      </c>
      <c r="BE16" s="2">
        <v>0.98054629564285278</v>
      </c>
      <c r="BF16" s="2">
        <v>0.99233180284500122</v>
      </c>
      <c r="BG16" s="2">
        <v>0.99598902463912964</v>
      </c>
      <c r="BH16" s="2">
        <v>0.9920690655708313</v>
      </c>
      <c r="BI16" s="2">
        <v>0.99319291114807129</v>
      </c>
      <c r="BJ16" s="2">
        <v>0.97287040948867798</v>
      </c>
      <c r="BK16" s="2">
        <v>0.97303181886672974</v>
      </c>
      <c r="BL16" s="2">
        <v>0.99742132425308228</v>
      </c>
    </row>
    <row r="17" spans="2:64" x14ac:dyDescent="0.3">
      <c r="B17" s="3">
        <f t="shared" si="0"/>
        <v>21.743701949715614</v>
      </c>
      <c r="C17" t="s">
        <v>78</v>
      </c>
      <c r="D17" s="2">
        <v>0.99732095003128052</v>
      </c>
      <c r="E17" s="2">
        <v>0.9955173134803772</v>
      </c>
      <c r="F17" s="2">
        <v>0.98816937208175659</v>
      </c>
      <c r="G17" s="2">
        <v>0.99643945693969727</v>
      </c>
      <c r="H17" s="2">
        <v>0.99702084064483643</v>
      </c>
      <c r="I17" s="2">
        <v>0.75750923156738281</v>
      </c>
      <c r="J17" s="2">
        <v>0.99519407749176025</v>
      </c>
      <c r="K17" s="2">
        <v>0.94684237241744995</v>
      </c>
      <c r="L17" s="2">
        <v>0.75971215963363647</v>
      </c>
      <c r="M17" s="2">
        <v>0.98417061567306519</v>
      </c>
      <c r="N17" s="2">
        <v>0.99696874618530273</v>
      </c>
      <c r="O17" s="2">
        <v>0.96890819072723389</v>
      </c>
      <c r="P17" s="2">
        <v>0.99713462591171265</v>
      </c>
      <c r="Q17" s="2">
        <v>0.99650686979293823</v>
      </c>
      <c r="R17" s="2">
        <v>0.99779236316680908</v>
      </c>
      <c r="S17" s="2">
        <v>0.99377256631851196</v>
      </c>
      <c r="T17" s="2">
        <v>0.99274194240570068</v>
      </c>
      <c r="U17" s="2">
        <v>0.99621361494064331</v>
      </c>
      <c r="V17" s="2">
        <v>0.99779874086380005</v>
      </c>
      <c r="W17" s="2">
        <v>0.99490010738372803</v>
      </c>
      <c r="X17" s="2">
        <v>0.99434512853622437</v>
      </c>
      <c r="Y17" s="2">
        <v>0.99695920944213867</v>
      </c>
      <c r="Z17" s="2">
        <v>0.99833965301513672</v>
      </c>
      <c r="AA17" s="2">
        <v>0.99791556596755981</v>
      </c>
      <c r="AB17" s="2">
        <v>0.95690160989761353</v>
      </c>
      <c r="AC17" s="2">
        <v>0.99287992715835571</v>
      </c>
      <c r="AD17" s="2">
        <v>0.52214640378952026</v>
      </c>
      <c r="AE17" s="2">
        <v>0.99660378694534302</v>
      </c>
      <c r="AF17" s="2">
        <v>0.99680864810943604</v>
      </c>
      <c r="AG17" s="2">
        <v>0.99689304828643799</v>
      </c>
      <c r="AH17" s="6"/>
      <c r="AI17" s="2">
        <v>0.66861695051193237</v>
      </c>
      <c r="AJ17" s="2">
        <v>0.9616737961769104</v>
      </c>
      <c r="AK17" s="2">
        <v>0.27344620227813721</v>
      </c>
      <c r="AL17" s="2">
        <v>0.73156893253326416</v>
      </c>
      <c r="AM17" s="2">
        <v>0.73548519611358643</v>
      </c>
      <c r="AN17" s="2">
        <v>0.99514162540435791</v>
      </c>
      <c r="AO17" s="2">
        <v>0.96027421951293945</v>
      </c>
      <c r="AP17" s="2">
        <v>0.34512618184089661</v>
      </c>
      <c r="AQ17" s="2">
        <v>0.31565526127815252</v>
      </c>
      <c r="AR17" s="2">
        <v>0.72220033407211304</v>
      </c>
      <c r="AS17" s="2">
        <v>0.95179831981658936</v>
      </c>
      <c r="AT17" s="2">
        <v>0.67433565855026245</v>
      </c>
      <c r="AU17" s="2">
        <v>0.52673947811126709</v>
      </c>
      <c r="AV17" s="2">
        <v>0.14475454390048981</v>
      </c>
      <c r="AW17" s="2">
        <v>0.96619921922683716</v>
      </c>
      <c r="AX17" s="2">
        <v>0.91190809011459351</v>
      </c>
      <c r="AY17" s="2">
        <v>0.88443785905838013</v>
      </c>
      <c r="AZ17" s="2">
        <v>0.9663582444190979</v>
      </c>
      <c r="BA17" s="2">
        <v>0.77004122734069824</v>
      </c>
      <c r="BB17" s="2">
        <v>0.98626083135604858</v>
      </c>
      <c r="BC17" s="2">
        <v>0.68368792533874512</v>
      </c>
      <c r="BD17" s="2">
        <v>0.99154543876647949</v>
      </c>
      <c r="BE17" s="2">
        <v>0.87202006578445435</v>
      </c>
      <c r="BF17" s="2">
        <v>0.76293635368347168</v>
      </c>
      <c r="BG17" s="2">
        <v>0.99460482597351074</v>
      </c>
      <c r="BH17" s="2">
        <v>0.87899917364120483</v>
      </c>
      <c r="BI17" s="2">
        <v>0.9448818564414978</v>
      </c>
      <c r="BJ17" s="2">
        <v>0.55769038200378418</v>
      </c>
      <c r="BK17" s="2">
        <v>0.78006863594055176</v>
      </c>
      <c r="BL17" s="2">
        <v>0.9848179817199707</v>
      </c>
    </row>
    <row r="18" spans="2:64" x14ac:dyDescent="0.3">
      <c r="B18" s="3">
        <f t="shared" si="0"/>
        <v>23.529339805245399</v>
      </c>
      <c r="C18" t="s">
        <v>79</v>
      </c>
      <c r="D18" s="2">
        <v>0.99555355310440063</v>
      </c>
      <c r="E18" s="2">
        <v>0.98965424299240112</v>
      </c>
      <c r="F18" s="2">
        <v>0.99445152282714844</v>
      </c>
      <c r="G18" s="2">
        <v>0.99295657873153687</v>
      </c>
      <c r="H18" s="2">
        <v>0.97921663522720337</v>
      </c>
      <c r="I18" s="2">
        <v>0.94540196657180786</v>
      </c>
      <c r="J18" s="2">
        <v>0.99266773462295532</v>
      </c>
      <c r="K18" s="2">
        <v>0.92741614580154419</v>
      </c>
      <c r="L18" s="2">
        <v>0.84866154193878174</v>
      </c>
      <c r="M18" s="2">
        <v>0.96072256565093994</v>
      </c>
      <c r="N18" s="2">
        <v>0.9920927882194519</v>
      </c>
      <c r="O18" s="2">
        <v>0.87936055660247803</v>
      </c>
      <c r="P18" s="2">
        <v>0.99366414546966553</v>
      </c>
      <c r="Q18" s="2">
        <v>0.98965317010879517</v>
      </c>
      <c r="R18" s="2">
        <v>0.99408310651779175</v>
      </c>
      <c r="S18" s="2">
        <v>0.9844437837600708</v>
      </c>
      <c r="T18" s="2">
        <v>0.96849489212036133</v>
      </c>
      <c r="U18" s="2">
        <v>0.99604755640029907</v>
      </c>
      <c r="V18" s="2">
        <v>0.99678587913513184</v>
      </c>
      <c r="W18" s="2">
        <v>0.9713706374168396</v>
      </c>
      <c r="X18" s="2">
        <v>0.99523717164993286</v>
      </c>
      <c r="Y18" s="2">
        <v>0.99536442756652832</v>
      </c>
      <c r="Z18" s="2">
        <v>0.99760603904724121</v>
      </c>
      <c r="AA18" s="2">
        <v>0.99665749073028564</v>
      </c>
      <c r="AB18" s="2">
        <v>0.92756104469299316</v>
      </c>
      <c r="AC18" s="2">
        <v>0.9792402982711792</v>
      </c>
      <c r="AD18" s="2">
        <v>0.62233918905258179</v>
      </c>
      <c r="AE18" s="2">
        <v>0.99534022808074951</v>
      </c>
      <c r="AF18" s="2">
        <v>0.98306876420974731</v>
      </c>
      <c r="AG18" s="2">
        <v>0.99569207429885864</v>
      </c>
      <c r="AH18" s="6"/>
      <c r="AI18" s="2">
        <v>0.87203794717788696</v>
      </c>
      <c r="AJ18" s="2">
        <v>0.94812828302383423</v>
      </c>
      <c r="AK18" s="2">
        <v>0.91182535886764526</v>
      </c>
      <c r="AL18" s="2">
        <v>0.74851453304290771</v>
      </c>
      <c r="AM18" s="2">
        <v>0.81998175382614136</v>
      </c>
      <c r="AN18" s="2">
        <v>0.99406218528747559</v>
      </c>
      <c r="AO18" s="2">
        <v>0.91161525249481201</v>
      </c>
      <c r="AP18" s="2">
        <v>0.45041340589523321</v>
      </c>
      <c r="AQ18" s="2">
        <v>0.21158607304096219</v>
      </c>
      <c r="AR18" s="2">
        <v>0.96464627981185913</v>
      </c>
      <c r="AS18" s="2">
        <v>0.92494606971740723</v>
      </c>
      <c r="AT18" s="2">
        <v>0.42538833618164063</v>
      </c>
      <c r="AU18" s="2">
        <v>0.76277899742126465</v>
      </c>
      <c r="AV18" s="2">
        <v>0.67010849714279175</v>
      </c>
      <c r="AW18" s="2">
        <v>0.8569379448890686</v>
      </c>
      <c r="AX18" s="2">
        <v>0.94929558038711548</v>
      </c>
      <c r="AY18" s="2">
        <v>0.91979992389678955</v>
      </c>
      <c r="AZ18" s="2">
        <v>0.83998298645019531</v>
      </c>
      <c r="BA18" s="2">
        <v>0.93433147668838501</v>
      </c>
      <c r="BB18" s="2">
        <v>0.97364377975463867</v>
      </c>
      <c r="BC18" s="2">
        <v>0.80860346555709839</v>
      </c>
      <c r="BD18" s="2">
        <v>0.95585590600967407</v>
      </c>
      <c r="BE18" s="2">
        <v>0.95829522609710693</v>
      </c>
      <c r="BF18" s="2">
        <v>0.70494449138641357</v>
      </c>
      <c r="BG18" s="2">
        <v>0.99020564556121826</v>
      </c>
      <c r="BH18" s="2">
        <v>0.5537644624710083</v>
      </c>
      <c r="BI18" s="2">
        <v>0.92652368545532227</v>
      </c>
      <c r="BJ18" s="2">
        <v>0.77622967958450317</v>
      </c>
      <c r="BK18" s="2">
        <v>0.91910171508789063</v>
      </c>
      <c r="BL18" s="2">
        <v>0.96498513221740723</v>
      </c>
    </row>
    <row r="19" spans="2:64" x14ac:dyDescent="0.3">
      <c r="B19" s="3">
        <f t="shared" si="0"/>
        <v>23.622268304228783</v>
      </c>
      <c r="C19" t="s">
        <v>80</v>
      </c>
      <c r="D19" s="2">
        <v>0.99536031484603882</v>
      </c>
      <c r="E19" s="2">
        <v>0.99411922693252563</v>
      </c>
      <c r="F19" s="2">
        <v>0.99469369649887085</v>
      </c>
      <c r="G19" s="2">
        <v>0.99392890930175781</v>
      </c>
      <c r="H19" s="2">
        <v>0.99172621965408325</v>
      </c>
      <c r="I19" s="2">
        <v>0.93149209022521973</v>
      </c>
      <c r="J19" s="2">
        <v>0.9938996434211731</v>
      </c>
      <c r="K19" s="2">
        <v>0.93651336431503296</v>
      </c>
      <c r="L19" s="2">
        <v>0.93055397272109985</v>
      </c>
      <c r="M19" s="2">
        <v>0.97633850574493408</v>
      </c>
      <c r="N19" s="2">
        <v>0.99393337965011597</v>
      </c>
      <c r="O19" s="2">
        <v>0.97105777263641357</v>
      </c>
      <c r="P19" s="2">
        <v>0.99630331993103027</v>
      </c>
      <c r="Q19" s="2">
        <v>0.99470704793930054</v>
      </c>
      <c r="R19" s="2">
        <v>0.99705362319946289</v>
      </c>
      <c r="S19" s="2">
        <v>0.99251240491867065</v>
      </c>
      <c r="T19" s="2">
        <v>0.99259483814239502</v>
      </c>
      <c r="U19" s="2">
        <v>0.99584931135177612</v>
      </c>
      <c r="V19" s="2">
        <v>0.99714058637619019</v>
      </c>
      <c r="W19" s="2">
        <v>0.97584247589111328</v>
      </c>
      <c r="X19" s="2">
        <v>0.99554240703582764</v>
      </c>
      <c r="Y19" s="2">
        <v>0.99552798271179199</v>
      </c>
      <c r="Z19" s="2">
        <v>0.99517470598220825</v>
      </c>
      <c r="AA19" s="2">
        <v>0.99741029739379883</v>
      </c>
      <c r="AB19" s="2">
        <v>0.97262316942214966</v>
      </c>
      <c r="AC19" s="2">
        <v>0.99275171756744385</v>
      </c>
      <c r="AD19" s="2">
        <v>0.83396947383880615</v>
      </c>
      <c r="AE19" s="2">
        <v>0.99235290288925171</v>
      </c>
      <c r="AF19" s="2">
        <v>0.98746985197067261</v>
      </c>
      <c r="AG19" s="2">
        <v>0.99700731039047241</v>
      </c>
      <c r="AH19" s="6"/>
      <c r="AI19" s="2">
        <v>0.82344549894332886</v>
      </c>
      <c r="AJ19" s="2">
        <v>0.92533767223358154</v>
      </c>
      <c r="AK19" s="2">
        <v>0.88663566112518311</v>
      </c>
      <c r="AL19" s="2">
        <v>0.70492208003997803</v>
      </c>
      <c r="AM19" s="2">
        <v>0.69720631837844849</v>
      </c>
      <c r="AN19" s="2">
        <v>0.99004030227661133</v>
      </c>
      <c r="AO19" s="2">
        <v>0.84497362375259399</v>
      </c>
      <c r="AP19" s="2">
        <v>0.66566216945648193</v>
      </c>
      <c r="AQ19" s="2">
        <v>0.12371782958507541</v>
      </c>
      <c r="AR19" s="2">
        <v>0.86263000965118408</v>
      </c>
      <c r="AS19" s="2">
        <v>0.87576097249984741</v>
      </c>
      <c r="AT19" s="2">
        <v>0.65886718034744263</v>
      </c>
      <c r="AU19" s="2">
        <v>0.44812506437301641</v>
      </c>
      <c r="AV19" s="2">
        <v>0.81995916366577148</v>
      </c>
      <c r="AW19" s="2">
        <v>0.94012349843978882</v>
      </c>
      <c r="AX19" s="2">
        <v>0.79404401779174805</v>
      </c>
      <c r="AY19" s="2">
        <v>0.83531486988067627</v>
      </c>
      <c r="AZ19" s="2">
        <v>0.91521620750427246</v>
      </c>
      <c r="BA19" s="2">
        <v>0.93425112962722778</v>
      </c>
      <c r="BB19" s="2">
        <v>0.94757366180419922</v>
      </c>
      <c r="BC19" s="2">
        <v>0.58334261178970337</v>
      </c>
      <c r="BD19" s="2">
        <v>0.9244425892829895</v>
      </c>
      <c r="BE19" s="2">
        <v>0.87310892343521118</v>
      </c>
      <c r="BF19" s="2">
        <v>0.86707115173339844</v>
      </c>
      <c r="BG19" s="2">
        <v>0.99173533916473389</v>
      </c>
      <c r="BH19" s="2">
        <v>0.80849272012710571</v>
      </c>
      <c r="BI19" s="2">
        <v>0.9404371976852417</v>
      </c>
      <c r="BJ19" s="2">
        <v>0.7467842698097229</v>
      </c>
      <c r="BK19" s="2">
        <v>0.83519577980041504</v>
      </c>
      <c r="BL19" s="2">
        <v>0.95240026712417603</v>
      </c>
    </row>
    <row r="20" spans="2:64" x14ac:dyDescent="0.3">
      <c r="B20" s="3">
        <f t="shared" si="0"/>
        <v>23.920082241296768</v>
      </c>
      <c r="C20" t="s">
        <v>81</v>
      </c>
      <c r="D20" s="2">
        <v>0.99785798788070679</v>
      </c>
      <c r="E20" s="2">
        <v>0.987132728099823</v>
      </c>
      <c r="F20" s="2">
        <v>0.98346996307373047</v>
      </c>
      <c r="G20" s="2">
        <v>0.99744462966918945</v>
      </c>
      <c r="H20" s="2">
        <v>0.94706463813781738</v>
      </c>
      <c r="I20" s="2">
        <v>0.83363252878189087</v>
      </c>
      <c r="J20" s="2">
        <v>0.9006391167640686</v>
      </c>
      <c r="K20" s="2">
        <v>0.97649747133255005</v>
      </c>
      <c r="L20" s="2">
        <v>0.94371718168258667</v>
      </c>
      <c r="M20" s="2">
        <v>0.97663813829421997</v>
      </c>
      <c r="N20" s="2">
        <v>0.99674564599990845</v>
      </c>
      <c r="O20" s="2">
        <v>0.70096194744110107</v>
      </c>
      <c r="P20" s="2">
        <v>0.99123626947402954</v>
      </c>
      <c r="Q20" s="2">
        <v>0.99386012554168701</v>
      </c>
      <c r="R20" s="2">
        <v>0.99843257665634155</v>
      </c>
      <c r="S20" s="2">
        <v>0.98534810543060303</v>
      </c>
      <c r="T20" s="2">
        <v>0.89386987686157227</v>
      </c>
      <c r="U20" s="2">
        <v>0.99686479568481445</v>
      </c>
      <c r="V20" s="2">
        <v>0.99776351451873779</v>
      </c>
      <c r="W20" s="2">
        <v>0.99177730083465576</v>
      </c>
      <c r="X20" s="2">
        <v>0.97554278373718262</v>
      </c>
      <c r="Y20" s="2">
        <v>0.99773311614990234</v>
      </c>
      <c r="Z20" s="2">
        <v>0.99875414371490479</v>
      </c>
      <c r="AA20" s="2">
        <v>0.99863308668136597</v>
      </c>
      <c r="AB20" s="2">
        <v>0.42894574999809271</v>
      </c>
      <c r="AC20" s="2">
        <v>0.95167052745819092</v>
      </c>
      <c r="AD20" s="2">
        <v>0.59401476383209229</v>
      </c>
      <c r="AE20" s="2">
        <v>0.99694788455963135</v>
      </c>
      <c r="AF20" s="2">
        <v>0.99612963199615479</v>
      </c>
      <c r="AG20" s="2">
        <v>0.98629844188690186</v>
      </c>
      <c r="AH20" s="6"/>
      <c r="AI20" s="2">
        <v>0.96786260604858398</v>
      </c>
      <c r="AJ20" s="2">
        <v>0.98855739831924438</v>
      </c>
      <c r="AK20" s="2">
        <v>0.67285829782485962</v>
      </c>
      <c r="AL20" s="2">
        <v>0.97027361392974854</v>
      </c>
      <c r="AM20" s="2">
        <v>0.74589872360229492</v>
      </c>
      <c r="AN20" s="2">
        <v>0.99437081813812256</v>
      </c>
      <c r="AO20" s="2">
        <v>0.94548100233078003</v>
      </c>
      <c r="AP20" s="2">
        <v>0.16889989376068121</v>
      </c>
      <c r="AQ20" s="2">
        <v>0.67552793025970459</v>
      </c>
      <c r="AR20" s="2">
        <v>0.86334085464477539</v>
      </c>
      <c r="AS20" s="2">
        <v>0.98803949356079102</v>
      </c>
      <c r="AT20" s="2">
        <v>0.66238677501678467</v>
      </c>
      <c r="AU20" s="2">
        <v>0.86753624677658081</v>
      </c>
      <c r="AV20" s="2">
        <v>0.76071679592132568</v>
      </c>
      <c r="AW20" s="2">
        <v>0.98233199119567871</v>
      </c>
      <c r="AX20" s="2">
        <v>0.94337546825408936</v>
      </c>
      <c r="AY20" s="2">
        <v>0.95465290546417236</v>
      </c>
      <c r="AZ20" s="2">
        <v>0.9521782398223877</v>
      </c>
      <c r="BA20" s="2">
        <v>0.98285150527954102</v>
      </c>
      <c r="BB20" s="2">
        <v>0.9933239221572876</v>
      </c>
      <c r="BC20" s="2">
        <v>0.90055137872695923</v>
      </c>
      <c r="BD20" s="2">
        <v>0.98037230968475342</v>
      </c>
      <c r="BE20" s="2">
        <v>0.72519296407699585</v>
      </c>
      <c r="BF20" s="2">
        <v>0.80957651138305664</v>
      </c>
      <c r="BG20" s="2">
        <v>0.99500972032546997</v>
      </c>
      <c r="BH20" s="2">
        <v>0.83687138557434082</v>
      </c>
      <c r="BI20" s="2">
        <v>0.9484136700630188</v>
      </c>
      <c r="BJ20" s="2">
        <v>0.91498547792434692</v>
      </c>
      <c r="BK20" s="2">
        <v>0.72899621725082397</v>
      </c>
      <c r="BL20" s="2">
        <v>0.98402345180511475</v>
      </c>
    </row>
    <row r="21" spans="2:64" x14ac:dyDescent="0.3">
      <c r="B21" s="3">
        <f t="shared" si="0"/>
        <v>24.367340795695782</v>
      </c>
      <c r="C21" t="s">
        <v>82</v>
      </c>
      <c r="D21" s="2">
        <v>0.9993588924407959</v>
      </c>
      <c r="E21" s="2">
        <v>0.58229982852935791</v>
      </c>
      <c r="F21" s="2">
        <v>0.47977319359779358</v>
      </c>
      <c r="G21" s="2">
        <v>0.99922370910644531</v>
      </c>
      <c r="H21" s="2">
        <v>0.64226192235946655</v>
      </c>
      <c r="I21" s="2">
        <v>0.67125004529953003</v>
      </c>
      <c r="J21" s="2">
        <v>0.73118281364440918</v>
      </c>
      <c r="K21" s="2">
        <v>0.99855530261993408</v>
      </c>
      <c r="L21" s="2">
        <v>0.99151861667633057</v>
      </c>
      <c r="M21" s="2">
        <v>0.99806153774261475</v>
      </c>
      <c r="N21" s="2">
        <v>0.9958382248878479</v>
      </c>
      <c r="O21" s="2">
        <v>4.5013770461082458E-2</v>
      </c>
      <c r="P21" s="2">
        <v>0.99113470315933228</v>
      </c>
      <c r="Q21" s="2">
        <v>0.99900120496749878</v>
      </c>
      <c r="R21" s="2">
        <v>0.9994620680809021</v>
      </c>
      <c r="S21" s="2">
        <v>0.45502945780754089</v>
      </c>
      <c r="T21" s="2">
        <v>0.66103476285934448</v>
      </c>
      <c r="U21" s="2">
        <v>0.99684882164001465</v>
      </c>
      <c r="V21" s="2">
        <v>0.99920237064361572</v>
      </c>
      <c r="W21" s="2">
        <v>0.99847203493118286</v>
      </c>
      <c r="X21" s="2">
        <v>0.99667477607727051</v>
      </c>
      <c r="Y21" s="2">
        <v>0.99913740158081055</v>
      </c>
      <c r="Z21" s="2">
        <v>0.99971884489059448</v>
      </c>
      <c r="AA21" s="2">
        <v>0.99957025051116943</v>
      </c>
      <c r="AB21" s="2">
        <v>0.12498942762613301</v>
      </c>
      <c r="AC21" s="2">
        <v>0.48694035410881042</v>
      </c>
      <c r="AD21" s="2">
        <v>0.99673396348953247</v>
      </c>
      <c r="AE21" s="2">
        <v>0.99850600957870483</v>
      </c>
      <c r="AF21" s="2">
        <v>0.99902385473251343</v>
      </c>
      <c r="AG21" s="2">
        <v>0.99131244421005249</v>
      </c>
      <c r="AH21" s="6"/>
      <c r="AI21" s="2">
        <v>0.99763220548629761</v>
      </c>
      <c r="AJ21" s="2">
        <v>0.99855184555053711</v>
      </c>
      <c r="AK21" s="2">
        <v>0.96650087833404541</v>
      </c>
      <c r="AL21" s="2">
        <v>0.99704575538635254</v>
      </c>
      <c r="AM21" s="2">
        <v>0.99497854709625244</v>
      </c>
      <c r="AN21" s="2">
        <v>0.99911302328109741</v>
      </c>
      <c r="AO21" s="2">
        <v>0.99784183502197266</v>
      </c>
      <c r="AP21" s="2">
        <v>0.85852450132369995</v>
      </c>
      <c r="AQ21" s="2">
        <v>0.99040812253952026</v>
      </c>
      <c r="AR21" s="2">
        <v>0.99393963813781738</v>
      </c>
      <c r="AS21" s="2">
        <v>0.97650343179702759</v>
      </c>
      <c r="AT21" s="2">
        <v>0.99552232027053833</v>
      </c>
      <c r="AU21" s="2">
        <v>0.99697035551071167</v>
      </c>
      <c r="AV21" s="2">
        <v>0.98857295513153076</v>
      </c>
      <c r="AW21" s="2">
        <v>0.99864023923873901</v>
      </c>
      <c r="AX21" s="2">
        <v>0.99623173475265503</v>
      </c>
      <c r="AY21" s="2">
        <v>0.92828470468521118</v>
      </c>
      <c r="AZ21" s="2">
        <v>0.98567813634872437</v>
      </c>
      <c r="BA21" s="2">
        <v>0.9688037633895874</v>
      </c>
      <c r="BB21" s="2">
        <v>0.9982370138168335</v>
      </c>
      <c r="BC21" s="2">
        <v>0.97726923227310181</v>
      </c>
      <c r="BD21" s="2">
        <v>0.99734354019165039</v>
      </c>
      <c r="BE21" s="2">
        <v>0.99329924583435059</v>
      </c>
      <c r="BF21" s="2">
        <v>0.97705942392349243</v>
      </c>
      <c r="BG21" s="2">
        <v>0.99815231561660767</v>
      </c>
      <c r="BH21" s="2">
        <v>0.99253416061401367</v>
      </c>
      <c r="BI21" s="2">
        <v>0.99556279182434082</v>
      </c>
      <c r="BJ21" s="2">
        <v>0.99702411890029907</v>
      </c>
      <c r="BK21" s="2">
        <v>0.98557811975479126</v>
      </c>
      <c r="BL21" s="2">
        <v>0.99840623140335083</v>
      </c>
    </row>
    <row r="22" spans="2:64" x14ac:dyDescent="0.3">
      <c r="B22" s="3">
        <f t="shared" si="0"/>
        <v>24.527521669864655</v>
      </c>
      <c r="C22" t="s">
        <v>83</v>
      </c>
      <c r="D22" s="2">
        <v>0.99795466661453247</v>
      </c>
      <c r="E22" s="2">
        <v>0.9926220178604126</v>
      </c>
      <c r="F22" s="2">
        <v>0.9945758581161499</v>
      </c>
      <c r="G22" s="2">
        <v>0.99640572071075439</v>
      </c>
      <c r="H22" s="2">
        <v>0.9947206974029541</v>
      </c>
      <c r="I22" s="2">
        <v>0.95824712514877319</v>
      </c>
      <c r="J22" s="2">
        <v>0.9954192042350769</v>
      </c>
      <c r="K22" s="2">
        <v>0.95650923252105713</v>
      </c>
      <c r="L22" s="2">
        <v>0.91877633333206177</v>
      </c>
      <c r="M22" s="2">
        <v>0.96844536066055298</v>
      </c>
      <c r="N22" s="2">
        <v>0.99630200862884521</v>
      </c>
      <c r="O22" s="2">
        <v>0.85345065593719482</v>
      </c>
      <c r="P22" s="2">
        <v>0.99473917484283447</v>
      </c>
      <c r="Q22" s="2">
        <v>0.99276614189147949</v>
      </c>
      <c r="R22" s="2">
        <v>0.99835425615310669</v>
      </c>
      <c r="S22" s="2">
        <v>0.99562746286392212</v>
      </c>
      <c r="T22" s="2">
        <v>0.97539407014846802</v>
      </c>
      <c r="U22" s="2">
        <v>0.997414231300354</v>
      </c>
      <c r="V22" s="2">
        <v>0.9987521767616272</v>
      </c>
      <c r="W22" s="2">
        <v>0.93318396806716919</v>
      </c>
      <c r="X22" s="2">
        <v>0.99560099840164185</v>
      </c>
      <c r="Y22" s="2">
        <v>0.99640238285064697</v>
      </c>
      <c r="Z22" s="2">
        <v>0.99930578470230103</v>
      </c>
      <c r="AA22" s="2">
        <v>0.99885356426239014</v>
      </c>
      <c r="AB22" s="2">
        <v>0.83180105686187744</v>
      </c>
      <c r="AC22" s="2">
        <v>0.93518167734146118</v>
      </c>
      <c r="AD22" s="2">
        <v>0.7944982647895813</v>
      </c>
      <c r="AE22" s="2">
        <v>0.99693620204925537</v>
      </c>
      <c r="AF22" s="2">
        <v>0.99186742305755615</v>
      </c>
      <c r="AG22" s="2">
        <v>0.99723649024963379</v>
      </c>
      <c r="AH22" s="6"/>
      <c r="AI22" s="2">
        <v>0.87762898206710815</v>
      </c>
      <c r="AJ22" s="2">
        <v>0.82489520311355591</v>
      </c>
      <c r="AK22" s="2">
        <v>0.9076806902885437</v>
      </c>
      <c r="AL22" s="2">
        <v>0.9461371898651123</v>
      </c>
      <c r="AM22" s="2">
        <v>0.91939365863800049</v>
      </c>
      <c r="AN22" s="2">
        <v>0.99243491888046265</v>
      </c>
      <c r="AO22" s="2">
        <v>0.93371319770812988</v>
      </c>
      <c r="AP22" s="2">
        <v>0.42674553394317633</v>
      </c>
      <c r="AQ22" s="2">
        <v>0.58060526847839355</v>
      </c>
      <c r="AR22" s="2">
        <v>0.96482890844345093</v>
      </c>
      <c r="AS22" s="2">
        <v>0.95947062969207764</v>
      </c>
      <c r="AT22" s="2">
        <v>0.75938022136688232</v>
      </c>
      <c r="AU22" s="2">
        <v>0.3522840142250061</v>
      </c>
      <c r="AV22" s="2">
        <v>0.75893467664718628</v>
      </c>
      <c r="AW22" s="2">
        <v>0.97446209192276001</v>
      </c>
      <c r="AX22" s="2">
        <v>0.95086312294006348</v>
      </c>
      <c r="AY22" s="2">
        <v>0.95443159341812134</v>
      </c>
      <c r="AZ22" s="2">
        <v>0.96140748262405396</v>
      </c>
      <c r="BA22" s="2">
        <v>0.85148930549621582</v>
      </c>
      <c r="BB22" s="2">
        <v>0.96149575710296631</v>
      </c>
      <c r="BC22" s="2">
        <v>0.6770782470703125</v>
      </c>
      <c r="BD22" s="2">
        <v>0.92004913091659546</v>
      </c>
      <c r="BE22" s="2">
        <v>0.89248645305633545</v>
      </c>
      <c r="BF22" s="2">
        <v>0.67685443162918091</v>
      </c>
      <c r="BG22" s="2">
        <v>0.99242681264877319</v>
      </c>
      <c r="BH22" s="2">
        <v>0.83986425399780273</v>
      </c>
      <c r="BI22" s="2">
        <v>0.93600541353225708</v>
      </c>
      <c r="BJ22" s="2">
        <v>0.93463295698165894</v>
      </c>
      <c r="BK22" s="2">
        <v>0.76703810691833496</v>
      </c>
      <c r="BL22" s="2">
        <v>0.98545920848846436</v>
      </c>
    </row>
    <row r="23" spans="2:64" x14ac:dyDescent="0.3">
      <c r="B23" s="3">
        <f t="shared" si="0"/>
        <v>24.539054334163666</v>
      </c>
      <c r="C23" t="s">
        <v>84</v>
      </c>
      <c r="D23" s="2">
        <v>0.9966396689414978</v>
      </c>
      <c r="E23" s="2">
        <v>0.99561601877212524</v>
      </c>
      <c r="F23" s="2">
        <v>0.9957507848739624</v>
      </c>
      <c r="G23" s="2">
        <v>0.99375981092453003</v>
      </c>
      <c r="H23" s="2">
        <v>0.99349504709243774</v>
      </c>
      <c r="I23" s="2">
        <v>0.97522002458572388</v>
      </c>
      <c r="J23" s="2">
        <v>0.99672794342041016</v>
      </c>
      <c r="K23" s="2">
        <v>0.9592471718788147</v>
      </c>
      <c r="L23" s="2">
        <v>0.8966260552406311</v>
      </c>
      <c r="M23" s="2">
        <v>0.98357665538787842</v>
      </c>
      <c r="N23" s="2">
        <v>0.99633032083511353</v>
      </c>
      <c r="O23" s="2">
        <v>0.94294208288192749</v>
      </c>
      <c r="P23" s="2">
        <v>0.99622279405593872</v>
      </c>
      <c r="Q23" s="2">
        <v>0.99257743358612061</v>
      </c>
      <c r="R23" s="2">
        <v>0.99675285816192627</v>
      </c>
      <c r="S23" s="2">
        <v>0.99478679895401001</v>
      </c>
      <c r="T23" s="2">
        <v>0.99022901058197021</v>
      </c>
      <c r="U23" s="2">
        <v>0.99620753526687622</v>
      </c>
      <c r="V23" s="2">
        <v>0.99725145101547241</v>
      </c>
      <c r="W23" s="2">
        <v>0.98854720592498779</v>
      </c>
      <c r="X23" s="2">
        <v>0.99586623907089233</v>
      </c>
      <c r="Y23" s="2">
        <v>0.99666839838027954</v>
      </c>
      <c r="Z23" s="2">
        <v>0.99714648723602295</v>
      </c>
      <c r="AA23" s="2">
        <v>0.99697107076644897</v>
      </c>
      <c r="AB23" s="2">
        <v>0.98736554384231567</v>
      </c>
      <c r="AC23" s="2">
        <v>0.99498754739761353</v>
      </c>
      <c r="AD23" s="2">
        <v>0.69348675012588501</v>
      </c>
      <c r="AE23" s="2">
        <v>0.99599635601043701</v>
      </c>
      <c r="AF23" s="2">
        <v>0.99440288543701172</v>
      </c>
      <c r="AG23" s="2">
        <v>0.99689990282058716</v>
      </c>
      <c r="AH23" s="6"/>
      <c r="AI23" s="2">
        <v>0.78111559152603149</v>
      </c>
      <c r="AJ23" s="2">
        <v>0.97697281837463379</v>
      </c>
      <c r="AK23" s="2">
        <v>0.9115680456161499</v>
      </c>
      <c r="AL23" s="2">
        <v>0.53414660692214966</v>
      </c>
      <c r="AM23" s="2">
        <v>0.80468302965164185</v>
      </c>
      <c r="AN23" s="2">
        <v>0.99497199058532715</v>
      </c>
      <c r="AO23" s="2">
        <v>0.91773611307144165</v>
      </c>
      <c r="AP23" s="2">
        <v>0.50185716152191162</v>
      </c>
      <c r="AQ23" s="2">
        <v>0.55845808982849121</v>
      </c>
      <c r="AR23" s="2">
        <v>0.84691596031188965</v>
      </c>
      <c r="AS23" s="2">
        <v>0.95115911960601807</v>
      </c>
      <c r="AT23" s="2">
        <v>0.82612067461013794</v>
      </c>
      <c r="AU23" s="2">
        <v>0.62885075807571411</v>
      </c>
      <c r="AV23" s="2">
        <v>0.52781802415847778</v>
      </c>
      <c r="AW23" s="2">
        <v>0.97254431247711182</v>
      </c>
      <c r="AX23" s="2">
        <v>0.94250863790512085</v>
      </c>
      <c r="AY23" s="2">
        <v>0.86844450235366821</v>
      </c>
      <c r="AZ23" s="2">
        <v>0.86025625467300415</v>
      </c>
      <c r="BA23" s="2">
        <v>0.92366039752960205</v>
      </c>
      <c r="BB23" s="2">
        <v>0.96949887275695801</v>
      </c>
      <c r="BC23" s="2">
        <v>0.80866944789886475</v>
      </c>
      <c r="BD23" s="2">
        <v>0.98428487777709961</v>
      </c>
      <c r="BE23" s="2">
        <v>0.87205946445465088</v>
      </c>
      <c r="BF23" s="2">
        <v>0.82519882917404175</v>
      </c>
      <c r="BG23" s="2">
        <v>0.99385720491409302</v>
      </c>
      <c r="BH23" s="2">
        <v>0.7368054986000061</v>
      </c>
      <c r="BI23" s="2">
        <v>0.9551653265953064</v>
      </c>
      <c r="BJ23" s="2">
        <v>0.80653637647628784</v>
      </c>
      <c r="BK23" s="2">
        <v>0.94404435157775879</v>
      </c>
      <c r="BL23" s="2">
        <v>0.98484814167022705</v>
      </c>
    </row>
    <row r="24" spans="2:64" x14ac:dyDescent="0.3">
      <c r="B24" s="3">
        <f t="shared" si="0"/>
        <v>24.688570884987712</v>
      </c>
      <c r="C24" t="s">
        <v>85</v>
      </c>
      <c r="D24" s="2">
        <v>0.99929201602935791</v>
      </c>
      <c r="E24" s="2">
        <v>0.82217508554458618</v>
      </c>
      <c r="F24" s="2">
        <v>0.93942105770111084</v>
      </c>
      <c r="G24" s="2">
        <v>0.99783992767333984</v>
      </c>
      <c r="H24" s="2">
        <v>0.66897398233413696</v>
      </c>
      <c r="I24" s="2">
        <v>0.90698337554931641</v>
      </c>
      <c r="J24" s="2">
        <v>0.75128257274627686</v>
      </c>
      <c r="K24" s="2">
        <v>0.99793106317520142</v>
      </c>
      <c r="L24" s="2">
        <v>0.97093856334686279</v>
      </c>
      <c r="M24" s="2">
        <v>0.99742436408996582</v>
      </c>
      <c r="N24" s="2">
        <v>0.99657261371612549</v>
      </c>
      <c r="O24" s="2">
        <v>0.11080515384674069</v>
      </c>
      <c r="P24" s="2">
        <v>0.94513142108917236</v>
      </c>
      <c r="Q24" s="2">
        <v>0.99581170082092285</v>
      </c>
      <c r="R24" s="2">
        <v>0.99969607591629028</v>
      </c>
      <c r="S24" s="2">
        <v>0.83092045783996582</v>
      </c>
      <c r="T24" s="2">
        <v>0.75908035039901733</v>
      </c>
      <c r="U24" s="2">
        <v>0.99457311630249023</v>
      </c>
      <c r="V24" s="2">
        <v>0.99945461750030518</v>
      </c>
      <c r="W24" s="2">
        <v>0.99803429841995239</v>
      </c>
      <c r="X24" s="2">
        <v>0.97617977857589722</v>
      </c>
      <c r="Y24" s="2">
        <v>0.9950680136680603</v>
      </c>
      <c r="Z24" s="2">
        <v>0.9998510479927063</v>
      </c>
      <c r="AA24" s="2">
        <v>0.9998132586479187</v>
      </c>
      <c r="AB24" s="2">
        <v>1.337367109954357E-2</v>
      </c>
      <c r="AC24" s="2">
        <v>0.20661470293998721</v>
      </c>
      <c r="AD24" s="2">
        <v>0.99079257249832153</v>
      </c>
      <c r="AE24" s="2">
        <v>0.9988594651222229</v>
      </c>
      <c r="AF24" s="2">
        <v>0.99904763698577881</v>
      </c>
      <c r="AG24" s="2">
        <v>0.99213171005249023</v>
      </c>
      <c r="AH24" s="6"/>
      <c r="AI24" s="2">
        <v>0.99551111459732056</v>
      </c>
      <c r="AJ24" s="2">
        <v>0.99795794486999512</v>
      </c>
      <c r="AK24" s="2">
        <v>0.98002892732620239</v>
      </c>
      <c r="AL24" s="2">
        <v>0.99462300539016724</v>
      </c>
      <c r="AM24" s="2">
        <v>0.99480623006820679</v>
      </c>
      <c r="AN24" s="2">
        <v>0.99863529205322266</v>
      </c>
      <c r="AO24" s="2">
        <v>0.98382365703582764</v>
      </c>
      <c r="AP24" s="2">
        <v>0.76438248157501221</v>
      </c>
      <c r="AQ24" s="2">
        <v>0.97383010387420654</v>
      </c>
      <c r="AR24" s="2">
        <v>0.99213564395904541</v>
      </c>
      <c r="AS24" s="2">
        <v>0.90367329120635986</v>
      </c>
      <c r="AT24" s="2">
        <v>0.98745638132095337</v>
      </c>
      <c r="AU24" s="2">
        <v>0.95736616849899292</v>
      </c>
      <c r="AV24" s="2">
        <v>0.92965149879455566</v>
      </c>
      <c r="AW24" s="2">
        <v>0.99422800540924072</v>
      </c>
      <c r="AX24" s="2">
        <v>0.96463418006896973</v>
      </c>
      <c r="AY24" s="2">
        <v>0.98810309171676636</v>
      </c>
      <c r="AZ24" s="2">
        <v>0.89452576637268066</v>
      </c>
      <c r="BA24" s="2">
        <v>0.97244811058044434</v>
      </c>
      <c r="BB24" s="2">
        <v>0.94989031553268433</v>
      </c>
      <c r="BC24" s="2">
        <v>0.97025847434997559</v>
      </c>
      <c r="BD24" s="2">
        <v>0.99774330854415894</v>
      </c>
      <c r="BE24" s="2">
        <v>0.91574686765670776</v>
      </c>
      <c r="BF24" s="2">
        <v>0.84077161550521851</v>
      </c>
      <c r="BG24" s="2">
        <v>0.99653255939483643</v>
      </c>
      <c r="BH24" s="2">
        <v>0.95894390344619751</v>
      </c>
      <c r="BI24" s="2">
        <v>0.99482262134552002</v>
      </c>
      <c r="BJ24" s="2">
        <v>0.98957616090774536</v>
      </c>
      <c r="BK24" s="2">
        <v>0.95486623048782349</v>
      </c>
      <c r="BL24" s="2">
        <v>0.99752426147460938</v>
      </c>
    </row>
    <row r="25" spans="2:64" x14ac:dyDescent="0.3">
      <c r="B25" s="3">
        <f t="shared" si="0"/>
        <v>25.439921617507935</v>
      </c>
      <c r="C25" t="s">
        <v>86</v>
      </c>
      <c r="D25" s="2">
        <v>0.99893146753311157</v>
      </c>
      <c r="E25" s="2">
        <v>0.94450271129608154</v>
      </c>
      <c r="F25" s="2">
        <v>0.99491995573043823</v>
      </c>
      <c r="G25" s="2">
        <v>0.99868625402450562</v>
      </c>
      <c r="H25" s="2">
        <v>0.20854981243610379</v>
      </c>
      <c r="I25" s="2">
        <v>0.95898431539535522</v>
      </c>
      <c r="J25" s="2">
        <v>0.89861959218978882</v>
      </c>
      <c r="K25" s="2">
        <v>0.98937350511550903</v>
      </c>
      <c r="L25" s="2">
        <v>0.98159158229827881</v>
      </c>
      <c r="M25" s="2">
        <v>0.99110329151153564</v>
      </c>
      <c r="N25" s="2">
        <v>0.99796545505523682</v>
      </c>
      <c r="O25" s="2">
        <v>0.26359859108924871</v>
      </c>
      <c r="P25" s="2">
        <v>0.99521112442016602</v>
      </c>
      <c r="Q25" s="2">
        <v>0.99541407823562622</v>
      </c>
      <c r="R25" s="2">
        <v>0.99915057420730591</v>
      </c>
      <c r="S25" s="2">
        <v>0.97880935668945313</v>
      </c>
      <c r="T25" s="2">
        <v>0.90387344360351563</v>
      </c>
      <c r="U25" s="2">
        <v>0.99785912036895752</v>
      </c>
      <c r="V25" s="2">
        <v>0.99964213371276855</v>
      </c>
      <c r="W25" s="2">
        <v>0.99673551321029663</v>
      </c>
      <c r="X25" s="2">
        <v>0.9834858775138855</v>
      </c>
      <c r="Y25" s="2">
        <v>0.99906694889068604</v>
      </c>
      <c r="Z25" s="2">
        <v>0.99961543083190918</v>
      </c>
      <c r="AA25" s="2">
        <v>0.99968492984771729</v>
      </c>
      <c r="AB25" s="2">
        <v>0.22662527859210971</v>
      </c>
      <c r="AC25" s="2">
        <v>0.65396815538406372</v>
      </c>
      <c r="AD25" s="2">
        <v>0.93773907423019409</v>
      </c>
      <c r="AE25" s="2">
        <v>0.99790483713150024</v>
      </c>
      <c r="AF25" s="2">
        <v>0.99805164337158203</v>
      </c>
      <c r="AG25" s="2">
        <v>0.99789273738861084</v>
      </c>
      <c r="AH25" s="6"/>
      <c r="AI25" s="2">
        <v>0.97249072790145874</v>
      </c>
      <c r="AJ25" s="2">
        <v>0.99666094779968262</v>
      </c>
      <c r="AK25" s="2">
        <v>0.99389469623565674</v>
      </c>
      <c r="AL25" s="2">
        <v>0.98008072376251221</v>
      </c>
      <c r="AM25" s="2">
        <v>0.88033503293991089</v>
      </c>
      <c r="AN25" s="2">
        <v>0.99942415952682495</v>
      </c>
      <c r="AO25" s="2">
        <v>0.98752647638320923</v>
      </c>
      <c r="AP25" s="2">
        <v>0.72649091482162476</v>
      </c>
      <c r="AQ25" s="2">
        <v>0.75846099853515625</v>
      </c>
      <c r="AR25" s="2">
        <v>0.98744618892669678</v>
      </c>
      <c r="AS25" s="2">
        <v>0.98967659473419189</v>
      </c>
      <c r="AT25" s="2">
        <v>0.89967978000640869</v>
      </c>
      <c r="AU25" s="2">
        <v>0.86749619245529175</v>
      </c>
      <c r="AV25" s="2">
        <v>0.93306130170822144</v>
      </c>
      <c r="AW25" s="2">
        <v>0.98410880565643311</v>
      </c>
      <c r="AX25" s="2">
        <v>0.98406016826629639</v>
      </c>
      <c r="AY25" s="2">
        <v>0.99243664741516113</v>
      </c>
      <c r="AZ25" s="2">
        <v>0.96648520231246948</v>
      </c>
      <c r="BA25" s="2">
        <v>0.99239343404769897</v>
      </c>
      <c r="BB25" s="2">
        <v>0.99806743860244751</v>
      </c>
      <c r="BC25" s="2">
        <v>0.97668248414993286</v>
      </c>
      <c r="BD25" s="2">
        <v>0.99349284172058105</v>
      </c>
      <c r="BE25" s="2">
        <v>0.99225533008575439</v>
      </c>
      <c r="BF25" s="2">
        <v>0.94908618927001953</v>
      </c>
      <c r="BG25" s="2">
        <v>0.9990772008895874</v>
      </c>
      <c r="BH25" s="2">
        <v>0.91563171148300171</v>
      </c>
      <c r="BI25" s="2">
        <v>0.97326600551605225</v>
      </c>
      <c r="BJ25" s="2">
        <v>0.96567833423614502</v>
      </c>
      <c r="BK25" s="2">
        <v>0.89947628974914551</v>
      </c>
      <c r="BL25" s="2">
        <v>0.99744200706481934</v>
      </c>
    </row>
    <row r="26" spans="2:64" x14ac:dyDescent="0.3">
      <c r="B26" s="3">
        <f t="shared" si="0"/>
        <v>25.543947011232376</v>
      </c>
      <c r="C26" t="s">
        <v>87</v>
      </c>
      <c r="D26" s="2">
        <v>0.99895155429840088</v>
      </c>
      <c r="E26" s="2">
        <v>0.97266620397567749</v>
      </c>
      <c r="F26" s="2">
        <v>0.99165743589401245</v>
      </c>
      <c r="G26" s="2">
        <v>0.99891543388366699</v>
      </c>
      <c r="H26" s="2">
        <v>0.89717376232147217</v>
      </c>
      <c r="I26" s="2">
        <v>0.87042915821075439</v>
      </c>
      <c r="J26" s="2">
        <v>0.97065836191177368</v>
      </c>
      <c r="K26" s="2">
        <v>0.99617171287536621</v>
      </c>
      <c r="L26" s="2">
        <v>0.98161101341247559</v>
      </c>
      <c r="M26" s="2">
        <v>0.99098896980285645</v>
      </c>
      <c r="N26" s="2">
        <v>0.98480725288391113</v>
      </c>
      <c r="O26" s="2">
        <v>0.40946659445762629</v>
      </c>
      <c r="P26" s="2">
        <v>0.99002450704574585</v>
      </c>
      <c r="Q26" s="2">
        <v>0.99170076847076416</v>
      </c>
      <c r="R26" s="2">
        <v>0.99915802478790283</v>
      </c>
      <c r="S26" s="2">
        <v>0.97867679595947266</v>
      </c>
      <c r="T26" s="2">
        <v>0.94141262769699097</v>
      </c>
      <c r="U26" s="2">
        <v>0.99725443124771118</v>
      </c>
      <c r="V26" s="2">
        <v>0.99941998720169067</v>
      </c>
      <c r="W26" s="2">
        <v>0.99567216634750366</v>
      </c>
      <c r="X26" s="2">
        <v>0.99717587232589722</v>
      </c>
      <c r="Y26" s="2">
        <v>0.9990919828414917</v>
      </c>
      <c r="Z26" s="2">
        <v>0.99925267696380615</v>
      </c>
      <c r="AA26" s="2">
        <v>0.99940741062164307</v>
      </c>
      <c r="AB26" s="2">
        <v>0.48364213109016418</v>
      </c>
      <c r="AC26" s="2">
        <v>0.57374089956283569</v>
      </c>
      <c r="AD26" s="2">
        <v>0.85921549797058105</v>
      </c>
      <c r="AE26" s="2">
        <v>0.99375134706497192</v>
      </c>
      <c r="AF26" s="2">
        <v>0.99753272533416748</v>
      </c>
      <c r="AG26" s="2">
        <v>0.99655932188034058</v>
      </c>
      <c r="AH26" s="6"/>
      <c r="AI26" s="2">
        <v>0.94565755128860474</v>
      </c>
      <c r="AJ26" s="2">
        <v>0.98995703458786011</v>
      </c>
      <c r="AK26" s="2">
        <v>0.9788852334022522</v>
      </c>
      <c r="AL26" s="2">
        <v>0.99032360315322876</v>
      </c>
      <c r="AM26" s="2">
        <v>0.99052459001541138</v>
      </c>
      <c r="AN26" s="2">
        <v>0.99551194906234741</v>
      </c>
      <c r="AO26" s="2">
        <v>0.99383819103240967</v>
      </c>
      <c r="AP26" s="2">
        <v>0.47313705086708069</v>
      </c>
      <c r="AQ26" s="2">
        <v>0.76119863986968994</v>
      </c>
      <c r="AR26" s="2">
        <v>0.97164362668991089</v>
      </c>
      <c r="AS26" s="2">
        <v>0.90000736713409424</v>
      </c>
      <c r="AT26" s="2">
        <v>0.95831030607223511</v>
      </c>
      <c r="AU26" s="2">
        <v>0.84046840667724609</v>
      </c>
      <c r="AV26" s="2">
        <v>0.96812272071838379</v>
      </c>
      <c r="AW26" s="2">
        <v>0.96984165906906128</v>
      </c>
      <c r="AX26" s="2">
        <v>0.97819280624389648</v>
      </c>
      <c r="AY26" s="2">
        <v>0.97570013999938965</v>
      </c>
      <c r="AZ26" s="2">
        <v>0.9649207592010498</v>
      </c>
      <c r="BA26" s="2">
        <v>0.91231346130371094</v>
      </c>
      <c r="BB26" s="2">
        <v>0.98954260349273682</v>
      </c>
      <c r="BC26" s="2">
        <v>0.76170891523361206</v>
      </c>
      <c r="BD26" s="2">
        <v>0.9513283371925354</v>
      </c>
      <c r="BE26" s="2">
        <v>0.92099267244338989</v>
      </c>
      <c r="BF26" s="2">
        <v>0.81812846660614014</v>
      </c>
      <c r="BG26" s="2">
        <v>0.99658358097076416</v>
      </c>
      <c r="BH26" s="2">
        <v>0.91573125123977661</v>
      </c>
      <c r="BI26" s="2">
        <v>0.9929007887840271</v>
      </c>
      <c r="BJ26" s="2">
        <v>0.93354266881942749</v>
      </c>
      <c r="BK26" s="2">
        <v>0.85283738374710083</v>
      </c>
      <c r="BL26" s="2">
        <v>0.99590861797332764</v>
      </c>
    </row>
    <row r="27" spans="2:64" x14ac:dyDescent="0.3">
      <c r="B27" s="3">
        <f t="shared" si="0"/>
        <v>26.268342733383179</v>
      </c>
      <c r="C27" t="s">
        <v>88</v>
      </c>
      <c r="D27" s="2">
        <v>0.99940496683120728</v>
      </c>
      <c r="E27" s="2">
        <v>0.96165561676025391</v>
      </c>
      <c r="F27" s="2">
        <v>0.97223091125488281</v>
      </c>
      <c r="G27" s="2">
        <v>0.99949502944946289</v>
      </c>
      <c r="H27" s="2">
        <v>0.92314130067825317</v>
      </c>
      <c r="I27" s="2">
        <v>0.8185499906539917</v>
      </c>
      <c r="J27" s="2">
        <v>0.97649002075195313</v>
      </c>
      <c r="K27" s="2">
        <v>0.99582558870315552</v>
      </c>
      <c r="L27" s="2">
        <v>0.98985713720321655</v>
      </c>
      <c r="M27" s="2">
        <v>0.99630481004714966</v>
      </c>
      <c r="N27" s="2">
        <v>0.99873143434524536</v>
      </c>
      <c r="O27" s="2">
        <v>0.59140336513519287</v>
      </c>
      <c r="P27" s="2">
        <v>0.9964556097984314</v>
      </c>
      <c r="Q27" s="2">
        <v>0.99651443958282471</v>
      </c>
      <c r="R27" s="2">
        <v>0.99956893920898438</v>
      </c>
      <c r="S27" s="2">
        <v>0.92099654674530029</v>
      </c>
      <c r="T27" s="2">
        <v>0.95942783355712891</v>
      </c>
      <c r="U27" s="2">
        <v>0.99917459487915039</v>
      </c>
      <c r="V27" s="2">
        <v>0.99971866607666016</v>
      </c>
      <c r="W27" s="2">
        <v>0.99808096885681152</v>
      </c>
      <c r="X27" s="2">
        <v>0.99833863973617554</v>
      </c>
      <c r="Y27" s="2">
        <v>0.99795365333557129</v>
      </c>
      <c r="Z27" s="2">
        <v>0.99985396862030029</v>
      </c>
      <c r="AA27" s="2">
        <v>0.99976158142089844</v>
      </c>
      <c r="AB27" s="2">
        <v>0.43848022818565369</v>
      </c>
      <c r="AC27" s="2">
        <v>0.50483167171478271</v>
      </c>
      <c r="AD27" s="2">
        <v>0.96131229400634766</v>
      </c>
      <c r="AE27" s="2">
        <v>0.9961477518081665</v>
      </c>
      <c r="AF27" s="2">
        <v>0.99799531698226929</v>
      </c>
      <c r="AG27" s="2">
        <v>0.99895131587982178</v>
      </c>
      <c r="AH27" s="6"/>
      <c r="AI27" s="2">
        <v>0.99549770355224609</v>
      </c>
      <c r="AJ27" s="2">
        <v>0.99597692489624023</v>
      </c>
      <c r="AK27" s="2">
        <v>0.96160352230072021</v>
      </c>
      <c r="AL27" s="2">
        <v>0.99730473756790161</v>
      </c>
      <c r="AM27" s="2">
        <v>0.97924381494522095</v>
      </c>
      <c r="AN27" s="2">
        <v>0.9986453652381897</v>
      </c>
      <c r="AO27" s="2">
        <v>0.99780696630477905</v>
      </c>
      <c r="AP27" s="2">
        <v>0.49306252598762512</v>
      </c>
      <c r="AQ27" s="2">
        <v>0.96735841035842896</v>
      </c>
      <c r="AR27" s="2">
        <v>0.99329644441604614</v>
      </c>
      <c r="AS27" s="2">
        <v>0.97099655866622925</v>
      </c>
      <c r="AT27" s="2">
        <v>0.97765529155731201</v>
      </c>
      <c r="AU27" s="2">
        <v>0.78554356098175049</v>
      </c>
      <c r="AV27" s="2">
        <v>0.97858679294586182</v>
      </c>
      <c r="AW27" s="2">
        <v>0.99099504947662354</v>
      </c>
      <c r="AX27" s="2">
        <v>0.98890352249145508</v>
      </c>
      <c r="AY27" s="2">
        <v>0.98256760835647583</v>
      </c>
      <c r="AZ27" s="2">
        <v>0.94205284118652344</v>
      </c>
      <c r="BA27" s="2">
        <v>0.92938446998596191</v>
      </c>
      <c r="BB27" s="2">
        <v>0.99350285530090332</v>
      </c>
      <c r="BC27" s="2">
        <v>0.93173694610595703</v>
      </c>
      <c r="BD27" s="2">
        <v>0.94532281160354614</v>
      </c>
      <c r="BE27" s="2">
        <v>0.96989864110946655</v>
      </c>
      <c r="BF27" s="2">
        <v>0.84159928560256958</v>
      </c>
      <c r="BG27" s="2">
        <v>0.99766302108764648</v>
      </c>
      <c r="BH27" s="2">
        <v>0.94593137502670288</v>
      </c>
      <c r="BI27" s="2">
        <v>0.99620509147644043</v>
      </c>
      <c r="BJ27" s="2">
        <v>0.97309732437133789</v>
      </c>
      <c r="BK27" s="2">
        <v>0.76459228992462158</v>
      </c>
      <c r="BL27" s="2">
        <v>0.99565678834915161</v>
      </c>
    </row>
    <row r="28" spans="2:64" x14ac:dyDescent="0.3">
      <c r="B28" s="3">
        <f t="shared" si="0"/>
        <v>26.301174700260162</v>
      </c>
      <c r="C28" t="s">
        <v>89</v>
      </c>
      <c r="D28" s="2">
        <v>0.99848610162734985</v>
      </c>
      <c r="E28" s="2">
        <v>0.99030381441116333</v>
      </c>
      <c r="F28" s="2">
        <v>0.98887699842453003</v>
      </c>
      <c r="G28" s="2">
        <v>0.99561649560928345</v>
      </c>
      <c r="H28" s="2">
        <v>0.98621088266372681</v>
      </c>
      <c r="I28" s="2">
        <v>0.98499083518981934</v>
      </c>
      <c r="J28" s="2">
        <v>0.98513084650039673</v>
      </c>
      <c r="K28" s="2">
        <v>0.96570611000061035</v>
      </c>
      <c r="L28" s="2">
        <v>0.952503502368927</v>
      </c>
      <c r="M28" s="2">
        <v>0.97337394952774048</v>
      </c>
      <c r="N28" s="2">
        <v>0.99792671203613281</v>
      </c>
      <c r="O28" s="2">
        <v>0.75688880681991577</v>
      </c>
      <c r="P28" s="2">
        <v>0.99814063310623169</v>
      </c>
      <c r="Q28" s="2">
        <v>0.99252021312713623</v>
      </c>
      <c r="R28" s="2">
        <v>0.99829000234603882</v>
      </c>
      <c r="S28" s="2">
        <v>0.98998653888702393</v>
      </c>
      <c r="T28" s="2">
        <v>0.98772907257080078</v>
      </c>
      <c r="U28" s="2">
        <v>0.9956699013710022</v>
      </c>
      <c r="V28" s="2">
        <v>0.99807119369506836</v>
      </c>
      <c r="W28" s="2">
        <v>0.97433704137802124</v>
      </c>
      <c r="X28" s="2">
        <v>0.99401336908340454</v>
      </c>
      <c r="Y28" s="2">
        <v>0.99829500913619995</v>
      </c>
      <c r="Z28" s="2">
        <v>0.9990505576133728</v>
      </c>
      <c r="AA28" s="2">
        <v>0.99805432558059692</v>
      </c>
      <c r="AB28" s="2">
        <v>0.95235365629196167</v>
      </c>
      <c r="AC28" s="2">
        <v>0.9813305139541626</v>
      </c>
      <c r="AD28" s="2">
        <v>0.8788607120513916</v>
      </c>
      <c r="AE28" s="2">
        <v>0.99673539400100708</v>
      </c>
      <c r="AF28" s="2">
        <v>0.99235481023788452</v>
      </c>
      <c r="AG28" s="2">
        <v>0.99389588832855225</v>
      </c>
      <c r="AH28" s="6"/>
      <c r="AI28" s="2">
        <v>0.96791201829910278</v>
      </c>
      <c r="AJ28" s="2">
        <v>0.97992622852325439</v>
      </c>
      <c r="AK28" s="2">
        <v>0.8852689266204834</v>
      </c>
      <c r="AL28" s="2">
        <v>0.97306722402572632</v>
      </c>
      <c r="AM28" s="2">
        <v>0.90651232004165649</v>
      </c>
      <c r="AN28" s="2">
        <v>0.99683654308319092</v>
      </c>
      <c r="AO28" s="2">
        <v>0.98305696249008179</v>
      </c>
      <c r="AP28" s="2">
        <v>0.43852448463439941</v>
      </c>
      <c r="AQ28" s="2">
        <v>0.88215434551239014</v>
      </c>
      <c r="AR28" s="2">
        <v>0.95768344402313232</v>
      </c>
      <c r="AS28" s="2">
        <v>0.95146703720092773</v>
      </c>
      <c r="AT28" s="2">
        <v>0.94968998432159424</v>
      </c>
      <c r="AU28" s="2">
        <v>0.72193366289138794</v>
      </c>
      <c r="AV28" s="2">
        <v>0.77140247821807861</v>
      </c>
      <c r="AW28" s="2">
        <v>0.98514938354492188</v>
      </c>
      <c r="AX28" s="2">
        <v>0.98112499713897705</v>
      </c>
      <c r="AY28" s="2">
        <v>0.95993298292160034</v>
      </c>
      <c r="AZ28" s="2">
        <v>0.94808721542358398</v>
      </c>
      <c r="BA28" s="2">
        <v>0.82976287603378296</v>
      </c>
      <c r="BB28" s="2">
        <v>0.95938479900360107</v>
      </c>
      <c r="BC28" s="2">
        <v>0.90552824735641479</v>
      </c>
      <c r="BD28" s="2">
        <v>0.98527801036834717</v>
      </c>
      <c r="BE28" s="2">
        <v>0.95773804187774658</v>
      </c>
      <c r="BF28" s="2">
        <v>0.52896642684936523</v>
      </c>
      <c r="BG28" s="2">
        <v>0.99144935607910156</v>
      </c>
      <c r="BH28" s="2">
        <v>0.89520949125289917</v>
      </c>
      <c r="BI28" s="2">
        <v>0.97395002841949463</v>
      </c>
      <c r="BJ28" s="2">
        <v>0.89420199394226074</v>
      </c>
      <c r="BK28" s="2">
        <v>0.86096686124801636</v>
      </c>
      <c r="BL28" s="2">
        <v>0.98330444097518921</v>
      </c>
    </row>
    <row r="29" spans="2:64" x14ac:dyDescent="0.3">
      <c r="B29" s="3">
        <f t="shared" si="0"/>
        <v>27.596723914146423</v>
      </c>
      <c r="C29" t="s">
        <v>90</v>
      </c>
      <c r="D29" s="2">
        <v>0.99551677703857422</v>
      </c>
      <c r="E29" s="2">
        <v>0.98980861902236938</v>
      </c>
      <c r="F29" s="2">
        <v>0.99145758152008057</v>
      </c>
      <c r="G29" s="2">
        <v>0.99533092975616455</v>
      </c>
      <c r="H29" s="2">
        <v>0.98603743314743042</v>
      </c>
      <c r="I29" s="2">
        <v>0.94422870874404907</v>
      </c>
      <c r="J29" s="2">
        <v>0.98937368392944336</v>
      </c>
      <c r="K29" s="2">
        <v>0.99045443534851074</v>
      </c>
      <c r="L29" s="2">
        <v>0.95866131782531738</v>
      </c>
      <c r="M29" s="2">
        <v>0.97373354434967041</v>
      </c>
      <c r="N29" s="2">
        <v>0.99332571029663086</v>
      </c>
      <c r="O29" s="2">
        <v>0.83971220254898071</v>
      </c>
      <c r="P29" s="2">
        <v>0.99595868587493896</v>
      </c>
      <c r="Q29" s="2">
        <v>0.99292343854904175</v>
      </c>
      <c r="R29" s="2">
        <v>0.99616158008575439</v>
      </c>
      <c r="S29" s="2">
        <v>0.98981273174285889</v>
      </c>
      <c r="T29" s="2">
        <v>0.99445188045501709</v>
      </c>
      <c r="U29" s="2">
        <v>0.99632537364959717</v>
      </c>
      <c r="V29" s="2">
        <v>0.99723869562149048</v>
      </c>
      <c r="W29" s="2">
        <v>0.98589009046554565</v>
      </c>
      <c r="X29" s="2">
        <v>0.99609065055847168</v>
      </c>
      <c r="Y29" s="2">
        <v>0.99572086334228516</v>
      </c>
      <c r="Z29" s="2">
        <v>0.99749374389648438</v>
      </c>
      <c r="AA29" s="2">
        <v>0.99730169773101807</v>
      </c>
      <c r="AB29" s="2">
        <v>0.95198124647140503</v>
      </c>
      <c r="AC29" s="2">
        <v>0.95048713684082031</v>
      </c>
      <c r="AD29" s="2">
        <v>0.94549429416656494</v>
      </c>
      <c r="AE29" s="2">
        <v>0.99336904287338257</v>
      </c>
      <c r="AF29" s="2">
        <v>0.99300801753997803</v>
      </c>
      <c r="AG29" s="2">
        <v>0.99594730138778687</v>
      </c>
      <c r="AH29" s="6"/>
      <c r="AI29" s="2">
        <v>0.97121596336364746</v>
      </c>
      <c r="AJ29" s="2">
        <v>0.97928881645202637</v>
      </c>
      <c r="AK29" s="2">
        <v>0.86537367105484009</v>
      </c>
      <c r="AL29" s="2">
        <v>0.96922212839126587</v>
      </c>
      <c r="AM29" s="2">
        <v>0.97134184837341309</v>
      </c>
      <c r="AN29" s="2">
        <v>0.99490416049957275</v>
      </c>
      <c r="AO29" s="2">
        <v>0.96983516216278076</v>
      </c>
      <c r="AP29" s="2">
        <v>0.40583968162536621</v>
      </c>
      <c r="AQ29" s="2">
        <v>0.91823339462280273</v>
      </c>
      <c r="AR29" s="2">
        <v>0.96290647983551025</v>
      </c>
      <c r="AS29" s="2">
        <v>0.95051616430282593</v>
      </c>
      <c r="AT29" s="2">
        <v>0.97260642051696777</v>
      </c>
      <c r="AU29" s="2">
        <v>0.97645825147628784</v>
      </c>
      <c r="AV29" s="2">
        <v>0.83912467956542969</v>
      </c>
      <c r="AW29" s="2">
        <v>0.98897254467010498</v>
      </c>
      <c r="AX29" s="2">
        <v>0.98521703481674194</v>
      </c>
      <c r="AY29" s="2">
        <v>0.8424028754234314</v>
      </c>
      <c r="AZ29" s="2">
        <v>0.96275508403778076</v>
      </c>
      <c r="BA29" s="2">
        <v>0.95184701681137085</v>
      </c>
      <c r="BB29" s="2">
        <v>0.98762166500091553</v>
      </c>
      <c r="BC29" s="2">
        <v>0.96290266513824463</v>
      </c>
      <c r="BD29" s="2">
        <v>0.99127310514450073</v>
      </c>
      <c r="BE29" s="2">
        <v>0.95777004957199097</v>
      </c>
      <c r="BF29" s="2">
        <v>0.9463610053062439</v>
      </c>
      <c r="BG29" s="2">
        <v>0.99352830648422241</v>
      </c>
      <c r="BH29" s="2">
        <v>0.95867007970809937</v>
      </c>
      <c r="BI29" s="2">
        <v>0.98307102918624878</v>
      </c>
      <c r="BJ29" s="2">
        <v>0.98500919342041016</v>
      </c>
      <c r="BK29" s="2">
        <v>0.95296543836593628</v>
      </c>
      <c r="BL29" s="2">
        <v>0.98619258403778076</v>
      </c>
    </row>
    <row r="31" spans="2:64" x14ac:dyDescent="0.3">
      <c r="B31" s="9"/>
      <c r="C31" s="7" t="s">
        <v>91</v>
      </c>
    </row>
    <row r="32" spans="2:64" x14ac:dyDescent="0.3">
      <c r="C32" s="7" t="s">
        <v>92</v>
      </c>
      <c r="D32" s="2">
        <f>AVERAGE(Tabelle1[My wife told me to stop impersonating a flamingo. I had to put my foot down.])</f>
        <v>0.99358303501055789</v>
      </c>
      <c r="E32" s="2">
        <f>AVERAGE(Tabelle1[I went to buy some camo pants but couldn’t find any.])</f>
        <v>0.87428476125093701</v>
      </c>
      <c r="F32" s="2">
        <f>AVERAGE(Tabelle1[I failed math so many times at school; I can’t even count.])</f>
        <v>0.87494211828855506</v>
      </c>
      <c r="G32" s="2">
        <f>AVERAGE(Tabelle1[Did you know that the boomerang is Australias biggest export? Its also their biggest import.])</f>
        <v>0.99195877405313349</v>
      </c>
      <c r="H32" s="2">
        <f>AVERAGE(Tabelle1[Don’t you hate it when someone answers their own questions? I do.])</f>
        <v>0.80559334254604231</v>
      </c>
      <c r="I32" s="2">
        <f>AVERAGE(Tabelle1[Two wifi engineers got married. The reception was fantastic.])</f>
        <v>0.83745071291923523</v>
      </c>
      <c r="J32" s="2">
        <f>AVERAGE(Tabelle1[What’s the difference between ignorance and apathy? I don’t know and I don’t care.])</f>
        <v>0.83397597047587624</v>
      </c>
      <c r="K32" s="2">
        <f>AVERAGE(Tabelle1[Refusing to go to the gym is a form of resistance training.])</f>
        <v>0.92487385181280279</v>
      </c>
      <c r="L32" s="2">
        <f>AVERAGE(Tabelle1[Despite the high cost of living; it remains popular.])</f>
        <v>0.82259477789585411</v>
      </c>
      <c r="M32" s="2">
        <f>AVERAGE(Tabelle1[The rotation of Earth really makes my day.])</f>
        <v>0.9487730058339926</v>
      </c>
      <c r="N32" s="2">
        <f>AVERAGE(Tabelle1[A book fell on my head the other day. I only have my shelf to blame though.])</f>
        <v>0.9914912489744333</v>
      </c>
      <c r="O32" s="2">
        <f>AVERAGE(Tabelle1[If you don’t pay your exorcist; do you get repossessed?])</f>
        <v>0.65254076848032128</v>
      </c>
      <c r="P32" s="2">
        <f>AVERAGE(Tabelle1[A ghost walked into a bar and ordered a shot of vodka. The bartender said; Sorry, we don’t serve spirits here.])</f>
        <v>0.94951145999948494</v>
      </c>
      <c r="Q32" s="2">
        <f>AVERAGE(Tabelle1[A blind man walked into a bar… and a table… and a chair…])</f>
        <v>0.98990360590127802</v>
      </c>
      <c r="R32" s="2">
        <f>AVERAGE(Tabelle1[How do you make holy water? You boil the hell out of it.])</f>
        <v>0.99408082090891325</v>
      </c>
      <c r="S32" s="2">
        <f>AVERAGE(Tabelle1[Maybe if we start telling people their brain is an app; they’ll want to use it.])</f>
        <v>0.83955671682241906</v>
      </c>
      <c r="T32" s="2">
        <f>AVERAGE(Tabelle1[Build a man a fire and he’ll be warm for a day. Set a man on fire and he’ll be warm for the rest of his life.])</f>
        <v>0.86025292270530307</v>
      </c>
      <c r="U32" s="2">
        <f>AVERAGE(Tabelle1[Why did the parents not like their son’s biology teacher? He had skeletons in his closet.])</f>
        <v>0.98562600062443662</v>
      </c>
      <c r="V32" s="2">
        <f>AVERAGE(Tabelle1[What do you need in order to make a small fortune on Wall Street? A large fortune.])</f>
        <v>0.99433204760918248</v>
      </c>
      <c r="W32" s="2">
        <f>AVERAGE(Tabelle1[The trouble with getting to work on time is that it makes the day so long.])</f>
        <v>0.97372347345718968</v>
      </c>
      <c r="X32" s="2">
        <f>AVERAGE(Tabelle1[Why don’t cats play poker in the jungle? Too many cheetahs.])</f>
        <v>0.9623776376247406</v>
      </c>
      <c r="Y32" s="2">
        <f>AVERAGE(Tabelle1[I wanted my kids to watch the orchestra; but I had to turn it off. Too much sax and violins.])</f>
        <v>0.99397596716880798</v>
      </c>
      <c r="Z32" s="2">
        <f>AVERAGE(Tabelle1[What''s the difference between a hippo and a Zippo? One is really heavy; and the other is a little lighter.])</f>
        <v>0.9947779224469111</v>
      </c>
      <c r="AA32" s="2">
        <f>AVERAGE(Tabelle1[What do you call a dead magician? An abra-cadaver.])</f>
        <v>0.99453766529376686</v>
      </c>
      <c r="AB32" s="2">
        <f>AVERAGE(Tabelle1[Don’t spell part backward. It’s a trap.])</f>
        <v>0.6075919965048272</v>
      </c>
      <c r="AC32" s="2">
        <f>AVERAGE(Tabelle1[There’s a new restaurant called Karma. There’s no menu. You get what you deserve.])</f>
        <v>0.72932136048697993</v>
      </c>
      <c r="AD32" s="2">
        <f>AVERAGE(Tabelle1[Atheism is a non-prophet organization.])</f>
        <v>0.6513446532189846</v>
      </c>
      <c r="AE32" s="2">
        <f>AVERAGE(Tabelle1[The other day I asked the banker to check my balance; so she pushed me.])</f>
        <v>0.99232473510962271</v>
      </c>
      <c r="AF32" s="2">
        <f>AVERAGE(Tabelle1[Animal testing is a terrible idea because they get all nervous and give the wrong answers.])</f>
        <v>0.98930698403945339</v>
      </c>
      <c r="AG32" s="2">
        <f>AVERAGE(Tabelle1[What do you call a hippie’s wife? Mississippi.])</f>
        <v>0.96836685446592474</v>
      </c>
      <c r="AH32" s="2"/>
      <c r="AI32" s="2">
        <f>AVERAGE(Tabelle1[Germany is the second most populous country in Europe after Russia.])</f>
        <v>0.69734050698864913</v>
      </c>
      <c r="AJ32" s="2">
        <f>AVERAGE(Tabelle1[Cost of living calculations are also used to compare the cost of maintaining a certain standard of living in different geographic areas.])</f>
        <v>0.85298198346908272</v>
      </c>
      <c r="AK32" s="2">
        <f>AVERAGE(Tabelle1[Along with Hong Kong; South Korea; and Taiwan; Singapore is one of the Four Asian Tigers; and has surpassed its peers in terms of Gross Domestic Product (GDP) per capita.])</f>
        <v>0.63007773774174547</v>
      </c>
      <c r="AL32" s="2">
        <f>AVERAGE(Tabelle1[Nowadays Italy is the fifth most visited country in international tourism.])</f>
        <v>0.68369497831624293</v>
      </c>
      <c r="AM32" s="2">
        <f>AVERAGE(Tabelle1[This TF Hub model uses the implementation of BERT from the TensorFlow Models repository on GitHub.])</f>
        <v>0.7677414239599154</v>
      </c>
      <c r="AN32" s="2">
        <f>AVERAGE(Tabelle1[They threw stun grenades through the windows; their first use by British police; and climbed through the kitchen window.])</f>
        <v>0.98710994766308713</v>
      </c>
      <c r="AO32" s="2">
        <f>AVERAGE(Tabelle1[Himalayan salt is rock salt mined from the Salt Range mountains in the Pakistani region of Punjab.])</f>
        <v>0.78407055483414578</v>
      </c>
      <c r="AP32" s="2">
        <f>AVERAGE(Tabelle1[The central hub for editors; with resources, links; tasks; and announcements.])</f>
        <v>0.44540430963612521</v>
      </c>
      <c r="AQ32" s="2">
        <f>AVERAGE(Tabelle1[The Chief Justice of Australia is the presiding Justice of the High Court of Australia and the highest-ranking judicial officer in the Commonwealth of Australia.])</f>
        <v>0.52344566010511839</v>
      </c>
      <c r="AR32" s="2">
        <f>AVERAGE(Tabelle1[Since 2021; the German Bundeskanzler is Olaf Scholz of the Social Democratic Party of Germany.])</f>
        <v>0.75753661646292758</v>
      </c>
      <c r="AS32" s="2">
        <f>AVERAGE(Tabelle1[The start of the municipal year follows any local elections taking place that year; typically in May.])</f>
        <v>0.87237140307059657</v>
      </c>
      <c r="AT32" s="2">
        <f>AVERAGE(Tabelle1[Julius Caesar invaded Britain in 55 and 54 BC as part of his Gallic Wars.])</f>
        <v>0.71573461019075835</v>
      </c>
      <c r="AU32" s="2">
        <f>AVERAGE(Tabelle1[NATO formed with twelve founding members and has added new members eight times; most recently when North Macedonia joined the alliance in March 2020.])</f>
        <v>0.61451909576471031</v>
      </c>
      <c r="AV32" s="2">
        <f>AVERAGE(Tabelle1[Brussels is also increasingly becoming multilingual.])</f>
        <v>0.58093894609751606</v>
      </c>
      <c r="AW32" s="2">
        <f>AVERAGE(Tabelle1[The Weser starts at the confluence of the Fulda and the Werra.])</f>
        <v>0.93746308638499332</v>
      </c>
      <c r="AX32" s="2">
        <f>AVERAGE(Tabelle1[The town Porta Westfalica was established in 1973 by merging fifteen villages surrounding the gorge.])</f>
        <v>0.84939421369479251</v>
      </c>
      <c r="AY32" s="2">
        <f>AVERAGE(Tabelle1[pandas is an open source; BSD-licensed library providing high-performance; easy-to-use data structures and data analysis tools for the Python programming language.])</f>
        <v>0.73768576349203407</v>
      </c>
      <c r="AZ32" s="2">
        <f>AVERAGE(Tabelle1[Matko Destanov; a small-time Romani smuggler and profiteer; lives with his teenage son Zare in a ramshackle house by the Danube River in eastern Serbia near the Bulgarian border.])</f>
        <v>0.84120841438953697</v>
      </c>
      <c r="BA32" s="2">
        <f>AVERAGE(Tabelle1[In 1349; the Black Death radically altered Norway; killing between 50% and 60% of its population and leaving it in a period of social and economic decline.])</f>
        <v>0.76355862932709551</v>
      </c>
      <c r="BB32" s="2">
        <f>AVERAGE(Tabelle1[Farming is another regional economy; and consists mainly of dairy farming and livestock such as sheep; and domesticated reindeer graze the inland highlands.])</f>
        <v>0.90521163436082697</v>
      </c>
      <c r="BC32" s="2">
        <f>AVERAGE(Tabelle1[The elections were held in accordance with the 1928 constitution; which established the Legislative Council; reducing the proportion of elected members and increasing the number of members appointed by the government.])</f>
        <v>0.66601830377028537</v>
      </c>
      <c r="BD32" s="2">
        <f>AVERAGE(Tabelle1[Born into the Finnish noble Alopaeus family; he followed his older brother Maximilian von Alopaeus into a diplomatic career. ])</f>
        <v>0.95160088860071623</v>
      </c>
      <c r="BE32" s="2">
        <f>AVERAGE(Tabelle1[However the same author had stated previously that the Earl''s father; Thomas Fortescue; had purchased an estate near Dromiskin in Ireland; named Randalstown; which he renamed Clermont Park"."])</f>
        <v>0.84572975681378293</v>
      </c>
      <c r="BF32" s="2">
        <f>AVERAGE(Tabelle1[In December 2020; she was named the dean of the Faculty of Law; with a term to commence January 1; 2021.])</f>
        <v>0.70401097031740045</v>
      </c>
      <c r="BG32" s="2">
        <f>AVERAGE(Tabelle1[It is a concrete and steel structure; with a facade of brown-colored granite and glass.])</f>
        <v>0.97427436021658087</v>
      </c>
      <c r="BH32" s="2">
        <f>AVERAGE(Tabelle1[He also served as a board member of the Personal Care Products Council trade association and was President of the California Cosmetics Association.])</f>
        <v>0.73073988579786742</v>
      </c>
      <c r="BI32" s="2">
        <f>AVERAGE(Tabelle1[The company was founded to recycle precious metal scrap from electronic equipment manufacturers.])</f>
        <v>0.86852913521803343</v>
      </c>
      <c r="BJ32" s="2">
        <f>AVERAGE(Tabelle1[The gestation period of LNG transport infrastructure is a few years.])</f>
        <v>0.76255286313020265</v>
      </c>
      <c r="BK32" s="2">
        <f>AVERAGE(Tabelle1[The university is organized into six colleges offering 65 bachelor''s and 39 master''s degrees.])</f>
        <v>0.74924114805001474</v>
      </c>
      <c r="BL32" s="2">
        <f>AVERAGE(Tabelle1[The city is over an oilfield with minor wells both directly beneath the city as well as offshore.])</f>
        <v>0.93792273906561041</v>
      </c>
    </row>
    <row r="33" spans="3:64" x14ac:dyDescent="0.3">
      <c r="C33" s="7" t="s">
        <v>93</v>
      </c>
      <c r="D33" s="2">
        <f>MEDIAN(Tabelle1[My wife told me to stop impersonating a flamingo. I had to put my foot down.])</f>
        <v>0.99698030948638916</v>
      </c>
      <c r="E33" s="2">
        <f>MEDIAN(Tabelle1[I went to buy some camo pants but couldn’t find any.])</f>
        <v>0.9793422520160675</v>
      </c>
      <c r="F33" s="2">
        <f>MEDIAN(Tabelle1[I failed math so many times at school; I can’t even count.])</f>
        <v>0.97550287842750549</v>
      </c>
      <c r="G33" s="2">
        <f>MEDIAN(Tabelle1[Did you know that the boomerang is Australias biggest export? Its also their biggest import.])</f>
        <v>0.995473712682724</v>
      </c>
      <c r="H33" s="2">
        <f>MEDIAN(Tabelle1[Don’t you hate it when someone answers their own questions? I do.])</f>
        <v>0.98271223902702332</v>
      </c>
      <c r="I33" s="2">
        <f>MEDIAN(Tabelle1[Two wifi engineers got married. The reception was fantastic.])</f>
        <v>0.87620881199836731</v>
      </c>
      <c r="J33" s="2">
        <f>MEDIAN(Tabelle1[What’s the difference between ignorance and apathy? I don’t know and I don’t care.])</f>
        <v>0.97733697295188904</v>
      </c>
      <c r="K33" s="2">
        <f>MEDIAN(Tabelle1[Refusing to go to the gym is a form of resistance training.])</f>
        <v>0.95787820219993591</v>
      </c>
      <c r="L33" s="2">
        <f>MEDIAN(Tabelle1[Despite the high cost of living; it remains popular.])</f>
        <v>0.90770119428634644</v>
      </c>
      <c r="M33" s="2">
        <f>MEDIAN(Tabelle1[The rotation of Earth really makes my day.])</f>
        <v>0.97355374693870544</v>
      </c>
      <c r="N33" s="2">
        <f>MEDIAN(Tabelle1[A book fell on my head the other day. I only have my shelf to blame though.])</f>
        <v>0.99419796466827393</v>
      </c>
      <c r="O33" s="2">
        <f>MEDIAN(Tabelle1[If you don’t pay your exorcist; do you get repossessed?])</f>
        <v>0.84658142924308777</v>
      </c>
      <c r="P33" s="2">
        <f>MEDIAN(Tabelle1[A ghost walked into a bar and ordered a shot of vodka. The bartender said; Sorry, we don’t serve spirits here.])</f>
        <v>0.99057960510253906</v>
      </c>
      <c r="Q33" s="2">
        <f>MEDIAN(Tabelle1[A blind man walked into a bar… and a table… and a chair…])</f>
        <v>0.99272483587265015</v>
      </c>
      <c r="R33" s="2">
        <f>MEDIAN(Tabelle1[How do you make holy water? You boil the hell out of it.])</f>
        <v>0.99748420715332031</v>
      </c>
      <c r="S33" s="2">
        <f>MEDIAN(Tabelle1[Maybe if we start telling people their brain is an app; they’ll want to use it.])</f>
        <v>0.97794029116630554</v>
      </c>
      <c r="T33" s="2">
        <f>MEDIAN(Tabelle1[Build a man a fire and he’ll be warm for a day. Set a man on fire and he’ll be warm for the rest of his life.])</f>
        <v>0.9541393518447876</v>
      </c>
      <c r="U33" s="2">
        <f>MEDIAN(Tabelle1[Why did the parents not like their son’s biology teacher? He had skeletons in his closet.])</f>
        <v>0.99512150883674622</v>
      </c>
      <c r="V33" s="2">
        <f>MEDIAN(Tabelle1[What do you need in order to make a small fortune on Wall Street? A large fortune.])</f>
        <v>0.9975074827671051</v>
      </c>
      <c r="W33" s="2">
        <f>MEDIAN(Tabelle1[The trouble with getting to work on time is that it makes the day so long.])</f>
        <v>0.97985336184501648</v>
      </c>
      <c r="X33" s="2">
        <f>MEDIAN(Tabelle1[Why don’t cats play poker in the jungle? Too many cheetahs.])</f>
        <v>0.98684725165367126</v>
      </c>
      <c r="Y33" s="2">
        <f>MEDIAN(Tabelle1[I wanted my kids to watch the orchestra; but I had to turn it off. Too much sax and violins.])</f>
        <v>0.99606162309646606</v>
      </c>
      <c r="Z33" s="2">
        <f>MEDIAN(Tabelle1[What''s the difference between a hippo and a Zippo? One is really heavy; and the other is a little lighter.])</f>
        <v>0.99802178144454956</v>
      </c>
      <c r="AA33" s="2">
        <f>MEDIAN(Tabelle1[What do you call a dead magician? An abra-cadaver.])</f>
        <v>0.99775519967079163</v>
      </c>
      <c r="AB33" s="2">
        <f>MEDIAN(Tabelle1[Don’t spell part backward. It’s a trap.])</f>
        <v>0.87706390023231506</v>
      </c>
      <c r="AC33" s="2">
        <f>MEDIAN(Tabelle1[There’s a new restaurant called Karma. There’s no menu. You get what you deserve.])</f>
        <v>0.95107883214950562</v>
      </c>
      <c r="AD33" s="2">
        <f>MEDIAN(Tabelle1[Atheism is a non-prophet organization.])</f>
        <v>0.74399250745773315</v>
      </c>
      <c r="AE33" s="2">
        <f>MEDIAN(Tabelle1[The other day I asked the banker to check my balance; so she pushed me.])</f>
        <v>0.99507176876068115</v>
      </c>
      <c r="AF33" s="2">
        <f>MEDIAN(Tabelle1[Animal testing is a terrible idea because they get all nervous and give the wrong answers.])</f>
        <v>0.99211111664772034</v>
      </c>
      <c r="AG33" s="2">
        <f>MEDIAN(Tabelle1[What do you call a hippie’s wife? Mississippi.])</f>
        <v>0.99172207713127136</v>
      </c>
      <c r="AH33" s="2"/>
      <c r="AI33" s="2">
        <f>MEDIAN(Tabelle1[Germany is the second most populous country in Europe after Russia.])</f>
        <v>0.87483346462249756</v>
      </c>
      <c r="AJ33" s="2">
        <f>MEDIAN(Tabelle1[Cost of living calculations are also used to compare the cost of maintaining a certain standard of living in different geographic areas.])</f>
        <v>0.96932330727577209</v>
      </c>
      <c r="AK33" s="2">
        <f>MEDIAN(Tabelle1[Along with Hong Kong; South Korea; and Taiwan; Singapore is one of the Four Asian Tigers; and has surpassed its peers in terms of Gross Domestic Product (GDP) per capita.])</f>
        <v>0.87532129883766174</v>
      </c>
      <c r="AL33" s="2">
        <f>MEDIAN(Tabelle1[Nowadays Italy is the fifth most visited country in international tourism.])</f>
        <v>0.87664869427680969</v>
      </c>
      <c r="AM33" s="2">
        <f>MEDIAN(Tabelle1[This TF Hub model uses the implementation of BERT from the TensorFlow Models repository on GitHub.])</f>
        <v>0.8123323917388916</v>
      </c>
      <c r="AN33" s="2">
        <f>MEDIAN(Tabelle1[They threw stun grenades through the windows; their first use by British police; and climbed through the kitchen window.])</f>
        <v>0.99463748931884766</v>
      </c>
      <c r="AO33" s="2">
        <f>MEDIAN(Tabelle1[Himalayan salt is rock salt mined from the Salt Range mountains in the Pakistani region of Punjab.])</f>
        <v>0.92572465538978577</v>
      </c>
      <c r="AP33" s="2">
        <f>MEDIAN(Tabelle1[The central hub for editors; with resources, links; tasks; and announcements.])</f>
        <v>0.43263500928878784</v>
      </c>
      <c r="AQ33" s="2">
        <f>MEDIAN(Tabelle1[The Chief Justice of Australia is the presiding Justice of the High Court of Australia and the highest-ranking judicial officer in the Commonwealth of Australia.])</f>
        <v>0.56953167915344238</v>
      </c>
      <c r="AR33" s="2">
        <f>MEDIAN(Tabelle1[Since 2021; the German Bundeskanzler is Olaf Scholz of the Social Democratic Party of Germany.])</f>
        <v>0.89154776930809021</v>
      </c>
      <c r="AS33" s="2">
        <f>MEDIAN(Tabelle1[The start of the municipal year follows any local elections taking place that year; typically in May.])</f>
        <v>0.91430968046188354</v>
      </c>
      <c r="AT33" s="2">
        <f>MEDIAN(Tabelle1[Julius Caesar invaded Britain in 55 and 54 BC as part of his Gallic Wars.])</f>
        <v>0.78175005316734314</v>
      </c>
      <c r="AU33" s="2">
        <f>MEDIAN(Tabelle1[NATO formed with twelve founding members and has added new members eight times; most recently when North Macedonia joined the alliance in March 2020.])</f>
        <v>0.66236788034439087</v>
      </c>
      <c r="AV33" s="2">
        <f>MEDIAN(Tabelle1[Brussels is also increasingly becoming multilingual.])</f>
        <v>0.75982573628425598</v>
      </c>
      <c r="AW33" s="2">
        <f>MEDIAN(Tabelle1[The Weser starts at the confluence of the Fulda and the Werra.])</f>
        <v>0.97052448987960815</v>
      </c>
      <c r="AX33" s="2">
        <f>MEDIAN(Tabelle1[The town Porta Westfalica was established in 1973 by merging fifteen villages surrounding the gorge.])</f>
        <v>0.9429420530796051</v>
      </c>
      <c r="AY33" s="2">
        <f>MEDIAN(Tabelle1[pandas is an open source; BSD-licensed library providing high-performance; easy-to-use data structures and data analysis tools for the Python programming language.])</f>
        <v>0.90211889147758484</v>
      </c>
      <c r="AZ33" s="2">
        <f>MEDIAN(Tabelle1[Matko Destanov; a small-time Romani smuggler and profiteer; lives with his teenage son Zare in a ramshackle house by the Danube River in eastern Serbia near the Bulgarian border.])</f>
        <v>0.90487098693847656</v>
      </c>
      <c r="BA33" s="2">
        <f>MEDIAN(Tabelle1[In 1349; the Black Death radically altered Norway; killing between 50% and 60% of its population and leaving it in a period of social and economic decline.])</f>
        <v>0.89322298765182495</v>
      </c>
      <c r="BB33" s="2">
        <f>MEDIAN(Tabelle1[Farming is another regional economy; and consists mainly of dairy farming and livestock such as sheep; and domesticated reindeer graze the inland highlands.])</f>
        <v>0.96660670638084412</v>
      </c>
      <c r="BC33" s="2">
        <f>MEDIAN(Tabelle1[The elections were held in accordance with the 1928 constitution; which established the Legislative Council; reducing the proportion of elected members and increasing the number of members appointed by the government.])</f>
        <v>0.78515619039535522</v>
      </c>
      <c r="BD33" s="2">
        <f>MEDIAN(Tabelle1[Born into the Finnish noble Alopaeus family; he followed his older brother Maximilian von Alopaeus into a diplomatic career. ])</f>
        <v>0.9610750675201416</v>
      </c>
      <c r="BE33" s="2">
        <f>MEDIAN(Tabelle1[However the same author had stated previously that the Earl''s father; Thomas Fortescue; had purchased an estate near Dromiskin in Ireland; named Randalstown; which he renamed Clermont Park"."])</f>
        <v>0.88279768824577332</v>
      </c>
      <c r="BF33" s="2">
        <f>MEDIAN(Tabelle1[In December 2020; she was named the dean of the Faculty of Law; with a term to commence January 1; 2021.])</f>
        <v>0.78625643253326416</v>
      </c>
      <c r="BG33" s="2">
        <f>MEDIAN(Tabelle1[It is a concrete and steel structure; with a facade of brown-colored granite and glass.])</f>
        <v>0.9926188588142395</v>
      </c>
      <c r="BH33" s="2">
        <f>MEDIAN(Tabelle1[He also served as a board member of the Personal Care Products Council trade association and was President of the California Cosmetics Association.])</f>
        <v>0.85943171381950378</v>
      </c>
      <c r="BI33" s="2">
        <f>MEDIAN(Tabelle1[The company was founded to recycle precious metal scrap from electronic equipment manufacturers.])</f>
        <v>0.9466477632522583</v>
      </c>
      <c r="BJ33" s="2">
        <f>MEDIAN(Tabelle1[The gestation period of LNG transport infrastructure is a few years.])</f>
        <v>0.79138302803039551</v>
      </c>
      <c r="BK33" s="2">
        <f>MEDIAN(Tabelle1[The university is organized into six colleges offering 65 bachelor''s and 39 master''s degrees.])</f>
        <v>0.77355337142944336</v>
      </c>
      <c r="BL33" s="2">
        <f>MEDIAN(Tabelle1[The city is over an oilfield with minor wells both directly beneath the city as well as offshore.])</f>
        <v>0.98366394639015198</v>
      </c>
    </row>
    <row r="34" spans="3:64" x14ac:dyDescent="0.3">
      <c r="C34" s="7" t="s">
        <v>94</v>
      </c>
      <c r="D34" s="2">
        <f>_xlfn.STDEV.P(Tabelle1[My wife told me to stop impersonating a flamingo. I had to put my foot down.])</f>
        <v>7.6363750705140242E-3</v>
      </c>
      <c r="E34" s="2">
        <f>_xlfn.STDEV.P(Tabelle1[I went to buy some camo pants but couldn’t find any.])</f>
        <v>0.23395807969830235</v>
      </c>
      <c r="F34" s="2">
        <f>_xlfn.STDEV.P(Tabelle1[I failed math so many times at school; I can’t even count.])</f>
        <v>0.2383568213614346</v>
      </c>
      <c r="G34" s="2">
        <f>_xlfn.STDEV.P(Tabelle1[Did you know that the boomerang is Australias biggest export? Its also their biggest import.])</f>
        <v>8.7025900027803589E-3</v>
      </c>
      <c r="H34" s="2">
        <f>_xlfn.STDEV.P(Tabelle1[Don’t you hate it when someone answers their own questions? I do.])</f>
        <v>0.3032916678224018</v>
      </c>
      <c r="I34" s="2">
        <f>_xlfn.STDEV.P(Tabelle1[Two wifi engineers got married. The reception was fantastic.])</f>
        <v>0.1379058337067729</v>
      </c>
      <c r="J34" s="2">
        <f>_xlfn.STDEV.P(Tabelle1[What’s the difference between ignorance and apathy? I don’t know and I don’t care.])</f>
        <v>0.27498017234004063</v>
      </c>
      <c r="K34" s="2">
        <f>_xlfn.STDEV.P(Tabelle1[Refusing to go to the gym is a form of resistance training.])</f>
        <v>8.0207533265479317E-2</v>
      </c>
      <c r="L34" s="2">
        <f>_xlfn.STDEV.P(Tabelle1[Despite the high cost of living; it remains popular.])</f>
        <v>0.17870251158399394</v>
      </c>
      <c r="M34" s="2">
        <f>_xlfn.STDEV.P(Tabelle1[The rotation of Earth really makes my day.])</f>
        <v>6.8442919491095419E-2</v>
      </c>
      <c r="N34" s="2">
        <f>_xlfn.STDEV.P(Tabelle1[A book fell on my head the other day. I only have my shelf to blame though.])</f>
        <v>7.7448654337881452E-3</v>
      </c>
      <c r="O34" s="2">
        <f>_xlfn.STDEV.P(Tabelle1[If you don’t pay your exorcist; do you get repossessed?])</f>
        <v>0.35647372438818703</v>
      </c>
      <c r="P34" s="2">
        <f>_xlfn.STDEV.P(Tabelle1[A ghost walked into a bar and ordered a shot of vodka. The bartender said; Sorry, we don’t serve spirits here.])</f>
        <v>0.19007965190412648</v>
      </c>
      <c r="Q34" s="2">
        <f>_xlfn.STDEV.P(Tabelle1[A blind man walked into a bar… and a table… and a chair…])</f>
        <v>8.1383778567581822E-3</v>
      </c>
      <c r="R34" s="2">
        <f>_xlfn.STDEV.P(Tabelle1[How do you make holy water? You boil the hell out of it.])</f>
        <v>6.7007688076498977E-3</v>
      </c>
      <c r="S34" s="2">
        <f>_xlfn.STDEV.P(Tabelle1[Maybe if we start telling people their brain is an app; they’ll want to use it.])</f>
        <v>0.29432936328349996</v>
      </c>
      <c r="T34" s="2">
        <f>_xlfn.STDEV.P(Tabelle1[Build a man a fire and he’ll be warm for a day. Set a man on fire and he’ll be warm for the rest of his life.])</f>
        <v>0.21274093747569447</v>
      </c>
      <c r="U34" s="2">
        <f>_xlfn.STDEV.P(Tabelle1[Why did the parents not like their son’s biology teacher? He had skeletons in his closet.])</f>
        <v>1.8750956239668066E-2</v>
      </c>
      <c r="V34" s="2">
        <f>_xlfn.STDEV.P(Tabelle1[What do you need in order to make a small fortune on Wall Street? A large fortune.])</f>
        <v>7.1117261616221008E-3</v>
      </c>
      <c r="W34" s="2">
        <f>_xlfn.STDEV.P(Tabelle1[The trouble with getting to work on time is that it makes the day so long.])</f>
        <v>2.5597979497825871E-2</v>
      </c>
      <c r="X34" s="2">
        <f>_xlfn.STDEV.P(Tabelle1[Why don’t cats play poker in the jungle? Too many cheetahs.])</f>
        <v>7.323915852249141E-2</v>
      </c>
      <c r="Y34" s="2">
        <f>_xlfn.STDEV.P(Tabelle1[I wanted my kids to watch the orchestra; but I had to turn it off. Too much sax and violins.])</f>
        <v>6.0344451410510617E-3</v>
      </c>
      <c r="Z34" s="2">
        <f>_xlfn.STDEV.P(Tabelle1[What''s the difference between a hippo and a Zippo? One is really heavy; and the other is a little lighter.])</f>
        <v>6.8504014070584025E-3</v>
      </c>
      <c r="AA34" s="2">
        <f>_xlfn.STDEV.P(Tabelle1[What do you call a dead magician? An abra-cadaver.])</f>
        <v>7.0624703897671729E-3</v>
      </c>
      <c r="AB34" s="2">
        <f>_xlfn.STDEV.P(Tabelle1[Don’t spell part backward. It’s a trap.])</f>
        <v>0.38762639323397124</v>
      </c>
      <c r="AC34" s="2">
        <f>_xlfn.STDEV.P(Tabelle1[There’s a new restaurant called Karma. There’s no menu. You get what you deserve.])</f>
        <v>0.35499896870037073</v>
      </c>
      <c r="AD34" s="2">
        <f>_xlfn.STDEV.P(Tabelle1[Atheism is a non-prophet organization.])</f>
        <v>0.29440711011812831</v>
      </c>
      <c r="AE34" s="2">
        <f>_xlfn.STDEV.P(Tabelle1[The other day I asked the banker to check my balance; so she pushed me.])</f>
        <v>6.9969044094963214E-3</v>
      </c>
      <c r="AF34" s="2">
        <f>_xlfn.STDEV.P(Tabelle1[Animal testing is a terrible idea because they get all nervous and give the wrong answers.])</f>
        <v>8.9547443537094096E-3</v>
      </c>
      <c r="AG34" s="2">
        <f>_xlfn.STDEV.P(Tabelle1[What do you call a hippie’s wife? Mississippi.])</f>
        <v>8.4126068839197016E-2</v>
      </c>
      <c r="AH34" s="2"/>
      <c r="AI34" s="2">
        <f>_xlfn.STDEV.P(Tabelle1[Germany is the second most populous country in Europe after Russia.])</f>
        <v>0.35610666030644728</v>
      </c>
      <c r="AJ34" s="2">
        <f>_xlfn.STDEV.P(Tabelle1[Cost of living calculations are also used to compare the cost of maintaining a certain standard of living in different geographic areas.])</f>
        <v>0.20052085102214914</v>
      </c>
      <c r="AK34" s="2">
        <f>_xlfn.STDEV.P(Tabelle1[Along with Hong Kong; South Korea; and Taiwan; Singapore is one of the Four Asian Tigers; and has surpassed its peers in terms of Gross Domestic Product (GDP) per capita.])</f>
        <v>0.37364371021233206</v>
      </c>
      <c r="AL34" s="2">
        <f>_xlfn.STDEV.P(Tabelle1[Nowadays Italy is the fifth most visited country in international tourism.])</f>
        <v>0.36264653922891904</v>
      </c>
      <c r="AM34" s="2">
        <f>_xlfn.STDEV.P(Tabelle1[This TF Hub model uses the implementation of BERT from the TensorFlow Models repository on GitHub.])</f>
        <v>0.22528478971187016</v>
      </c>
      <c r="AN34" s="2">
        <f>_xlfn.STDEV.P(Tabelle1[They threw stun grenades through the windows; their first use by British police; and climbed through the kitchen window.])</f>
        <v>1.8273806912289043E-2</v>
      </c>
      <c r="AO34" s="2">
        <f>_xlfn.STDEV.P(Tabelle1[Himalayan salt is rock salt mined from the Salt Range mountains in the Pakistani region of Punjab.])</f>
        <v>0.27056495991147467</v>
      </c>
      <c r="AP34" s="2">
        <f>_xlfn.STDEV.P(Tabelle1[The central hub for editors; with resources, links; tasks; and announcements.])</f>
        <v>0.2503476906045336</v>
      </c>
      <c r="AQ34" s="2">
        <f>_xlfn.STDEV.P(Tabelle1[The Chief Justice of Australia is the presiding Justice of the High Court of Australia and the highest-ranking judicial officer in the Commonwealth of Australia.])</f>
        <v>0.36694528499166007</v>
      </c>
      <c r="AR34" s="2">
        <f>_xlfn.STDEV.P(Tabelle1[Since 2021; the German Bundeskanzler is Olaf Scholz of the Social Democratic Party of Germany.])</f>
        <v>0.27752871178061389</v>
      </c>
      <c r="AS34" s="2">
        <f>_xlfn.STDEV.P(Tabelle1[The start of the municipal year follows any local elections taking place that year; typically in May.])</f>
        <v>0.12165176440419323</v>
      </c>
      <c r="AT34" s="2">
        <f>_xlfn.STDEV.P(Tabelle1[Julius Caesar invaded Britain in 55 and 54 BC as part of his Gallic Wars.])</f>
        <v>0.26116952133321747</v>
      </c>
      <c r="AU34" s="2">
        <f>_xlfn.STDEV.P(Tabelle1[NATO formed with twelve founding members and has added new members eight times; most recently when North Macedonia joined the alliance in March 2020.])</f>
        <v>0.28847877226154456</v>
      </c>
      <c r="AV34" s="2">
        <f>_xlfn.STDEV.P(Tabelle1[Brussels is also increasingly becoming multilingual.])</f>
        <v>0.36095222688445117</v>
      </c>
      <c r="AW34" s="2">
        <f>_xlfn.STDEV.P(Tabelle1[The Weser starts at the confluence of the Fulda and the Werra.])</f>
        <v>6.9250301798890329E-2</v>
      </c>
      <c r="AX34" s="2">
        <f>_xlfn.STDEV.P(Tabelle1[The town Porta Westfalica was established in 1973 by merging fifteen villages surrounding the gorge.])</f>
        <v>0.18349154504195725</v>
      </c>
      <c r="AY34" s="2">
        <f>_xlfn.STDEV.P(Tabelle1[pandas is an open source; BSD-licensed library providing high-performance; easy-to-use data structures and data analysis tools for the Python programming language.])</f>
        <v>0.31205605267834147</v>
      </c>
      <c r="AZ34" s="2">
        <f>_xlfn.STDEV.P(Tabelle1[Matko Destanov; a small-time Romani smuggler and profiteer; lives with his teenage son Zare in a ramshackle house by the Danube River in eastern Serbia near the Bulgarian border.])</f>
        <v>0.14858285791062917</v>
      </c>
      <c r="BA34" s="2">
        <f>_xlfn.STDEV.P(Tabelle1[In 1349; the Black Death radically altered Norway; killing between 50% and 60% of its population and leaving it in a period of social and economic decline.])</f>
        <v>0.26369920434082539</v>
      </c>
      <c r="BB34" s="2">
        <f>_xlfn.STDEV.P(Tabelle1[Farming is another regional economy; and consists mainly of dairy farming and livestock such as sheep; and domesticated reindeer graze the inland highlands.])</f>
        <v>0.123450360584458</v>
      </c>
      <c r="BC34" s="2">
        <f>_xlfn.STDEV.P(Tabelle1[The elections were held in accordance with the 1928 constitution; which established the Legislative Council; reducing the proportion of elected members and increasing the number of members appointed by the government.])</f>
        <v>0.29331693892366573</v>
      </c>
      <c r="BD34" s="2">
        <f>_xlfn.STDEV.P(Tabelle1[Born into the Finnish noble Alopaeus family; he followed his older brother Maximilian von Alopaeus into a diplomatic career. ])</f>
        <v>4.5118852915019048E-2</v>
      </c>
      <c r="BE34" s="2">
        <f>_xlfn.STDEV.P(Tabelle1[However the same author had stated previously that the Earl''s father; Thomas Fortescue; had purchased an estate near Dromiskin in Ireland; named Randalstown; which he renamed Clermont Park"."])</f>
        <v>0.13818161706560425</v>
      </c>
      <c r="BF34" s="2">
        <f>_xlfn.STDEV.P(Tabelle1[In December 2020; she was named the dean of the Faculty of Law; with a term to commence January 1; 2021.])</f>
        <v>0.23399251902930351</v>
      </c>
      <c r="BG34" s="2">
        <f>_xlfn.STDEV.P(Tabelle1[It is a concrete and steel structure; with a facade of brown-colored granite and glass.])</f>
        <v>3.2900324768273162E-2</v>
      </c>
      <c r="BH34" s="2">
        <f>_xlfn.STDEV.P(Tabelle1[He also served as a board member of the Personal Care Products Council trade association and was President of the California Cosmetics Association.])</f>
        <v>0.28316476843310007</v>
      </c>
      <c r="BI34" s="2">
        <f>_xlfn.STDEV.P(Tabelle1[The company was founded to recycle precious metal scrap from electronic equipment manufacturers.])</f>
        <v>0.1717815098311834</v>
      </c>
      <c r="BJ34" s="2">
        <f>_xlfn.STDEV.P(Tabelle1[The gestation period of LNG transport infrastructure is a few years.])</f>
        <v>0.22384395515146815</v>
      </c>
      <c r="BK34" s="2">
        <f>_xlfn.STDEV.P(Tabelle1[The university is organized into six colleges offering 65 bachelor''s and 39 master''s degrees.])</f>
        <v>0.21567389041279872</v>
      </c>
      <c r="BL34" s="2">
        <f>_xlfn.STDEV.P(Tabelle1[The city is over an oilfield with minor wells both directly beneath the city as well as offshore.])</f>
        <v>7.9638641321695278E-2</v>
      </c>
    </row>
    <row r="35" spans="3:64" x14ac:dyDescent="0.3">
      <c r="C35" s="7" t="s">
        <v>95</v>
      </c>
      <c r="D35" s="2">
        <f>MAX(Tabelle1[My wife told me to stop impersonating a flamingo. I had to put my foot down.])</f>
        <v>0.99994975328445435</v>
      </c>
      <c r="E35" s="2">
        <f>MAX(Tabelle1[I went to buy some camo pants but couldn’t find any.])</f>
        <v>0.99561601877212524</v>
      </c>
      <c r="F35" s="2">
        <f>MAX(Tabelle1[I failed math so many times at school; I can’t even count.])</f>
        <v>0.9957507848739624</v>
      </c>
      <c r="G35" s="2">
        <f>MAX(Tabelle1[Did you know that the boomerang is Australias biggest export? Its also their biggest import.])</f>
        <v>0.99997621774673462</v>
      </c>
      <c r="H35" s="2">
        <f>MAX(Tabelle1[Don’t you hate it when someone answers their own questions? I do.])</f>
        <v>0.99702084064483643</v>
      </c>
      <c r="I35" s="2">
        <f>MAX(Tabelle1[Two wifi engineers got married. The reception was fantastic.])</f>
        <v>0.99971073865890503</v>
      </c>
      <c r="J35" s="2">
        <f>MAX(Tabelle1[What’s the difference between ignorance and apathy? I don’t know and I don’t care.])</f>
        <v>0.99672794342041016</v>
      </c>
      <c r="K35" s="2">
        <f>MAX(Tabelle1[Refusing to go to the gym is a form of resistance training.])</f>
        <v>0.99986475706100464</v>
      </c>
      <c r="L35" s="2">
        <f>MAX(Tabelle1[Despite the high cost of living; it remains popular.])</f>
        <v>0.99723750352859497</v>
      </c>
      <c r="M35" s="2">
        <f>MAX(Tabelle1[The rotation of Earth really makes my day.])</f>
        <v>0.99987298250198364</v>
      </c>
      <c r="N35" s="2">
        <f>MAX(Tabelle1[A book fell on my head the other day. I only have my shelf to blame though.])</f>
        <v>0.99983751773834229</v>
      </c>
      <c r="O35" s="2">
        <f>MAX(Tabelle1[If you don’t pay your exorcist; do you get repossessed?])</f>
        <v>0.97561019659042358</v>
      </c>
      <c r="P35" s="2">
        <f>MAX(Tabelle1[A ghost walked into a bar and ordered a shot of vodka. The bartender said; Sorry, we don’t serve spirits here.])</f>
        <v>0.99814063310623169</v>
      </c>
      <c r="Q35" s="2">
        <f>MAX(Tabelle1[A blind man walked into a bar… and a table… and a chair…])</f>
        <v>0.99979770183563232</v>
      </c>
      <c r="R35" s="2">
        <f>MAX(Tabelle1[How do you make holy water? You boil the hell out of it.])</f>
        <v>0.99997389316558838</v>
      </c>
      <c r="S35" s="2">
        <f>MAX(Tabelle1[Maybe if we start telling people their brain is an app; they’ll want to use it.])</f>
        <v>0.99562746286392212</v>
      </c>
      <c r="T35" s="2">
        <f>MAX(Tabelle1[Build a man a fire and he’ll be warm for a day. Set a man on fire and he’ll be warm for the rest of his life.])</f>
        <v>0.99445188045501709</v>
      </c>
      <c r="U35" s="2">
        <f>MAX(Tabelle1[Why did the parents not like their son’s biology teacher? He had skeletons in his closet.])</f>
        <v>0.99917459487915039</v>
      </c>
      <c r="V35" s="2">
        <f>MAX(Tabelle1[What do you need in order to make a small fortune on Wall Street? A large fortune.])</f>
        <v>0.99997812509536743</v>
      </c>
      <c r="W35" s="2">
        <f>MAX(Tabelle1[The trouble with getting to work on time is that it makes the day so long.])</f>
        <v>0.99993467330932617</v>
      </c>
      <c r="X35" s="2">
        <f>MAX(Tabelle1[Why don’t cats play poker in the jungle? Too many cheetahs.])</f>
        <v>0.99833863973617554</v>
      </c>
      <c r="Y35" s="2">
        <f>MAX(Tabelle1[I wanted my kids to watch the orchestra; but I had to turn it off. Too much sax and violins.])</f>
        <v>0.99989360570907593</v>
      </c>
      <c r="Z35" s="2">
        <f>MAX(Tabelle1[What''s the difference between a hippo and a Zippo? One is really heavy; and the other is a little lighter.])</f>
        <v>0.99996769428253174</v>
      </c>
      <c r="AA35" s="2">
        <f>MAX(Tabelle1[What do you call a dead magician? An abra-cadaver.])</f>
        <v>0.99998587369918823</v>
      </c>
      <c r="AB35" s="2">
        <f>MAX(Tabelle1[Don’t spell part backward. It’s a trap.])</f>
        <v>0.98736554384231567</v>
      </c>
      <c r="AC35" s="2">
        <f>MAX(Tabelle1[There’s a new restaurant called Karma. There’s no menu. You get what you deserve.])</f>
        <v>0.99498754739761353</v>
      </c>
      <c r="AD35" s="2">
        <f>MAX(Tabelle1[Atheism is a non-prophet organization.])</f>
        <v>0.99978387355804443</v>
      </c>
      <c r="AE35" s="2">
        <f>MAX(Tabelle1[The other day I asked the banker to check my balance; so she pushed me.])</f>
        <v>0.99994230270385742</v>
      </c>
      <c r="AF35" s="2">
        <f>MAX(Tabelle1[Animal testing is a terrible idea because they get all nervous and give the wrong answers.])</f>
        <v>0.99995356798171997</v>
      </c>
      <c r="AG35" s="2">
        <f>MAX(Tabelle1[What do you call a hippie’s wife? Mississippi.])</f>
        <v>0.99895131587982178</v>
      </c>
      <c r="AH35" s="2"/>
      <c r="AI35" s="2">
        <f>MAX(Tabelle1[Germany is the second most populous country in Europe after Russia.])</f>
        <v>0.99980366230010986</v>
      </c>
      <c r="AJ35" s="2">
        <f>MAX(Tabelle1[Cost of living calculations are also used to compare the cost of maintaining a certain standard of living in different geographic areas.])</f>
        <v>0.99996566772460938</v>
      </c>
      <c r="AK35" s="2">
        <f>MAX(Tabelle1[Along with Hong Kong; South Korea; and Taiwan; Singapore is one of the Four Asian Tigers; and has surpassed its peers in terms of Gross Domestic Product (GDP) per capita.])</f>
        <v>0.99879497289657593</v>
      </c>
      <c r="AL35" s="2">
        <f>MAX(Tabelle1[Nowadays Italy is the fifth most visited country in international tourism.])</f>
        <v>0.99980348348617554</v>
      </c>
      <c r="AM35" s="2">
        <f>MAX(Tabelle1[This TF Hub model uses the implementation of BERT from the TensorFlow Models repository on GitHub.])</f>
        <v>0.99986279010772705</v>
      </c>
      <c r="AN35" s="2">
        <f>MAX(Tabelle1[They threw stun grenades through the windows; their first use by British police; and climbed through the kitchen window.])</f>
        <v>0.99993628263473511</v>
      </c>
      <c r="AO35" s="2">
        <f>MAX(Tabelle1[Himalayan salt is rock salt mined from the Salt Range mountains in the Pakistani region of Punjab.])</f>
        <v>0.99979639053344727</v>
      </c>
      <c r="AP35" s="2">
        <f>MAX(Tabelle1[The central hub for editors; with resources, links; tasks; and announcements.])</f>
        <v>0.99493348598480225</v>
      </c>
      <c r="AQ35" s="2">
        <f>MAX(Tabelle1[The Chief Justice of Australia is the presiding Justice of the High Court of Australia and the highest-ranking judicial officer in the Commonwealth of Australia.])</f>
        <v>0.99981003999710083</v>
      </c>
      <c r="AR35" s="2">
        <f>MAX(Tabelle1[Since 2021; the German Bundeskanzler is Olaf Scholz of the Social Democratic Party of Germany.])</f>
        <v>0.99992924928665161</v>
      </c>
      <c r="AS35" s="2">
        <f>MAX(Tabelle1[The start of the municipal year follows any local elections taking place that year; typically in May.])</f>
        <v>0.99965131282806396</v>
      </c>
      <c r="AT35" s="2">
        <f>MAX(Tabelle1[Julius Caesar invaded Britain in 55 and 54 BC as part of his Gallic Wars.])</f>
        <v>0.9999392032623291</v>
      </c>
      <c r="AU35" s="2">
        <f>MAX(Tabelle1[NATO formed with twelve founding members and has added new members eight times; most recently when North Macedonia joined the alliance in March 2020.])</f>
        <v>0.99991834163665771</v>
      </c>
      <c r="AV35" s="2">
        <f>MAX(Tabelle1[Brussels is also increasingly becoming multilingual.])</f>
        <v>0.99644577503204346</v>
      </c>
      <c r="AW35" s="2">
        <f>MAX(Tabelle1[The Weser starts at the confluence of the Fulda and the Werra.])</f>
        <v>0.99991458654403687</v>
      </c>
      <c r="AX35" s="2">
        <f>MAX(Tabelle1[The town Porta Westfalica was established in 1973 by merging fifteen villages surrounding the gorge.])</f>
        <v>0.99984902143478394</v>
      </c>
      <c r="AY35" s="2">
        <f>MAX(Tabelle1[pandas is an open source; BSD-licensed library providing high-performance; easy-to-use data structures and data analysis tools for the Python programming language.])</f>
        <v>0.99972254037857056</v>
      </c>
      <c r="AZ35" s="2">
        <f>MAX(Tabelle1[Matko Destanov; a small-time Romani smuggler and profiteer; lives with his teenage son Zare in a ramshackle house by the Danube River in eastern Serbia near the Bulgarian border.])</f>
        <v>0.98722320795059204</v>
      </c>
      <c r="BA35" s="2">
        <f>MAX(Tabelle1[In 1349; the Black Death radically altered Norway; killing between 50% and 60% of its population and leaving it in a period of social and economic decline.])</f>
        <v>0.99961245059967041</v>
      </c>
      <c r="BB35" s="2">
        <f>MAX(Tabelle1[Farming is another regional economy; and consists mainly of dairy farming and livestock such as sheep; and domesticated reindeer graze the inland highlands.])</f>
        <v>0.99927955865859985</v>
      </c>
      <c r="BC35" s="2">
        <f>MAX(Tabelle1[The elections were held in accordance with the 1928 constitution; which established the Legislative Council; reducing the proportion of elected members and increasing the number of members appointed by the government.])</f>
        <v>0.99950581789016724</v>
      </c>
      <c r="BD35" s="2">
        <f>MAX(Tabelle1[Born into the Finnish noble Alopaeus family; he followed his older brother Maximilian von Alopaeus into a diplomatic career. ])</f>
        <v>0.99995344877243042</v>
      </c>
      <c r="BE35" s="2">
        <f>MAX(Tabelle1[However the same author had stated previously that the Earl''s father; Thomas Fortescue; had purchased an estate near Dromiskin in Ireland; named Randalstown; which he renamed Clermont Park"."])</f>
        <v>0.99987965822219849</v>
      </c>
      <c r="BF35" s="2">
        <f>MAX(Tabelle1[In December 2020; she was named the dean of the Faculty of Law; with a term to commence January 1; 2021.])</f>
        <v>0.99959379434585571</v>
      </c>
      <c r="BG35" s="2">
        <f>MAX(Tabelle1[It is a concrete and steel structure; with a facade of brown-colored granite and glass.])</f>
        <v>0.99978196620941162</v>
      </c>
      <c r="BH35" s="2">
        <f>MAX(Tabelle1[He also served as a board member of the Personal Care Products Council trade association and was President of the California Cosmetics Association.])</f>
        <v>0.99987900257110596</v>
      </c>
      <c r="BI35" s="2">
        <f>MAX(Tabelle1[The company was founded to recycle precious metal scrap from electronic equipment manufacturers.])</f>
        <v>0.99991446733474731</v>
      </c>
      <c r="BJ35" s="2">
        <f>MAX(Tabelle1[The gestation period of LNG transport infrastructure is a few years.])</f>
        <v>0.99980729818344116</v>
      </c>
      <c r="BK35" s="2">
        <f>MAX(Tabelle1[The university is organized into six colleges offering 65 bachelor''s and 39 master''s degrees.])</f>
        <v>0.99992787837982178</v>
      </c>
      <c r="BL35" s="2">
        <f>MAX(Tabelle1[The city is over an oilfield with minor wells both directly beneath the city as well as offshore.])</f>
        <v>0.99994772672653198</v>
      </c>
    </row>
    <row r="36" spans="3:64" x14ac:dyDescent="0.3">
      <c r="C36" s="7" t="s">
        <v>96</v>
      </c>
      <c r="D36" s="2">
        <f>MIN(Tabelle1[My wife told me to stop impersonating a flamingo. I had to put my foot down.])</f>
        <v>0.97452938556671143</v>
      </c>
      <c r="E36" s="2">
        <f>MIN(Tabelle1[I went to buy some camo pants but couldn’t find any.])</f>
        <v>7.9537057899869978E-5</v>
      </c>
      <c r="F36" s="2">
        <f>MIN(Tabelle1[I failed math so many times at school; I can’t even count.])</f>
        <v>3.9133825339376933E-5</v>
      </c>
      <c r="G36" s="2">
        <f>MIN(Tabelle1[Did you know that the boomerang is Australias biggest export? Its also their biggest import.])</f>
        <v>0.96711987257003784</v>
      </c>
      <c r="H36" s="2">
        <f>MIN(Tabelle1[Don’t you hate it when someone answers their own questions? I do.])</f>
        <v>1.2363001587800679E-4</v>
      </c>
      <c r="I36" s="2">
        <f>MIN(Tabelle1[Two wifi engineers got married. The reception was fantastic.])</f>
        <v>0.54571861028671265</v>
      </c>
      <c r="J36" s="2">
        <f>MIN(Tabelle1[What’s the difference between ignorance and apathy? I don’t know and I don’t care.])</f>
        <v>7.4856434366665781E-5</v>
      </c>
      <c r="K36" s="2">
        <f>MIN(Tabelle1[Refusing to go to the gym is a form of resistance training.])</f>
        <v>0.73921108245849609</v>
      </c>
      <c r="L36" s="2">
        <f>MIN(Tabelle1[Despite the high cost of living; it remains popular.])</f>
        <v>0.41957062482833862</v>
      </c>
      <c r="M36" s="2">
        <f>MIN(Tabelle1[The rotation of Earth really makes my day.])</f>
        <v>0.64991915225982666</v>
      </c>
      <c r="N36" s="2">
        <f>MIN(Tabelle1[A book fell on my head the other day. I only have my shelf to blame though.])</f>
        <v>0.97427499294281006</v>
      </c>
      <c r="O36" s="2">
        <f>MIN(Tabelle1[If you don’t pay your exorcist; do you get repossessed?])</f>
        <v>3.9577058487338952E-5</v>
      </c>
      <c r="P36" s="2">
        <f>MIN(Tabelle1[A ghost walked into a bar and ordered a shot of vodka. The bartender said; Sorry, we don’t serve spirits here.])</f>
        <v>6.6765135852620006E-4</v>
      </c>
      <c r="Q36" s="2">
        <f>MIN(Tabelle1[A blind man walked into a bar… and a table… and a chair…])</f>
        <v>0.97199022769927979</v>
      </c>
      <c r="R36" s="2">
        <f>MIN(Tabelle1[How do you make holy water? You boil the hell out of it.])</f>
        <v>0.97851771116256714</v>
      </c>
      <c r="S36" s="2">
        <f>MIN(Tabelle1[Maybe if we start telling people their brain is an app; they’ll want to use it.])</f>
        <v>3.4481685725040728E-4</v>
      </c>
      <c r="T36" s="2">
        <f>MIN(Tabelle1[Build a man a fire and he’ll be warm for a day. Set a man on fire and he’ll be warm for the rest of his life.])</f>
        <v>1.078997272998095E-3</v>
      </c>
      <c r="U36" s="2">
        <f>MIN(Tabelle1[Why did the parents not like their son’s biology teacher? He had skeletons in his closet.])</f>
        <v>0.9166523814201355</v>
      </c>
      <c r="V36" s="2">
        <f>MIN(Tabelle1[What do you need in order to make a small fortune on Wall Street? A large fortune.])</f>
        <v>0.9734722375869751</v>
      </c>
      <c r="W36" s="2">
        <f>MIN(Tabelle1[The trouble with getting to work on time is that it makes the day so long.])</f>
        <v>0.89504015445709229</v>
      </c>
      <c r="X36" s="2">
        <f>MIN(Tabelle1[Why don’t cats play poker in the jungle? Too many cheetahs.])</f>
        <v>0.67441391944885254</v>
      </c>
      <c r="Y36" s="2">
        <f>MIN(Tabelle1[I wanted my kids to watch the orchestra; but I had to turn it off. Too much sax and violins.])</f>
        <v>0.98017573356628418</v>
      </c>
      <c r="Z36" s="2">
        <f>MIN(Tabelle1[What''s the difference between a hippo and a Zippo? One is really heavy; and the other is a little lighter.])</f>
        <v>0.97762984037399292</v>
      </c>
      <c r="AA36" s="2">
        <f>MIN(Tabelle1[What do you call a dead magician? An abra-cadaver.])</f>
        <v>0.97718977928161621</v>
      </c>
      <c r="AB36" s="2">
        <f>MIN(Tabelle1[Don’t spell part backward. It’s a trap.])</f>
        <v>1.0496887625777159E-5</v>
      </c>
      <c r="AC36" s="2">
        <f>MIN(Tabelle1[There’s a new restaurant called Karma. There’s no menu. You get what you deserve.])</f>
        <v>2.2170299416757189E-5</v>
      </c>
      <c r="AD36" s="2">
        <f>MIN(Tabelle1[Atheism is a non-prophet organization.])</f>
        <v>9.6796445548534393E-2</v>
      </c>
      <c r="AE36" s="2">
        <f>MIN(Tabelle1[The other day I asked the banker to check my balance; so she pushed me.])</f>
        <v>0.97373449802398682</v>
      </c>
      <c r="AF36" s="2">
        <f>MIN(Tabelle1[Animal testing is a terrible idea because they get all nervous and give the wrong answers.])</f>
        <v>0.96985989809036255</v>
      </c>
      <c r="AG36" s="2">
        <f>MIN(Tabelle1[What do you call a hippie’s wife? Mississippi.])</f>
        <v>0.5697481632232666</v>
      </c>
      <c r="AH36" s="2"/>
      <c r="AI36" s="2">
        <f>MIN(Tabelle1[Germany is the second most populous country in Europe after Russia.])</f>
        <v>2.904629148542881E-2</v>
      </c>
      <c r="AJ36" s="2">
        <f>MIN(Tabelle1[Cost of living calculations are also used to compare the cost of maintaining a certain standard of living in different geographic areas.])</f>
        <v>0.36907896399497991</v>
      </c>
      <c r="AK36" s="2">
        <f>MIN(Tabelle1[Along with Hong Kong; South Korea; and Taiwan; Singapore is one of the Four Asian Tigers; and has surpassed its peers in terms of Gross Domestic Product (GDP) per capita.])</f>
        <v>3.0383948236703869E-2</v>
      </c>
      <c r="AL36" s="2">
        <f>MIN(Tabelle1[Nowadays Italy is the fifth most visited country in international tourism.])</f>
        <v>4.1871637105941772E-2</v>
      </c>
      <c r="AM36" s="2">
        <f>MIN(Tabelle1[This TF Hub model uses the implementation of BERT from the TensorFlow Models repository on GitHub.])</f>
        <v>0.1978280991315842</v>
      </c>
      <c r="AN36" s="2">
        <f>MIN(Tabelle1[They threw stun grenades through the windows; their first use by British police; and climbed through the kitchen window.])</f>
        <v>0.91731792688369751</v>
      </c>
      <c r="AO36" s="2">
        <f>MIN(Tabelle1[Himalayan salt is rock salt mined from the Salt Range mountains in the Pakistani region of Punjab.])</f>
        <v>0.18987034261226651</v>
      </c>
      <c r="AP36" s="2">
        <f>MIN(Tabelle1[The central hub for editors; with resources, links; tasks; and announcements.])</f>
        <v>4.2768742889165878E-2</v>
      </c>
      <c r="AQ36" s="2">
        <f>MIN(Tabelle1[The Chief Justice of Australia is the presiding Justice of the High Court of Australia and the highest-ranking judicial officer in the Commonwealth of Australia.])</f>
        <v>4.9701977521181107E-2</v>
      </c>
      <c r="AR36" s="2">
        <f>MIN(Tabelle1[Since 2021; the German Bundeskanzler is Olaf Scholz of the Social Democratic Party of Germany.])</f>
        <v>0.17119875550270081</v>
      </c>
      <c r="AS36" s="2">
        <f>MIN(Tabelle1[The start of the municipal year follows any local elections taking place that year; typically in May.])</f>
        <v>0.54092943668365479</v>
      </c>
      <c r="AT36" s="2">
        <f>MIN(Tabelle1[Julius Caesar invaded Britain in 55 and 54 BC as part of his Gallic Wars.])</f>
        <v>0.17836123704910281</v>
      </c>
      <c r="AU36" s="2">
        <f>MIN(Tabelle1[NATO formed with twelve founding members and has added new members eight times; most recently when North Macedonia joined the alliance in March 2020.])</f>
        <v>0.1021704524755478</v>
      </c>
      <c r="AV36" s="2">
        <f>MIN(Tabelle1[Brussels is also increasingly becoming multilingual.])</f>
        <v>2.905898354947567E-2</v>
      </c>
      <c r="AW36" s="2">
        <f>MIN(Tabelle1[The Weser starts at the confluence of the Fulda and the Werra.])</f>
        <v>0.75281238555908203</v>
      </c>
      <c r="AX36" s="2">
        <f>MIN(Tabelle1[The town Porta Westfalica was established in 1973 by merging fifteen villages surrounding the gorge.])</f>
        <v>0.38787564635276789</v>
      </c>
      <c r="AY36" s="2">
        <f>MIN(Tabelle1[pandas is an open source; BSD-licensed library providing high-performance; easy-to-use data structures and data analysis tools for the Python programming language.])</f>
        <v>0.12990668416023249</v>
      </c>
      <c r="AZ36" s="2">
        <f>MIN(Tabelle1[Matko Destanov; a small-time Romani smuggler and profiteer; lives with his teenage son Zare in a ramshackle house by the Danube River in eastern Serbia near the Bulgarian border.])</f>
        <v>0.51089918613433838</v>
      </c>
      <c r="BA36" s="2">
        <f>MIN(Tabelle1[In 1349; the Black Death radically altered Norway; killing between 50% and 60% of its population and leaving it in a period of social and economic decline.])</f>
        <v>0.1225959286093712</v>
      </c>
      <c r="BB36" s="2">
        <f>MIN(Tabelle1[Farming is another regional economy; and consists mainly of dairy farming and livestock such as sheep; and domesticated reindeer graze the inland highlands.])</f>
        <v>0.59566473960876465</v>
      </c>
      <c r="BC36" s="2">
        <f>MIN(Tabelle1[The elections were held in accordance with the 1928 constitution; which established the Legislative Council; reducing the proportion of elected members and increasing the number of members appointed by the government.])</f>
        <v>0.17005020380020139</v>
      </c>
      <c r="BD36" s="2">
        <f>MIN(Tabelle1[Born into the Finnish noble Alopaeus family; he followed his older brother Maximilian von Alopaeus into a diplomatic career. ])</f>
        <v>0.858714759349823</v>
      </c>
      <c r="BE36" s="2">
        <f>MIN(Tabelle1[However the same author had stated previously that the Earl''s father; Thomas Fortescue; had purchased an estate near Dromiskin in Ireland; named Randalstown; which he renamed Clermont Park"."])</f>
        <v>0.49219894409179688</v>
      </c>
      <c r="BF36" s="2">
        <f>MIN(Tabelle1[In December 2020; she was named the dean of the Faculty of Law; with a term to commence January 1; 2021.])</f>
        <v>0.2419975399971008</v>
      </c>
      <c r="BG36" s="2">
        <f>MIN(Tabelle1[It is a concrete and steel structure; with a facade of brown-colored granite and glass.])</f>
        <v>0.89290863275527954</v>
      </c>
      <c r="BH36" s="2">
        <f>MIN(Tabelle1[He also served as a board member of the Personal Care Products Council trade association and was President of the California Cosmetics Association.])</f>
        <v>0.1920416206121445</v>
      </c>
      <c r="BI36" s="2">
        <f>MIN(Tabelle1[The company was founded to recycle precious metal scrap from electronic equipment manufacturers.])</f>
        <v>0.38072475790977478</v>
      </c>
      <c r="BJ36" s="2">
        <f>MIN(Tabelle1[The gestation period of LNG transport infrastructure is a few years.])</f>
        <v>0.31633669137954712</v>
      </c>
      <c r="BK36" s="2">
        <f>MIN(Tabelle1[The university is organized into six colleges offering 65 bachelor''s and 39 master''s degrees.])</f>
        <v>0.19725443422794339</v>
      </c>
      <c r="BL36" s="2">
        <f>MIN(Tabelle1[The city is over an oilfield with minor wells both directly beneath the city as well as offshore.])</f>
        <v>0.7234463095664978</v>
      </c>
    </row>
    <row r="38" spans="3:64" x14ac:dyDescent="0.3">
      <c r="C38" s="7" t="s">
        <v>97</v>
      </c>
    </row>
    <row r="39" spans="3:64" x14ac:dyDescent="0.3">
      <c r="C39" s="7" t="s">
        <v>92</v>
      </c>
      <c r="D39" s="8">
        <f t="shared" ref="D39:AG39" si="1">AVERAGE(D4:D8)</f>
        <v>0.98408098220825191</v>
      </c>
      <c r="E39" s="8">
        <f t="shared" si="1"/>
        <v>0.98450969457626347</v>
      </c>
      <c r="F39" s="8">
        <f t="shared" si="1"/>
        <v>0.97133206129074101</v>
      </c>
      <c r="G39" s="8">
        <f t="shared" si="1"/>
        <v>0.9797112703323364</v>
      </c>
      <c r="H39" s="8">
        <f t="shared" si="1"/>
        <v>0.98541384935379028</v>
      </c>
      <c r="I39" s="8">
        <f t="shared" si="1"/>
        <v>0.71226958036422727</v>
      </c>
      <c r="J39" s="8">
        <f t="shared" si="1"/>
        <v>0.97915885448455808</v>
      </c>
      <c r="K39" s="8">
        <f t="shared" si="1"/>
        <v>0.80824466943740847</v>
      </c>
      <c r="L39" s="8">
        <f t="shared" si="1"/>
        <v>0.61356673240661619</v>
      </c>
      <c r="M39" s="8">
        <f t="shared" si="1"/>
        <v>0.91281666755676272</v>
      </c>
      <c r="N39" s="8">
        <f t="shared" si="1"/>
        <v>0.98271712064743044</v>
      </c>
      <c r="O39" s="8">
        <f t="shared" si="1"/>
        <v>0.93487963676452634</v>
      </c>
      <c r="P39" s="8">
        <f t="shared" si="1"/>
        <v>0.98415701389312749</v>
      </c>
      <c r="Q39" s="8">
        <f t="shared" si="1"/>
        <v>0.9831919312477112</v>
      </c>
      <c r="R39" s="8">
        <f t="shared" si="1"/>
        <v>0.98485075235366826</v>
      </c>
      <c r="S39" s="8">
        <f t="shared" si="1"/>
        <v>0.97269202470779415</v>
      </c>
      <c r="T39" s="8">
        <f t="shared" si="1"/>
        <v>0.96183027029037471</v>
      </c>
      <c r="U39" s="8">
        <f t="shared" si="1"/>
        <v>0.98094261884689327</v>
      </c>
      <c r="V39" s="8">
        <f t="shared" si="1"/>
        <v>0.9866194605827332</v>
      </c>
      <c r="W39" s="8">
        <f t="shared" si="1"/>
        <v>0.94901281595230103</v>
      </c>
      <c r="X39" s="8">
        <f t="shared" si="1"/>
        <v>0.9792931079864502</v>
      </c>
      <c r="Y39" s="8">
        <f t="shared" si="1"/>
        <v>0.98691574335098264</v>
      </c>
      <c r="Z39" s="8">
        <f t="shared" si="1"/>
        <v>0.98475106954574587</v>
      </c>
      <c r="AA39" s="8">
        <f t="shared" si="1"/>
        <v>0.98579974174499507</v>
      </c>
      <c r="AB39" s="8">
        <f t="shared" si="1"/>
        <v>0.95004103183746336</v>
      </c>
      <c r="AC39" s="8">
        <f t="shared" si="1"/>
        <v>0.97894778251647951</v>
      </c>
      <c r="AD39" s="8">
        <f t="shared" si="1"/>
        <v>0.3070167750120163</v>
      </c>
      <c r="AE39" s="8">
        <f t="shared" si="1"/>
        <v>0.98422640562057495</v>
      </c>
      <c r="AF39" s="8">
        <f t="shared" si="1"/>
        <v>0.97768199443817139</v>
      </c>
      <c r="AG39" s="8">
        <f t="shared" si="1"/>
        <v>0.98375135660171509</v>
      </c>
      <c r="AH39" s="8"/>
      <c r="AI39" s="8">
        <f t="shared" ref="AI39:BL39" si="2">AVERAGE(AI4:AI8)</f>
        <v>9.9412352964282011E-2</v>
      </c>
      <c r="AJ39" s="8">
        <f t="shared" si="2"/>
        <v>0.56397743225097652</v>
      </c>
      <c r="AK39" s="8">
        <f t="shared" si="2"/>
        <v>8.4969822317361846E-2</v>
      </c>
      <c r="AL39" s="8">
        <f t="shared" si="2"/>
        <v>0.12396309971809387</v>
      </c>
      <c r="AM39" s="8">
        <f t="shared" si="2"/>
        <v>0.41343884170055389</v>
      </c>
      <c r="AN39" s="8">
        <f t="shared" si="2"/>
        <v>0.96192240715026855</v>
      </c>
      <c r="AO39" s="8">
        <f t="shared" si="2"/>
        <v>0.36857063174247739</v>
      </c>
      <c r="AP39" s="8">
        <f t="shared" si="2"/>
        <v>0.30800839066505431</v>
      </c>
      <c r="AQ39" s="8">
        <f t="shared" si="2"/>
        <v>6.641112565994263E-2</v>
      </c>
      <c r="AR39" s="8">
        <f t="shared" si="2"/>
        <v>0.27700530290603637</v>
      </c>
      <c r="AS39" s="8">
        <f t="shared" si="2"/>
        <v>0.70557045936584473</v>
      </c>
      <c r="AT39" s="8">
        <f t="shared" si="2"/>
        <v>0.28879982233047485</v>
      </c>
      <c r="AU39" s="8">
        <f t="shared" si="2"/>
        <v>0.17073105871677399</v>
      </c>
      <c r="AV39" s="8">
        <f t="shared" si="2"/>
        <v>5.1878927275538431E-2</v>
      </c>
      <c r="AW39" s="8">
        <f t="shared" si="2"/>
        <v>0.84681880474090576</v>
      </c>
      <c r="AX39" s="8">
        <f t="shared" si="2"/>
        <v>0.54003456830978391</v>
      </c>
      <c r="AY39" s="8">
        <f t="shared" si="2"/>
        <v>0.24475331902503966</v>
      </c>
      <c r="AZ39" s="8">
        <f t="shared" si="2"/>
        <v>0.66562566757202146</v>
      </c>
      <c r="BA39" s="8">
        <f t="shared" si="2"/>
        <v>0.33361806720495224</v>
      </c>
      <c r="BB39" s="8">
        <f t="shared" si="2"/>
        <v>0.7122072219848633</v>
      </c>
      <c r="BC39" s="8">
        <f t="shared" si="2"/>
        <v>0.28185280263423917</v>
      </c>
      <c r="BD39" s="8">
        <f t="shared" si="2"/>
        <v>0.8872883796691895</v>
      </c>
      <c r="BE39" s="8">
        <f t="shared" si="2"/>
        <v>0.65198630094528198</v>
      </c>
      <c r="BF39" s="8">
        <f t="shared" si="2"/>
        <v>0.33788966536521914</v>
      </c>
      <c r="BG39" s="8">
        <f t="shared" si="2"/>
        <v>0.92215019464492798</v>
      </c>
      <c r="BH39" s="8">
        <f t="shared" si="2"/>
        <v>0.3427001118659973</v>
      </c>
      <c r="BI39" s="8">
        <f t="shared" si="2"/>
        <v>0.58773757815361027</v>
      </c>
      <c r="BJ39" s="8">
        <f t="shared" si="2"/>
        <v>0.43665639758110047</v>
      </c>
      <c r="BK39" s="8">
        <f t="shared" si="2"/>
        <v>0.41916717886924743</v>
      </c>
      <c r="BL39" s="8">
        <f t="shared" si="2"/>
        <v>0.79921602010726933</v>
      </c>
    </row>
    <row r="40" spans="3:64" x14ac:dyDescent="0.3">
      <c r="C40" s="7" t="s">
        <v>93</v>
      </c>
      <c r="D40" s="8">
        <f t="shared" ref="D40:AG40" si="3">MEDIAN(D4:D8)</f>
        <v>0.98182076215744019</v>
      </c>
      <c r="E40" s="8">
        <f t="shared" si="3"/>
        <v>0.98077362775802612</v>
      </c>
      <c r="F40" s="8">
        <f t="shared" si="3"/>
        <v>0.97154712677001953</v>
      </c>
      <c r="G40" s="8">
        <f t="shared" si="3"/>
        <v>0.9806448221206665</v>
      </c>
      <c r="H40" s="8">
        <f t="shared" si="3"/>
        <v>0.98527592420578003</v>
      </c>
      <c r="I40" s="8">
        <f t="shared" si="3"/>
        <v>0.70865237712860107</v>
      </c>
      <c r="J40" s="8">
        <f t="shared" si="3"/>
        <v>0.97911185026168823</v>
      </c>
      <c r="K40" s="8">
        <f t="shared" si="3"/>
        <v>0.80246776342391968</v>
      </c>
      <c r="L40" s="8">
        <f t="shared" si="3"/>
        <v>0.61654019355773926</v>
      </c>
      <c r="M40" s="8">
        <f t="shared" si="3"/>
        <v>0.91475188732147217</v>
      </c>
      <c r="N40" s="8">
        <f t="shared" si="3"/>
        <v>0.97898399829864502</v>
      </c>
      <c r="O40" s="8">
        <f t="shared" si="3"/>
        <v>0.93952125310897827</v>
      </c>
      <c r="P40" s="8">
        <f t="shared" si="3"/>
        <v>0.980124831199646</v>
      </c>
      <c r="Q40" s="8">
        <f t="shared" si="3"/>
        <v>0.98511391878128052</v>
      </c>
      <c r="R40" s="8">
        <f t="shared" si="3"/>
        <v>0.98397922515869141</v>
      </c>
      <c r="S40" s="8">
        <f t="shared" si="3"/>
        <v>0.97208833694458008</v>
      </c>
      <c r="T40" s="8">
        <f t="shared" si="3"/>
        <v>0.96284013986587524</v>
      </c>
      <c r="U40" s="8">
        <f t="shared" si="3"/>
        <v>0.98145538568496704</v>
      </c>
      <c r="V40" s="8">
        <f t="shared" si="3"/>
        <v>0.9842265248298645</v>
      </c>
      <c r="W40" s="8">
        <f t="shared" si="3"/>
        <v>0.9454268217086792</v>
      </c>
      <c r="X40" s="8">
        <f t="shared" si="3"/>
        <v>0.98005962371826172</v>
      </c>
      <c r="Y40" s="8">
        <f t="shared" si="3"/>
        <v>0.98383820056915283</v>
      </c>
      <c r="Z40" s="8">
        <f t="shared" si="3"/>
        <v>0.98352992534637451</v>
      </c>
      <c r="AA40" s="8">
        <f t="shared" si="3"/>
        <v>0.98664379119873047</v>
      </c>
      <c r="AB40" s="8">
        <f t="shared" si="3"/>
        <v>0.95642530918121338</v>
      </c>
      <c r="AC40" s="8">
        <f t="shared" si="3"/>
        <v>0.98091137409210205</v>
      </c>
      <c r="AD40" s="8">
        <f t="shared" si="3"/>
        <v>0.26474234461784357</v>
      </c>
      <c r="AE40" s="8">
        <f t="shared" si="3"/>
        <v>0.9820256233215332</v>
      </c>
      <c r="AF40" s="8">
        <f t="shared" si="3"/>
        <v>0.97421044111251831</v>
      </c>
      <c r="AG40" s="8">
        <f t="shared" si="3"/>
        <v>0.98354721069335938</v>
      </c>
      <c r="AH40" s="8"/>
      <c r="AI40" s="8">
        <f t="shared" ref="AI40:BL40" si="4">MEDIAN(AI4:AI8)</f>
        <v>0.10000581294298171</v>
      </c>
      <c r="AJ40" s="8">
        <f t="shared" si="4"/>
        <v>0.55733793973922729</v>
      </c>
      <c r="AK40" s="8">
        <f t="shared" si="4"/>
        <v>9.4574391841888428E-2</v>
      </c>
      <c r="AL40" s="8">
        <f t="shared" si="4"/>
        <v>0.1059199720621109</v>
      </c>
      <c r="AM40" s="8">
        <f t="shared" si="4"/>
        <v>0.47721558809280401</v>
      </c>
      <c r="AN40" s="8">
        <f t="shared" si="4"/>
        <v>0.96668952703475952</v>
      </c>
      <c r="AO40" s="8">
        <f t="shared" si="4"/>
        <v>0.38869261741638178</v>
      </c>
      <c r="AP40" s="8">
        <f t="shared" si="4"/>
        <v>0.2293171435594559</v>
      </c>
      <c r="AQ40" s="8">
        <f t="shared" si="4"/>
        <v>6.1537344008684158E-2</v>
      </c>
      <c r="AR40" s="8">
        <f t="shared" si="4"/>
        <v>0.29467210173606873</v>
      </c>
      <c r="AS40" s="8">
        <f t="shared" si="4"/>
        <v>0.73914456367492676</v>
      </c>
      <c r="AT40" s="8">
        <f t="shared" si="4"/>
        <v>0.25369766354560852</v>
      </c>
      <c r="AU40" s="8">
        <f t="shared" si="4"/>
        <v>0.18152688443660739</v>
      </c>
      <c r="AV40" s="8">
        <f t="shared" si="4"/>
        <v>3.5929132252931588E-2</v>
      </c>
      <c r="AW40" s="8">
        <f t="shared" si="4"/>
        <v>0.84278148412704468</v>
      </c>
      <c r="AX40" s="8">
        <f t="shared" si="4"/>
        <v>0.4555203914642334</v>
      </c>
      <c r="AY40" s="8">
        <f t="shared" si="4"/>
        <v>0.26047295331954962</v>
      </c>
      <c r="AZ40" s="8">
        <f t="shared" si="4"/>
        <v>0.64820706844329834</v>
      </c>
      <c r="BA40" s="8">
        <f t="shared" si="4"/>
        <v>0.34283387660980219</v>
      </c>
      <c r="BB40" s="8">
        <f t="shared" si="4"/>
        <v>0.70019853115081787</v>
      </c>
      <c r="BC40" s="8">
        <f t="shared" si="4"/>
        <v>0.2038102000951767</v>
      </c>
      <c r="BD40" s="8">
        <f t="shared" si="4"/>
        <v>0.88259208202362061</v>
      </c>
      <c r="BE40" s="8">
        <f t="shared" si="4"/>
        <v>0.70669561624526978</v>
      </c>
      <c r="BF40" s="8">
        <f t="shared" si="4"/>
        <v>0.29832127690315252</v>
      </c>
      <c r="BG40" s="8">
        <f t="shared" si="4"/>
        <v>0.92110365629196167</v>
      </c>
      <c r="BH40" s="8">
        <f t="shared" si="4"/>
        <v>0.32666546106338501</v>
      </c>
      <c r="BI40" s="8">
        <f t="shared" si="4"/>
        <v>0.64099025726318359</v>
      </c>
      <c r="BJ40" s="8">
        <f t="shared" si="4"/>
        <v>0.34210029244422913</v>
      </c>
      <c r="BK40" s="8">
        <f t="shared" si="4"/>
        <v>0.42648211121559138</v>
      </c>
      <c r="BL40" s="8">
        <f t="shared" si="4"/>
        <v>0.80115395784378052</v>
      </c>
    </row>
    <row r="41" spans="3:64" x14ac:dyDescent="0.3">
      <c r="C41" s="7" t="s">
        <v>94</v>
      </c>
      <c r="D41" s="2">
        <f t="shared" ref="D41:AG41" si="5">_xlfn.STDEV.P(D4:D8)</f>
        <v>6.4243304119203874E-3</v>
      </c>
      <c r="E41" s="2">
        <f t="shared" si="5"/>
        <v>5.9553751694144405E-3</v>
      </c>
      <c r="F41" s="2">
        <f t="shared" si="5"/>
        <v>6.0304925510506454E-3</v>
      </c>
      <c r="G41" s="2">
        <f t="shared" si="5"/>
        <v>7.2488347764384396E-3</v>
      </c>
      <c r="H41" s="2">
        <f t="shared" si="5"/>
        <v>2.6327125618014176E-3</v>
      </c>
      <c r="I41" s="2">
        <f t="shared" si="5"/>
        <v>0.12278201548459242</v>
      </c>
      <c r="J41" s="2">
        <f t="shared" si="5"/>
        <v>2.2581143969073753E-3</v>
      </c>
      <c r="K41" s="2">
        <f t="shared" si="5"/>
        <v>4.3881933265936375E-2</v>
      </c>
      <c r="L41" s="2">
        <f t="shared" si="5"/>
        <v>0.13693503548640679</v>
      </c>
      <c r="M41" s="2">
        <f t="shared" si="5"/>
        <v>1.5284400182602331E-2</v>
      </c>
      <c r="N41" s="2">
        <f t="shared" si="5"/>
        <v>7.2830493886211316E-3</v>
      </c>
      <c r="O41" s="2">
        <f t="shared" si="5"/>
        <v>2.9671619641608752E-2</v>
      </c>
      <c r="P41" s="2">
        <f t="shared" si="5"/>
        <v>6.5212256743801909E-3</v>
      </c>
      <c r="Q41" s="2">
        <f t="shared" si="5"/>
        <v>6.344773897121442E-3</v>
      </c>
      <c r="R41" s="2">
        <f t="shared" si="5"/>
        <v>3.0702320045908728E-3</v>
      </c>
      <c r="S41" s="2">
        <f t="shared" si="5"/>
        <v>2.6153654121295598E-3</v>
      </c>
      <c r="T41" s="2">
        <f t="shared" si="5"/>
        <v>7.3817487864762162E-3</v>
      </c>
      <c r="U41" s="2">
        <f t="shared" si="5"/>
        <v>3.7017820031372095E-3</v>
      </c>
      <c r="V41" s="2">
        <f t="shared" si="5"/>
        <v>4.5496540126588741E-3</v>
      </c>
      <c r="W41" s="2">
        <f t="shared" si="5"/>
        <v>9.065512113288916E-3</v>
      </c>
      <c r="X41" s="2">
        <f t="shared" si="5"/>
        <v>7.1458741939945296E-3</v>
      </c>
      <c r="Y41" s="2">
        <f t="shared" si="5"/>
        <v>5.3936634732052163E-3</v>
      </c>
      <c r="Z41" s="2">
        <f t="shared" si="5"/>
        <v>6.2066756392490314E-3</v>
      </c>
      <c r="AA41" s="2">
        <f t="shared" si="5"/>
        <v>6.1367273815597255E-3</v>
      </c>
      <c r="AB41" s="2">
        <f t="shared" si="5"/>
        <v>1.83241952349316E-2</v>
      </c>
      <c r="AC41" s="2">
        <f t="shared" si="5"/>
        <v>4.5980860009496331E-3</v>
      </c>
      <c r="AD41" s="2">
        <f t="shared" si="5"/>
        <v>8.3287338625316398E-2</v>
      </c>
      <c r="AE41" s="2">
        <f t="shared" si="5"/>
        <v>6.0515760040541879E-3</v>
      </c>
      <c r="AF41" s="2">
        <f t="shared" si="5"/>
        <v>7.1989280462843273E-3</v>
      </c>
      <c r="AG41" s="2">
        <f t="shared" si="5"/>
        <v>1.5218869247921117E-3</v>
      </c>
      <c r="AH41" s="2"/>
      <c r="AI41" s="2">
        <f t="shared" ref="AI41:BL41" si="6">_xlfn.STDEV.P(AI4:AI8)</f>
        <v>5.4179745356047901E-2</v>
      </c>
      <c r="AJ41" s="2">
        <f t="shared" si="6"/>
        <v>0.10198947695461258</v>
      </c>
      <c r="AK41" s="2">
        <f t="shared" si="6"/>
        <v>2.8299945724029656E-2</v>
      </c>
      <c r="AL41" s="2">
        <f t="shared" si="6"/>
        <v>5.7513618872019071E-2</v>
      </c>
      <c r="AM41" s="2">
        <f t="shared" si="6"/>
        <v>0.13785047134473269</v>
      </c>
      <c r="AN41" s="2">
        <f t="shared" si="6"/>
        <v>2.643035078138016E-2</v>
      </c>
      <c r="AO41" s="2">
        <f t="shared" si="6"/>
        <v>0.1645697774140758</v>
      </c>
      <c r="AP41" s="2">
        <f t="shared" si="6"/>
        <v>0.17689735197045048</v>
      </c>
      <c r="AQ41" s="2">
        <f t="shared" si="6"/>
        <v>1.3052859659636335E-2</v>
      </c>
      <c r="AR41" s="2">
        <f t="shared" si="6"/>
        <v>5.5493208161482913E-2</v>
      </c>
      <c r="AS41" s="2">
        <f t="shared" si="6"/>
        <v>9.1788437203912734E-2</v>
      </c>
      <c r="AT41" s="2">
        <f t="shared" si="6"/>
        <v>0.10463570784373596</v>
      </c>
      <c r="AU41" s="2">
        <f t="shared" si="6"/>
        <v>3.7453970096976819E-2</v>
      </c>
      <c r="AV41" s="2">
        <f t="shared" si="6"/>
        <v>3.1285293795728732E-2</v>
      </c>
      <c r="AW41" s="2">
        <f t="shared" si="6"/>
        <v>4.4056045325308976E-2</v>
      </c>
      <c r="AX41" s="2">
        <f t="shared" si="6"/>
        <v>0.15133782571438537</v>
      </c>
      <c r="AY41" s="2">
        <f t="shared" si="6"/>
        <v>9.0295097489953055E-2</v>
      </c>
      <c r="AZ41" s="2">
        <f t="shared" si="6"/>
        <v>9.7925709284126347E-2</v>
      </c>
      <c r="BA41" s="2">
        <f t="shared" si="6"/>
        <v>0.14920272753615721</v>
      </c>
      <c r="BB41" s="2">
        <f t="shared" si="6"/>
        <v>8.0468940859781637E-2</v>
      </c>
      <c r="BC41" s="2">
        <f t="shared" si="6"/>
        <v>0.13506192003899173</v>
      </c>
      <c r="BD41" s="2">
        <f t="shared" si="6"/>
        <v>3.0854815374932995E-2</v>
      </c>
      <c r="BE41" s="2">
        <f t="shared" si="6"/>
        <v>0.10868414798821736</v>
      </c>
      <c r="BF41" s="2">
        <f t="shared" si="6"/>
        <v>0.12282899734732274</v>
      </c>
      <c r="BG41" s="2">
        <f t="shared" si="6"/>
        <v>1.8575226271468806E-2</v>
      </c>
      <c r="BH41" s="2">
        <f t="shared" si="6"/>
        <v>0.15837461376495821</v>
      </c>
      <c r="BI41" s="2">
        <f t="shared" si="6"/>
        <v>0.13174149463143534</v>
      </c>
      <c r="BJ41" s="2">
        <f t="shared" si="6"/>
        <v>0.15083296490396589</v>
      </c>
      <c r="BK41" s="2">
        <f t="shared" si="6"/>
        <v>0.19216434692050316</v>
      </c>
      <c r="BL41" s="2">
        <f t="shared" si="6"/>
        <v>4.7650532780561097E-2</v>
      </c>
    </row>
  </sheetData>
  <mergeCells count="3">
    <mergeCell ref="D2:AG2"/>
    <mergeCell ref="AI2:BL2"/>
    <mergeCell ref="B2:C2"/>
  </mergeCells>
  <conditionalFormatting sqref="B4:B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AG29">
    <cfRule type="cellIs" dxfId="14" priority="11" operator="between">
      <formula>0.5</formula>
      <formula>0.75</formula>
    </cfRule>
    <cfRule type="cellIs" dxfId="13" priority="12" operator="lessThan">
      <formula>0.5</formula>
    </cfRule>
    <cfRule type="cellIs" dxfId="12" priority="13" operator="greaterThan">
      <formula>0.75</formula>
    </cfRule>
  </conditionalFormatting>
  <conditionalFormatting sqref="D32:AG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:AG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:AG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BL29">
    <cfRule type="cellIs" dxfId="11" priority="8" operator="greaterThan">
      <formula>0.5</formula>
    </cfRule>
    <cfRule type="cellIs" dxfId="10" priority="9" operator="between">
      <formula>0.25</formula>
      <formula>0.5</formula>
    </cfRule>
    <cfRule type="cellIs" dxfId="9" priority="10" operator="lessThan">
      <formula>0.25</formula>
    </cfRule>
  </conditionalFormatting>
  <conditionalFormatting sqref="AI32:BL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:BL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BL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F735324807FF428B7C9338886EF1BE" ma:contentTypeVersion="2" ma:contentTypeDescription="Ein neues Dokument erstellen." ma:contentTypeScope="" ma:versionID="91784cc8f8954003139ffcf933bd531e">
  <xsd:schema xmlns:xsd="http://www.w3.org/2001/XMLSchema" xmlns:xs="http://www.w3.org/2001/XMLSchema" xmlns:p="http://schemas.microsoft.com/office/2006/metadata/properties" xmlns:ns2="b6ce2779-5012-4a18-b87d-fd695ae51689" targetNamespace="http://schemas.microsoft.com/office/2006/metadata/properties" ma:root="true" ma:fieldsID="6b5b81203449e09c175ce7f365ea9a4b" ns2:_="">
    <xsd:import namespace="b6ce2779-5012-4a18-b87d-fd695ae516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e2779-5012-4a18-b87d-fd695ae51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242FA-0B07-4CF9-8BFE-8C66EEF554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b6ce2779-5012-4a18-b87d-fd695ae5168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AE8436-7B8E-4C29-ABBE-38629B6E1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ce2779-5012-4a18-b87d-fd695ae51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E35D-23A4-4CF1-870F-837DA18A27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Übersicht</vt:lpstr>
      <vt:lpstr>Sheet1</vt:lpstr>
      <vt:lpstr>Übersicht!Druckbereich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Schweizer</cp:lastModifiedBy>
  <cp:revision/>
  <cp:lastPrinted>2023-03-06T19:02:50Z</cp:lastPrinted>
  <dcterms:created xsi:type="dcterms:W3CDTF">2023-02-08T19:36:50Z</dcterms:created>
  <dcterms:modified xsi:type="dcterms:W3CDTF">2023-03-07T19:27:00Z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0x010100FCF735324807FF428B7C9338886EF1BE</vt:lpwstr>
  </property>
</Properties>
</file>