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Udacity\DAND\AB testing\"/>
    </mc:Choice>
  </mc:AlternateContent>
  <bookViews>
    <workbookView xWindow="0" yWindow="0" windowWidth="23040" windowHeight="9384" firstSheet="1" activeTab="3"/>
  </bookViews>
  <sheets>
    <sheet name="Control" sheetId="1" r:id="rId1"/>
    <sheet name="Experiment" sheetId="2" r:id="rId2"/>
    <sheet name="Effect size" sheetId="5" r:id="rId3"/>
    <sheet name="Reasoning for metric" sheetId="7" r:id="rId4"/>
    <sheet name="Sizing" sheetId="8" r:id="rId5"/>
    <sheet name="Sign test" sheetId="6" r:id="rId6"/>
    <sheet name="Sanity check" sheetId="4" r:id="rId7"/>
    <sheet name="Plot" sheetId="3" r:id="rId8"/>
  </sheets>
  <calcPr calcId="152511"/>
</workbook>
</file>

<file path=xl/calcChain.xml><?xml version="1.0" encoding="utf-8"?>
<calcChain xmlns="http://schemas.openxmlformats.org/spreadsheetml/2006/main">
  <c r="L2" i="5" l="1"/>
  <c r="L3" i="5"/>
  <c r="H2" i="6"/>
  <c r="G3" i="6"/>
  <c r="G4" i="6"/>
  <c r="G5" i="6"/>
  <c r="G6" i="6"/>
  <c r="G7" i="6"/>
  <c r="G8" i="6"/>
  <c r="G9" i="6"/>
  <c r="G10" i="6"/>
  <c r="G11" i="6"/>
  <c r="G12" i="6"/>
  <c r="G13" i="6"/>
  <c r="G14" i="6"/>
  <c r="G15" i="6"/>
  <c r="G16" i="6"/>
  <c r="G17" i="6"/>
  <c r="G18" i="6"/>
  <c r="G19" i="6"/>
  <c r="G20" i="6"/>
  <c r="G21" i="6"/>
  <c r="G22" i="6"/>
  <c r="G23" i="6"/>
  <c r="G24" i="6"/>
  <c r="G2" i="6"/>
  <c r="F3" i="6"/>
  <c r="F4" i="6"/>
  <c r="F5" i="6"/>
  <c r="F6" i="6"/>
  <c r="F7" i="6"/>
  <c r="F8" i="6"/>
  <c r="F9" i="6"/>
  <c r="F10" i="6"/>
  <c r="F11" i="6"/>
  <c r="F12" i="6"/>
  <c r="F13" i="6"/>
  <c r="F14" i="6"/>
  <c r="F15" i="6"/>
  <c r="F16" i="6"/>
  <c r="F17" i="6"/>
  <c r="F18" i="6"/>
  <c r="F19" i="6"/>
  <c r="F20" i="6"/>
  <c r="F21" i="6"/>
  <c r="F22" i="6"/>
  <c r="F23" i="6"/>
  <c r="F24" i="6"/>
  <c r="F2" i="6"/>
  <c r="E3" i="6"/>
  <c r="E4" i="6"/>
  <c r="E5" i="6"/>
  <c r="E6" i="6"/>
  <c r="E7" i="6"/>
  <c r="E8" i="6"/>
  <c r="E9" i="6"/>
  <c r="E10" i="6"/>
  <c r="E11" i="6"/>
  <c r="E12" i="6"/>
  <c r="E13" i="6"/>
  <c r="E14" i="6"/>
  <c r="E15" i="6"/>
  <c r="E16" i="6"/>
  <c r="E17" i="6"/>
  <c r="E18" i="6"/>
  <c r="E19" i="6"/>
  <c r="E20" i="6"/>
  <c r="E21" i="6"/>
  <c r="E22" i="6"/>
  <c r="E23" i="6"/>
  <c r="E24" i="6"/>
  <c r="E2" i="6"/>
  <c r="D2" i="6"/>
  <c r="B3" i="6"/>
  <c r="C3" i="6" s="1"/>
  <c r="B4" i="6"/>
  <c r="B5" i="6"/>
  <c r="B6" i="6"/>
  <c r="B7" i="6"/>
  <c r="B8" i="6"/>
  <c r="B9" i="6"/>
  <c r="B10" i="6"/>
  <c r="B11" i="6"/>
  <c r="C11" i="6" s="1"/>
  <c r="B12" i="6"/>
  <c r="B13" i="6"/>
  <c r="B14" i="6"/>
  <c r="B15" i="6"/>
  <c r="B16" i="6"/>
  <c r="B17" i="6"/>
  <c r="B18" i="6"/>
  <c r="B19" i="6"/>
  <c r="C19" i="6" s="1"/>
  <c r="B20" i="6"/>
  <c r="B21" i="6"/>
  <c r="B22" i="6"/>
  <c r="B23" i="6"/>
  <c r="B24" i="6"/>
  <c r="B2" i="6"/>
  <c r="A3" i="6"/>
  <c r="A4" i="6"/>
  <c r="C4" i="6" s="1"/>
  <c r="A5" i="6"/>
  <c r="A6" i="6"/>
  <c r="A7" i="6"/>
  <c r="A8" i="6"/>
  <c r="C8" i="6" s="1"/>
  <c r="A9" i="6"/>
  <c r="A10" i="6"/>
  <c r="A11" i="6"/>
  <c r="A12" i="6"/>
  <c r="C12" i="6" s="1"/>
  <c r="A13" i="6"/>
  <c r="A14" i="6"/>
  <c r="A15" i="6"/>
  <c r="A16" i="6"/>
  <c r="C16" i="6" s="1"/>
  <c r="A17" i="6"/>
  <c r="A18" i="6"/>
  <c r="A19" i="6"/>
  <c r="A20" i="6"/>
  <c r="C20" i="6" s="1"/>
  <c r="A21" i="6"/>
  <c r="A22" i="6"/>
  <c r="A23" i="6"/>
  <c r="A24" i="6"/>
  <c r="C24" i="6" s="1"/>
  <c r="A2" i="6"/>
  <c r="C5" i="6"/>
  <c r="C7" i="6"/>
  <c r="C9" i="6"/>
  <c r="C13" i="6"/>
  <c r="C15" i="6"/>
  <c r="C17" i="6"/>
  <c r="C21" i="6"/>
  <c r="C23" i="6"/>
  <c r="J3" i="5"/>
  <c r="J2" i="5"/>
  <c r="I3" i="5"/>
  <c r="I2" i="5"/>
  <c r="H3" i="5"/>
  <c r="H2" i="5"/>
  <c r="E3" i="5"/>
  <c r="G3" i="5" s="1"/>
  <c r="D3" i="5"/>
  <c r="D2" i="5"/>
  <c r="E2" i="5" s="1"/>
  <c r="G2" i="5" s="1"/>
  <c r="C3" i="5"/>
  <c r="G25" i="2"/>
  <c r="B3" i="5"/>
  <c r="G25" i="1"/>
  <c r="C2" i="5"/>
  <c r="F25" i="2"/>
  <c r="B2" i="5"/>
  <c r="F25" i="1"/>
  <c r="H3" i="1"/>
  <c r="H4" i="1"/>
  <c r="H5" i="1"/>
  <c r="H6" i="1"/>
  <c r="H7" i="1"/>
  <c r="H8" i="1"/>
  <c r="H9" i="1"/>
  <c r="H10" i="1"/>
  <c r="H11" i="1"/>
  <c r="H12" i="1"/>
  <c r="H13" i="1"/>
  <c r="H14" i="1"/>
  <c r="H15" i="1"/>
  <c r="H16" i="1"/>
  <c r="H17" i="1"/>
  <c r="H18" i="1"/>
  <c r="H19" i="1"/>
  <c r="H20" i="1"/>
  <c r="H21" i="1"/>
  <c r="H22" i="1"/>
  <c r="H23" i="1"/>
  <c r="H24" i="1"/>
  <c r="H2" i="1"/>
  <c r="E4" i="4"/>
  <c r="K3" i="4"/>
  <c r="K2" i="4"/>
  <c r="D4" i="4"/>
  <c r="C4" i="4"/>
  <c r="B4" i="4"/>
  <c r="E3" i="4"/>
  <c r="G3" i="4" s="1"/>
  <c r="H3" i="4" s="1"/>
  <c r="E2" i="4"/>
  <c r="G2" i="4" s="1"/>
  <c r="H2" i="4" s="1"/>
  <c r="J2" i="4"/>
  <c r="J3" i="4"/>
  <c r="D40" i="2"/>
  <c r="D40" i="1"/>
  <c r="D39" i="2"/>
  <c r="D39" i="1"/>
  <c r="C39" i="2"/>
  <c r="C39" i="1"/>
  <c r="C22" i="6" l="1"/>
  <c r="C18" i="6"/>
  <c r="C14" i="6"/>
  <c r="C10" i="6"/>
  <c r="C6" i="6"/>
  <c r="C2" i="6"/>
  <c r="G4" i="4"/>
  <c r="J4" i="4"/>
  <c r="I3" i="4"/>
  <c r="I2" i="4"/>
  <c r="I4" i="4" l="1"/>
  <c r="H4" i="4"/>
  <c r="K4" i="4" s="1"/>
</calcChain>
</file>

<file path=xl/sharedStrings.xml><?xml version="1.0" encoding="utf-8"?>
<sst xmlns="http://schemas.openxmlformats.org/spreadsheetml/2006/main" count="316" uniqueCount="138">
  <si>
    <t>Date</t>
  </si>
  <si>
    <t>Pageviews</t>
  </si>
  <si>
    <t>Clicks</t>
  </si>
  <si>
    <t>Enrollments</t>
  </si>
  <si>
    <t>Payments</t>
  </si>
  <si>
    <t>Sat, Oct 11</t>
  </si>
  <si>
    <t>Sun, Oct 12</t>
  </si>
  <si>
    <t>Mon, Oct 13</t>
  </si>
  <si>
    <t>Tue, Oct 14</t>
  </si>
  <si>
    <t>Wed, Oct 15</t>
  </si>
  <si>
    <t>Thu, Oct 16</t>
  </si>
  <si>
    <t>Fri, Oct 17</t>
  </si>
  <si>
    <t>Sat, Oct 18</t>
  </si>
  <si>
    <t>Sun, Oct 19</t>
  </si>
  <si>
    <t>Mon, Oct 20</t>
  </si>
  <si>
    <t>Tue, Oct 21</t>
  </si>
  <si>
    <t>Wed, Oct 22</t>
  </si>
  <si>
    <t>Thu, Oct 23</t>
  </si>
  <si>
    <t>Fri, Oct 24</t>
  </si>
  <si>
    <t>Sat, Oct 25</t>
  </si>
  <si>
    <t>Sun, Oct 26</t>
  </si>
  <si>
    <t>Mon, Oct 27</t>
  </si>
  <si>
    <t>Tue, Oct 28</t>
  </si>
  <si>
    <t>Wed, Oct 29</t>
  </si>
  <si>
    <t>Thu, Oct 30</t>
  </si>
  <si>
    <t>Fri, Oct 31</t>
  </si>
  <si>
    <t>Sat, Nov 1</t>
  </si>
  <si>
    <t>Sun, Nov 2</t>
  </si>
  <si>
    <t>Mon, Nov 3</t>
  </si>
  <si>
    <t>Tue, Nov 4</t>
  </si>
  <si>
    <t>Wed, Nov 5</t>
  </si>
  <si>
    <t>Thu, Nov 6</t>
  </si>
  <si>
    <t>Fri, Nov 7</t>
  </si>
  <si>
    <t>Sat, Nov 8</t>
  </si>
  <si>
    <t>Sun, Nov 9</t>
  </si>
  <si>
    <t>Mon, Nov 10</t>
  </si>
  <si>
    <t>Tue, Nov 11</t>
  </si>
  <si>
    <t>Wed, Nov 12</t>
  </si>
  <si>
    <t>Thu, Nov 13</t>
  </si>
  <si>
    <t>Fri, Nov 14</t>
  </si>
  <si>
    <t>Sat, Nov 15</t>
  </si>
  <si>
    <t>Sun, Nov 16</t>
  </si>
  <si>
    <t>Month</t>
  </si>
  <si>
    <t xml:space="preserve"> Oct 11</t>
  </si>
  <si>
    <t xml:space="preserve"> Oct 12</t>
  </si>
  <si>
    <t xml:space="preserve"> Oct 13</t>
  </si>
  <si>
    <t xml:space="preserve"> Oct 14</t>
  </si>
  <si>
    <t xml:space="preserve"> Oct 15</t>
  </si>
  <si>
    <t xml:space="preserve"> Oct 16</t>
  </si>
  <si>
    <t xml:space="preserve"> Oct 17</t>
  </si>
  <si>
    <t xml:space="preserve"> Oct 18</t>
  </si>
  <si>
    <t xml:space="preserve"> Oct 19</t>
  </si>
  <si>
    <t xml:space="preserve"> Oct 20</t>
  </si>
  <si>
    <t xml:space="preserve"> Oct 21</t>
  </si>
  <si>
    <t xml:space="preserve"> Oct 22</t>
  </si>
  <si>
    <t xml:space="preserve"> Oct 23</t>
  </si>
  <si>
    <t xml:space="preserve"> Oct 24</t>
  </si>
  <si>
    <t xml:space="preserve"> Oct 25</t>
  </si>
  <si>
    <t xml:space="preserve"> Oct 26</t>
  </si>
  <si>
    <t xml:space="preserve"> Oct 27</t>
  </si>
  <si>
    <t xml:space="preserve"> Oct 28</t>
  </si>
  <si>
    <t xml:space="preserve"> Oct 29</t>
  </si>
  <si>
    <t xml:space="preserve"> Oct 30</t>
  </si>
  <si>
    <t xml:space="preserve"> Oct 31</t>
  </si>
  <si>
    <t xml:space="preserve"> Nov 1</t>
  </si>
  <si>
    <t xml:space="preserve"> Nov 2</t>
  </si>
  <si>
    <t xml:space="preserve"> Nov 3</t>
  </si>
  <si>
    <t xml:space="preserve"> Nov 4</t>
  </si>
  <si>
    <t xml:space="preserve"> Nov 5</t>
  </si>
  <si>
    <t xml:space="preserve"> Nov 6</t>
  </si>
  <si>
    <t xml:space="preserve"> Nov 7</t>
  </si>
  <si>
    <t xml:space="preserve"> Nov 8</t>
  </si>
  <si>
    <t xml:space="preserve"> Nov 9</t>
  </si>
  <si>
    <t xml:space="preserve"> Nov 10</t>
  </si>
  <si>
    <t xml:space="preserve"> Nov 11</t>
  </si>
  <si>
    <t xml:space="preserve"> Nov 12</t>
  </si>
  <si>
    <t xml:space="preserve"> Nov 13</t>
  </si>
  <si>
    <t xml:space="preserve"> Nov 14</t>
  </si>
  <si>
    <t xml:space="preserve"> Nov 15</t>
  </si>
  <si>
    <t xml:space="preserve"> Nov 16</t>
  </si>
  <si>
    <t>Experiment</t>
  </si>
  <si>
    <t>Control</t>
  </si>
  <si>
    <t>Metric</t>
  </si>
  <si>
    <t>Number of cookies</t>
  </si>
  <si>
    <t>Number of clicks</t>
  </si>
  <si>
    <t>CTR</t>
  </si>
  <si>
    <t>SE</t>
  </si>
  <si>
    <t>Upper bound</t>
  </si>
  <si>
    <t>Lower bound</t>
  </si>
  <si>
    <t>Margin of error</t>
  </si>
  <si>
    <t>Observed fraction in control</t>
  </si>
  <si>
    <t>NA</t>
  </si>
  <si>
    <t>For differnece in proportion, the null hypothesis is that d(hat) = 0</t>
  </si>
  <si>
    <t>For the 1st 2 metrics, we assume randomized diversion of traffic to the 2 groups. Hence, if the experiment is</t>
  </si>
  <si>
    <t>set up correctly, the probability of traffic in each group is 0.5</t>
  </si>
  <si>
    <t>Enroll/Pageview</t>
  </si>
  <si>
    <t>Gross conversion</t>
  </si>
  <si>
    <t>Net conversion</t>
  </si>
  <si>
    <t>P(#enroll/#clicks) Control</t>
  </si>
  <si>
    <t>P(#enroll/#clicks) Experiment</t>
  </si>
  <si>
    <t>P (pooled)</t>
  </si>
  <si>
    <t>Z critical @ 95% CI</t>
  </si>
  <si>
    <t>d(hat)</t>
  </si>
  <si>
    <t>dmin</t>
  </si>
  <si>
    <t>Practical signigifance?</t>
  </si>
  <si>
    <t>dmin should be compared with the bounds ignoring the sign of the effect</t>
  </si>
  <si>
    <t>Gross conversion Control</t>
  </si>
  <si>
    <t>Gross conversion Experiment</t>
  </si>
  <si>
    <t>Diff</t>
  </si>
  <si>
    <t>Count negatives</t>
  </si>
  <si>
    <t>Net conversion Control</t>
  </si>
  <si>
    <t>Net conversion Experiment</t>
  </si>
  <si>
    <t>Count negative</t>
  </si>
  <si>
    <t>fail</t>
  </si>
  <si>
    <t>Invariant</t>
  </si>
  <si>
    <t>Evaluation</t>
  </si>
  <si>
    <t>Reason</t>
  </si>
  <si>
    <t>Yes</t>
  </si>
  <si>
    <t>Number of user-ids</t>
  </si>
  <si>
    <t>This is tracked only for those students who enrol in the free trial and as such may not be a reliable metric</t>
  </si>
  <si>
    <t>This is the unit of diversion. Therefore, this ensures that it will be randomly distributed between the control and experiment group with probability of 0.5 if the experiment is setup correctly</t>
  </si>
  <si>
    <t>Click-through-probability</t>
  </si>
  <si>
    <t>It is defined as the ratio of number of clicks to the number of unique cookies to view the course page. Since it is made up of 2 invariant metrics, this metric is also invariant</t>
  </si>
  <si>
    <t>Retention</t>
  </si>
  <si>
    <t>This metric is similar to Retention, except that in the denomintor it counts the number of unique cookies to click the 'start free trial' button. In some ways it tells Udacity who are in for the long haul. Therefore, this metric will be different for the 2 groups</t>
  </si>
  <si>
    <t>The number of unique cookies to click the' start free trial' button, which happens before the free trial screen is triggered. Therefore, this will ensure a random distribution between the 2 groups with probability of 0.5 if the experiment is setup correctly</t>
  </si>
  <si>
    <t>Since this metric measures enrolment conversion in the free trial period as opposed to accessing the free courseware assuming the student doesn't wish to commit 5 hours/week; this metric will be different for the 2 groups, and hence it is not a useful invariant metric</t>
  </si>
  <si>
    <t>Number of samples required</t>
  </si>
  <si>
    <t>Size required</t>
  </si>
  <si>
    <t>P(pooled estimate)</t>
  </si>
  <si>
    <t>Sanity check</t>
  </si>
  <si>
    <t>pass</t>
  </si>
  <si>
    <t>P (pooled estimate)</t>
  </si>
  <si>
    <t>Number of successes</t>
  </si>
  <si>
    <t>Number of trials</t>
  </si>
  <si>
    <t>2-tail p value</t>
  </si>
  <si>
    <t>Sign test</t>
  </si>
  <si>
    <t>The ratio of Net conversion to Gross conversion is the Retention; therefore, for this experiment it doesn’t add anything new. Moreover, the denominator is different from the unit of diversion, which can increase the variability, which can further increase the duration and/or size of the experiment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</si>
</sst>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5" x14ac:knownFonts="1">
    <font>
      <sz val="10"/>
      <color rgb="FF000000"/>
      <name val="Arial"/>
    </font>
    <font>
      <sz val="10"/>
      <name val="Arial"/>
    </font>
    <font>
      <sz val="10"/>
      <name val="Arial"/>
      <family val="2"/>
    </font>
    <font>
      <sz val="10"/>
      <color rgb="FF000000"/>
      <name val="Arial"/>
      <family val="2"/>
    </font>
    <font>
      <b/>
      <sz val="10"/>
      <color rgb="FF000000"/>
      <name val="Arial"/>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5">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right"/>
    </xf>
    <xf numFmtId="0" fontId="1" fillId="0" borderId="0" xfId="0" applyFont="1"/>
    <xf numFmtId="16" fontId="1" fillId="0" borderId="0" xfId="0" applyNumberFormat="1" applyFont="1" applyAlignment="1"/>
    <xf numFmtId="16" fontId="0" fillId="0" borderId="0" xfId="0" applyNumberFormat="1" applyFont="1" applyAlignment="1"/>
    <xf numFmtId="0" fontId="2" fillId="0" borderId="0" xfId="0" applyFont="1" applyAlignment="1"/>
    <xf numFmtId="0" fontId="3" fillId="0" borderId="0" xfId="0" applyFont="1" applyAlignment="1"/>
    <xf numFmtId="0" fontId="0" fillId="0" borderId="0" xfId="0" applyFont="1" applyAlignment="1">
      <alignment wrapText="1"/>
    </xf>
    <xf numFmtId="0" fontId="3" fillId="0" borderId="1" xfId="0" applyFont="1" applyBorder="1" applyAlignment="1"/>
    <xf numFmtId="0" fontId="0" fillId="0" borderId="1" xfId="0" applyFont="1" applyBorder="1" applyAlignment="1"/>
    <xf numFmtId="0" fontId="3" fillId="0" borderId="5" xfId="0" applyFont="1" applyBorder="1" applyAlignment="1"/>
    <xf numFmtId="0" fontId="3" fillId="0" borderId="6" xfId="0" applyFont="1" applyBorder="1" applyAlignment="1">
      <alignment wrapText="1"/>
    </xf>
    <xf numFmtId="0" fontId="3" fillId="0" borderId="7" xfId="0" applyFont="1" applyBorder="1" applyAlignment="1"/>
    <xf numFmtId="0" fontId="0" fillId="0" borderId="8" xfId="0" applyFont="1" applyBorder="1" applyAlignment="1"/>
    <xf numFmtId="0" fontId="3" fillId="0" borderId="8" xfId="0" applyFont="1" applyBorder="1" applyAlignment="1"/>
    <xf numFmtId="0" fontId="3" fillId="0" borderId="9" xfId="0" applyFont="1" applyBorder="1" applyAlignment="1">
      <alignment wrapText="1"/>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wrapText="1"/>
    </xf>
    <xf numFmtId="0" fontId="3" fillId="0" borderId="6" xfId="0" applyFont="1" applyBorder="1" applyAlignment="1"/>
    <xf numFmtId="0" fontId="3" fillId="0" borderId="9" xfId="0" applyFont="1" applyBorder="1" applyAlignment="1"/>
    <xf numFmtId="0" fontId="4" fillId="0" borderId="3" xfId="0" applyFont="1" applyBorder="1" applyAlignment="1">
      <alignment horizontal="center" wrapText="1"/>
    </xf>
    <xf numFmtId="0" fontId="0" fillId="0" borderId="6" xfId="0" applyFont="1" applyBorder="1" applyAlignment="1"/>
    <xf numFmtId="164" fontId="0" fillId="0" borderId="8" xfId="0" applyNumberFormat="1" applyFont="1" applyBorder="1" applyAlignment="1"/>
    <xf numFmtId="0" fontId="0" fillId="0" borderId="9" xfId="0" applyFont="1" applyBorder="1" applyAlignment="1"/>
    <xf numFmtId="0" fontId="3" fillId="0" borderId="5" xfId="0" applyFont="1" applyBorder="1" applyAlignment="1">
      <alignment horizontal="left"/>
    </xf>
    <xf numFmtId="0" fontId="3" fillId="0" borderId="5" xfId="0" applyFont="1" applyBorder="1" applyAlignment="1">
      <alignment horizontal="left" wrapText="1"/>
    </xf>
    <xf numFmtId="164" fontId="0" fillId="0" borderId="6" xfId="0" applyNumberFormat="1" applyFont="1" applyBorder="1" applyAlignment="1"/>
    <xf numFmtId="0" fontId="3" fillId="0" borderId="7" xfId="0" applyFont="1" applyBorder="1" applyAlignment="1">
      <alignment horizontal="left" wrapText="1"/>
    </xf>
    <xf numFmtId="0" fontId="0" fillId="0" borderId="2" xfId="0" applyFont="1" applyBorder="1" applyAlignment="1"/>
    <xf numFmtId="0" fontId="0" fillId="0" borderId="5" xfId="0" applyFont="1" applyBorder="1" applyAlignment="1"/>
    <xf numFmtId="0" fontId="0" fillId="0" borderId="7" xfId="0" applyFont="1" applyBorder="1" applyAlignment="1"/>
    <xf numFmtId="0" fontId="4" fillId="0" borderId="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Control!$C$1</c:f>
              <c:strCache>
                <c:ptCount val="1"/>
                <c:pt idx="0">
                  <c:v>Pageviews</c:v>
                </c:pt>
              </c:strCache>
            </c:strRef>
          </c:tx>
          <c:spPr>
            <a:ln w="28575" cap="rnd">
              <a:solidFill>
                <a:schemeClr val="accent1"/>
              </a:solidFill>
              <a:round/>
            </a:ln>
            <a:effectLst/>
          </c:spPr>
          <c:marker>
            <c:symbol val="none"/>
          </c:marker>
          <c:cat>
            <c:strRef>
              <c:f>Control!$B$2:$B$38</c:f>
              <c:strCache>
                <c:ptCount val="37"/>
                <c:pt idx="0">
                  <c:v> Oct 11</c:v>
                </c:pt>
                <c:pt idx="1">
                  <c:v> Oct 12</c:v>
                </c:pt>
                <c:pt idx="2">
                  <c:v> Oct 13</c:v>
                </c:pt>
                <c:pt idx="3">
                  <c:v> Oct 14</c:v>
                </c:pt>
                <c:pt idx="4">
                  <c:v> Oct 15</c:v>
                </c:pt>
                <c:pt idx="5">
                  <c:v> Oct 16</c:v>
                </c:pt>
                <c:pt idx="6">
                  <c:v> Oct 17</c:v>
                </c:pt>
                <c:pt idx="7">
                  <c:v> Oct 18</c:v>
                </c:pt>
                <c:pt idx="8">
                  <c:v> Oct 19</c:v>
                </c:pt>
                <c:pt idx="9">
                  <c:v> Oct 20</c:v>
                </c:pt>
                <c:pt idx="10">
                  <c:v> Oct 21</c:v>
                </c:pt>
                <c:pt idx="11">
                  <c:v> Oct 22</c:v>
                </c:pt>
                <c:pt idx="12">
                  <c:v> Oct 23</c:v>
                </c:pt>
                <c:pt idx="13">
                  <c:v> Oct 24</c:v>
                </c:pt>
                <c:pt idx="14">
                  <c:v> Oct 25</c:v>
                </c:pt>
                <c:pt idx="15">
                  <c:v> Oct 26</c:v>
                </c:pt>
                <c:pt idx="16">
                  <c:v> Oct 27</c:v>
                </c:pt>
                <c:pt idx="17">
                  <c:v> Oct 28</c:v>
                </c:pt>
                <c:pt idx="18">
                  <c:v> Oct 29</c:v>
                </c:pt>
                <c:pt idx="19">
                  <c:v> Oct 30</c:v>
                </c:pt>
                <c:pt idx="20">
                  <c:v> Oct 31</c:v>
                </c:pt>
                <c:pt idx="21">
                  <c:v> Nov 1</c:v>
                </c:pt>
                <c:pt idx="22">
                  <c:v> Nov 2</c:v>
                </c:pt>
                <c:pt idx="23">
                  <c:v> Nov 3</c:v>
                </c:pt>
                <c:pt idx="24">
                  <c:v> Nov 4</c:v>
                </c:pt>
                <c:pt idx="25">
                  <c:v> Nov 5</c:v>
                </c:pt>
                <c:pt idx="26">
                  <c:v> Nov 6</c:v>
                </c:pt>
                <c:pt idx="27">
                  <c:v> Nov 7</c:v>
                </c:pt>
                <c:pt idx="28">
                  <c:v> Nov 8</c:v>
                </c:pt>
                <c:pt idx="29">
                  <c:v> Nov 9</c:v>
                </c:pt>
                <c:pt idx="30">
                  <c:v> Nov 10</c:v>
                </c:pt>
                <c:pt idx="31">
                  <c:v> Nov 11</c:v>
                </c:pt>
                <c:pt idx="32">
                  <c:v> Nov 12</c:v>
                </c:pt>
                <c:pt idx="33">
                  <c:v> Nov 13</c:v>
                </c:pt>
                <c:pt idx="34">
                  <c:v> Nov 14</c:v>
                </c:pt>
                <c:pt idx="35">
                  <c:v> Nov 15</c:v>
                </c:pt>
                <c:pt idx="36">
                  <c:v> Nov 16</c:v>
                </c:pt>
              </c:strCache>
            </c:strRef>
          </c:cat>
          <c:val>
            <c:numRef>
              <c:f>Control!$C$2:$C$38</c:f>
              <c:numCache>
                <c:formatCode>General</c:formatCode>
                <c:ptCount val="37"/>
                <c:pt idx="0">
                  <c:v>7723</c:v>
                </c:pt>
                <c:pt idx="1">
                  <c:v>9102</c:v>
                </c:pt>
                <c:pt idx="2">
                  <c:v>10511</c:v>
                </c:pt>
                <c:pt idx="3">
                  <c:v>9871</c:v>
                </c:pt>
                <c:pt idx="4">
                  <c:v>10014</c:v>
                </c:pt>
                <c:pt idx="5">
                  <c:v>9670</c:v>
                </c:pt>
                <c:pt idx="6">
                  <c:v>9008</c:v>
                </c:pt>
                <c:pt idx="7">
                  <c:v>7434</c:v>
                </c:pt>
                <c:pt idx="8">
                  <c:v>8459</c:v>
                </c:pt>
                <c:pt idx="9">
                  <c:v>10667</c:v>
                </c:pt>
                <c:pt idx="10">
                  <c:v>10660</c:v>
                </c:pt>
                <c:pt idx="11">
                  <c:v>9947</c:v>
                </c:pt>
                <c:pt idx="12">
                  <c:v>8324</c:v>
                </c:pt>
                <c:pt idx="13">
                  <c:v>9434</c:v>
                </c:pt>
                <c:pt idx="14">
                  <c:v>8687</c:v>
                </c:pt>
                <c:pt idx="15">
                  <c:v>8896</c:v>
                </c:pt>
                <c:pt idx="16">
                  <c:v>9535</c:v>
                </c:pt>
                <c:pt idx="17">
                  <c:v>9363</c:v>
                </c:pt>
                <c:pt idx="18">
                  <c:v>9327</c:v>
                </c:pt>
                <c:pt idx="19">
                  <c:v>9345</c:v>
                </c:pt>
                <c:pt idx="20">
                  <c:v>8890</c:v>
                </c:pt>
                <c:pt idx="21">
                  <c:v>8460</c:v>
                </c:pt>
                <c:pt idx="22">
                  <c:v>8836</c:v>
                </c:pt>
                <c:pt idx="23">
                  <c:v>9437</c:v>
                </c:pt>
                <c:pt idx="24">
                  <c:v>9420</c:v>
                </c:pt>
                <c:pt idx="25">
                  <c:v>9570</c:v>
                </c:pt>
                <c:pt idx="26">
                  <c:v>9921</c:v>
                </c:pt>
                <c:pt idx="27">
                  <c:v>9424</c:v>
                </c:pt>
                <c:pt idx="28">
                  <c:v>9010</c:v>
                </c:pt>
                <c:pt idx="29">
                  <c:v>9656</c:v>
                </c:pt>
                <c:pt idx="30">
                  <c:v>10419</c:v>
                </c:pt>
                <c:pt idx="31">
                  <c:v>9880</c:v>
                </c:pt>
                <c:pt idx="32">
                  <c:v>10134</c:v>
                </c:pt>
                <c:pt idx="33">
                  <c:v>9717</c:v>
                </c:pt>
                <c:pt idx="34">
                  <c:v>9192</c:v>
                </c:pt>
                <c:pt idx="35">
                  <c:v>8630</c:v>
                </c:pt>
                <c:pt idx="36">
                  <c:v>8970</c:v>
                </c:pt>
              </c:numCache>
            </c:numRef>
          </c:val>
          <c:smooth val="0"/>
        </c:ser>
        <c:dLbls>
          <c:showLegendKey val="0"/>
          <c:showVal val="0"/>
          <c:showCatName val="0"/>
          <c:showSerName val="0"/>
          <c:showPercent val="0"/>
          <c:showBubbleSize val="0"/>
        </c:dLbls>
        <c:smooth val="0"/>
        <c:axId val="-964390640"/>
        <c:axId val="-964380304"/>
      </c:lineChart>
      <c:catAx>
        <c:axId val="-96439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80304"/>
        <c:crosses val="autoZero"/>
        <c:auto val="1"/>
        <c:lblAlgn val="ctr"/>
        <c:lblOffset val="100"/>
        <c:noMultiLvlLbl val="0"/>
      </c:catAx>
      <c:valAx>
        <c:axId val="-96438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90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Experiment!$C$1</c:f>
              <c:strCache>
                <c:ptCount val="1"/>
                <c:pt idx="0">
                  <c:v>Pageviews</c:v>
                </c:pt>
              </c:strCache>
            </c:strRef>
          </c:tx>
          <c:spPr>
            <a:ln w="28575" cap="rnd">
              <a:solidFill>
                <a:schemeClr val="accent1"/>
              </a:solidFill>
              <a:round/>
            </a:ln>
            <a:effectLst/>
          </c:spPr>
          <c:marker>
            <c:symbol val="none"/>
          </c:marker>
          <c:cat>
            <c:strRef>
              <c:f>Experiment!$B$2:$B$38</c:f>
              <c:strCache>
                <c:ptCount val="37"/>
                <c:pt idx="0">
                  <c:v> Oct 11</c:v>
                </c:pt>
                <c:pt idx="1">
                  <c:v> Oct 12</c:v>
                </c:pt>
                <c:pt idx="2">
                  <c:v> Oct 13</c:v>
                </c:pt>
                <c:pt idx="3">
                  <c:v> Oct 14</c:v>
                </c:pt>
                <c:pt idx="4">
                  <c:v> Oct 15</c:v>
                </c:pt>
                <c:pt idx="5">
                  <c:v> Oct 16</c:v>
                </c:pt>
                <c:pt idx="6">
                  <c:v> Oct 17</c:v>
                </c:pt>
                <c:pt idx="7">
                  <c:v> Oct 18</c:v>
                </c:pt>
                <c:pt idx="8">
                  <c:v> Oct 19</c:v>
                </c:pt>
                <c:pt idx="9">
                  <c:v> Oct 20</c:v>
                </c:pt>
                <c:pt idx="10">
                  <c:v> Oct 21</c:v>
                </c:pt>
                <c:pt idx="11">
                  <c:v> Oct 22</c:v>
                </c:pt>
                <c:pt idx="12">
                  <c:v> Oct 23</c:v>
                </c:pt>
                <c:pt idx="13">
                  <c:v> Oct 24</c:v>
                </c:pt>
                <c:pt idx="14">
                  <c:v> Oct 25</c:v>
                </c:pt>
                <c:pt idx="15">
                  <c:v> Oct 26</c:v>
                </c:pt>
                <c:pt idx="16">
                  <c:v> Oct 27</c:v>
                </c:pt>
                <c:pt idx="17">
                  <c:v> Oct 28</c:v>
                </c:pt>
                <c:pt idx="18">
                  <c:v> Oct 29</c:v>
                </c:pt>
                <c:pt idx="19">
                  <c:v> Oct 30</c:v>
                </c:pt>
                <c:pt idx="20">
                  <c:v> Oct 31</c:v>
                </c:pt>
                <c:pt idx="21">
                  <c:v> Nov 1</c:v>
                </c:pt>
                <c:pt idx="22">
                  <c:v> Nov 2</c:v>
                </c:pt>
                <c:pt idx="23">
                  <c:v> Nov 3</c:v>
                </c:pt>
                <c:pt idx="24">
                  <c:v> Nov 4</c:v>
                </c:pt>
                <c:pt idx="25">
                  <c:v> Nov 5</c:v>
                </c:pt>
                <c:pt idx="26">
                  <c:v> Nov 6</c:v>
                </c:pt>
                <c:pt idx="27">
                  <c:v> Nov 7</c:v>
                </c:pt>
                <c:pt idx="28">
                  <c:v> Nov 8</c:v>
                </c:pt>
                <c:pt idx="29">
                  <c:v> Nov 9</c:v>
                </c:pt>
                <c:pt idx="30">
                  <c:v> Nov 10</c:v>
                </c:pt>
                <c:pt idx="31">
                  <c:v> Nov 11</c:v>
                </c:pt>
                <c:pt idx="32">
                  <c:v> Nov 12</c:v>
                </c:pt>
                <c:pt idx="33">
                  <c:v> Nov 13</c:v>
                </c:pt>
                <c:pt idx="34">
                  <c:v> Nov 14</c:v>
                </c:pt>
                <c:pt idx="35">
                  <c:v> Nov 15</c:v>
                </c:pt>
                <c:pt idx="36">
                  <c:v> Nov 16</c:v>
                </c:pt>
              </c:strCache>
            </c:strRef>
          </c:cat>
          <c:val>
            <c:numRef>
              <c:f>Experiment!$C$2:$C$38</c:f>
              <c:numCache>
                <c:formatCode>General</c:formatCode>
                <c:ptCount val="37"/>
                <c:pt idx="0">
                  <c:v>7716</c:v>
                </c:pt>
                <c:pt idx="1">
                  <c:v>9288</c:v>
                </c:pt>
                <c:pt idx="2">
                  <c:v>10480</c:v>
                </c:pt>
                <c:pt idx="3">
                  <c:v>9867</c:v>
                </c:pt>
                <c:pt idx="4">
                  <c:v>9793</c:v>
                </c:pt>
                <c:pt idx="5">
                  <c:v>9500</c:v>
                </c:pt>
                <c:pt idx="6">
                  <c:v>9088</c:v>
                </c:pt>
                <c:pt idx="7">
                  <c:v>7664</c:v>
                </c:pt>
                <c:pt idx="8">
                  <c:v>8434</c:v>
                </c:pt>
                <c:pt idx="9">
                  <c:v>10496</c:v>
                </c:pt>
                <c:pt idx="10">
                  <c:v>10551</c:v>
                </c:pt>
                <c:pt idx="11">
                  <c:v>9737</c:v>
                </c:pt>
                <c:pt idx="12">
                  <c:v>8176</c:v>
                </c:pt>
                <c:pt idx="13">
                  <c:v>9402</c:v>
                </c:pt>
                <c:pt idx="14">
                  <c:v>8669</c:v>
                </c:pt>
                <c:pt idx="15">
                  <c:v>8881</c:v>
                </c:pt>
                <c:pt idx="16">
                  <c:v>9655</c:v>
                </c:pt>
                <c:pt idx="17">
                  <c:v>9396</c:v>
                </c:pt>
                <c:pt idx="18">
                  <c:v>9262</c:v>
                </c:pt>
                <c:pt idx="19">
                  <c:v>9308</c:v>
                </c:pt>
                <c:pt idx="20">
                  <c:v>8715</c:v>
                </c:pt>
                <c:pt idx="21">
                  <c:v>8448</c:v>
                </c:pt>
                <c:pt idx="22">
                  <c:v>8836</c:v>
                </c:pt>
                <c:pt idx="23">
                  <c:v>9359</c:v>
                </c:pt>
                <c:pt idx="24">
                  <c:v>9427</c:v>
                </c:pt>
                <c:pt idx="25">
                  <c:v>9633</c:v>
                </c:pt>
                <c:pt idx="26">
                  <c:v>9842</c:v>
                </c:pt>
                <c:pt idx="27">
                  <c:v>9272</c:v>
                </c:pt>
                <c:pt idx="28">
                  <c:v>8969</c:v>
                </c:pt>
                <c:pt idx="29">
                  <c:v>9697</c:v>
                </c:pt>
                <c:pt idx="30">
                  <c:v>10445</c:v>
                </c:pt>
                <c:pt idx="31">
                  <c:v>9931</c:v>
                </c:pt>
                <c:pt idx="32">
                  <c:v>10042</c:v>
                </c:pt>
                <c:pt idx="33">
                  <c:v>9721</c:v>
                </c:pt>
                <c:pt idx="34">
                  <c:v>9304</c:v>
                </c:pt>
                <c:pt idx="35">
                  <c:v>8668</c:v>
                </c:pt>
                <c:pt idx="36">
                  <c:v>8988</c:v>
                </c:pt>
              </c:numCache>
            </c:numRef>
          </c:val>
          <c:smooth val="0"/>
        </c:ser>
        <c:dLbls>
          <c:showLegendKey val="0"/>
          <c:showVal val="0"/>
          <c:showCatName val="0"/>
          <c:showSerName val="0"/>
          <c:showPercent val="0"/>
          <c:showBubbleSize val="0"/>
        </c:dLbls>
        <c:smooth val="0"/>
        <c:axId val="-964378672"/>
        <c:axId val="-964379760"/>
      </c:lineChart>
      <c:catAx>
        <c:axId val="-9643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79760"/>
        <c:crosses val="autoZero"/>
        <c:auto val="1"/>
        <c:lblAlgn val="ctr"/>
        <c:lblOffset val="100"/>
        <c:noMultiLvlLbl val="0"/>
      </c:catAx>
      <c:valAx>
        <c:axId val="-96437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7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 of Pageviews from Oct 11 - Nov 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Plot!$B$1</c:f>
              <c:strCache>
                <c:ptCount val="1"/>
                <c:pt idx="0">
                  <c:v>Experiment</c:v>
                </c:pt>
              </c:strCache>
            </c:strRef>
          </c:tx>
          <c:spPr>
            <a:ln w="28575" cap="rnd">
              <a:solidFill>
                <a:schemeClr val="accent1"/>
              </a:solidFill>
              <a:round/>
            </a:ln>
            <a:effectLst/>
          </c:spPr>
          <c:marker>
            <c:symbol val="none"/>
          </c:marker>
          <c:cat>
            <c:strRef>
              <c:f>Plot!$A$2:$A$38</c:f>
              <c:strCache>
                <c:ptCount val="37"/>
                <c:pt idx="0">
                  <c:v> Oct 11</c:v>
                </c:pt>
                <c:pt idx="1">
                  <c:v> Oct 12</c:v>
                </c:pt>
                <c:pt idx="2">
                  <c:v> Oct 13</c:v>
                </c:pt>
                <c:pt idx="3">
                  <c:v> Oct 14</c:v>
                </c:pt>
                <c:pt idx="4">
                  <c:v> Oct 15</c:v>
                </c:pt>
                <c:pt idx="5">
                  <c:v> Oct 16</c:v>
                </c:pt>
                <c:pt idx="6">
                  <c:v> Oct 17</c:v>
                </c:pt>
                <c:pt idx="7">
                  <c:v> Oct 18</c:v>
                </c:pt>
                <c:pt idx="8">
                  <c:v> Oct 19</c:v>
                </c:pt>
                <c:pt idx="9">
                  <c:v> Oct 20</c:v>
                </c:pt>
                <c:pt idx="10">
                  <c:v> Oct 21</c:v>
                </c:pt>
                <c:pt idx="11">
                  <c:v> Oct 22</c:v>
                </c:pt>
                <c:pt idx="12">
                  <c:v> Oct 23</c:v>
                </c:pt>
                <c:pt idx="13">
                  <c:v> Oct 24</c:v>
                </c:pt>
                <c:pt idx="14">
                  <c:v> Oct 25</c:v>
                </c:pt>
                <c:pt idx="15">
                  <c:v> Oct 26</c:v>
                </c:pt>
                <c:pt idx="16">
                  <c:v> Oct 27</c:v>
                </c:pt>
                <c:pt idx="17">
                  <c:v> Oct 28</c:v>
                </c:pt>
                <c:pt idx="18">
                  <c:v> Oct 29</c:v>
                </c:pt>
                <c:pt idx="19">
                  <c:v> Oct 30</c:v>
                </c:pt>
                <c:pt idx="20">
                  <c:v> Oct 31</c:v>
                </c:pt>
                <c:pt idx="21">
                  <c:v> Nov 1</c:v>
                </c:pt>
                <c:pt idx="22">
                  <c:v> Nov 2</c:v>
                </c:pt>
                <c:pt idx="23">
                  <c:v> Nov 3</c:v>
                </c:pt>
                <c:pt idx="24">
                  <c:v> Nov 4</c:v>
                </c:pt>
                <c:pt idx="25">
                  <c:v> Nov 5</c:v>
                </c:pt>
                <c:pt idx="26">
                  <c:v> Nov 6</c:v>
                </c:pt>
                <c:pt idx="27">
                  <c:v> Nov 7</c:v>
                </c:pt>
                <c:pt idx="28">
                  <c:v> Nov 8</c:v>
                </c:pt>
                <c:pt idx="29">
                  <c:v> Nov 9</c:v>
                </c:pt>
                <c:pt idx="30">
                  <c:v> Nov 10</c:v>
                </c:pt>
                <c:pt idx="31">
                  <c:v> Nov 11</c:v>
                </c:pt>
                <c:pt idx="32">
                  <c:v> Nov 12</c:v>
                </c:pt>
                <c:pt idx="33">
                  <c:v> Nov 13</c:v>
                </c:pt>
                <c:pt idx="34">
                  <c:v> Nov 14</c:v>
                </c:pt>
                <c:pt idx="35">
                  <c:v> Nov 15</c:v>
                </c:pt>
                <c:pt idx="36">
                  <c:v> Nov 16</c:v>
                </c:pt>
              </c:strCache>
            </c:strRef>
          </c:cat>
          <c:val>
            <c:numRef>
              <c:f>Plot!$B$2:$B$38</c:f>
              <c:numCache>
                <c:formatCode>General</c:formatCode>
                <c:ptCount val="37"/>
                <c:pt idx="0">
                  <c:v>7716</c:v>
                </c:pt>
                <c:pt idx="1">
                  <c:v>9288</c:v>
                </c:pt>
                <c:pt idx="2">
                  <c:v>10480</c:v>
                </c:pt>
                <c:pt idx="3">
                  <c:v>9867</c:v>
                </c:pt>
                <c:pt idx="4">
                  <c:v>9793</c:v>
                </c:pt>
                <c:pt idx="5">
                  <c:v>9500</c:v>
                </c:pt>
                <c:pt idx="6">
                  <c:v>9088</c:v>
                </c:pt>
                <c:pt idx="7">
                  <c:v>7664</c:v>
                </c:pt>
                <c:pt idx="8">
                  <c:v>8434</c:v>
                </c:pt>
                <c:pt idx="9">
                  <c:v>10496</c:v>
                </c:pt>
                <c:pt idx="10">
                  <c:v>10551</c:v>
                </c:pt>
                <c:pt idx="11">
                  <c:v>9737</c:v>
                </c:pt>
                <c:pt idx="12">
                  <c:v>8176</c:v>
                </c:pt>
                <c:pt idx="13">
                  <c:v>9402</c:v>
                </c:pt>
                <c:pt idx="14">
                  <c:v>8669</c:v>
                </c:pt>
                <c:pt idx="15">
                  <c:v>8881</c:v>
                </c:pt>
                <c:pt idx="16">
                  <c:v>9655</c:v>
                </c:pt>
                <c:pt idx="17">
                  <c:v>9396</c:v>
                </c:pt>
                <c:pt idx="18">
                  <c:v>9262</c:v>
                </c:pt>
                <c:pt idx="19">
                  <c:v>9308</c:v>
                </c:pt>
                <c:pt idx="20">
                  <c:v>8715</c:v>
                </c:pt>
                <c:pt idx="21">
                  <c:v>8448</c:v>
                </c:pt>
                <c:pt idx="22">
                  <c:v>8836</c:v>
                </c:pt>
                <c:pt idx="23">
                  <c:v>9359</c:v>
                </c:pt>
                <c:pt idx="24">
                  <c:v>9427</c:v>
                </c:pt>
                <c:pt idx="25">
                  <c:v>9633</c:v>
                </c:pt>
                <c:pt idx="26">
                  <c:v>9842</c:v>
                </c:pt>
                <c:pt idx="27">
                  <c:v>9272</c:v>
                </c:pt>
                <c:pt idx="28">
                  <c:v>8969</c:v>
                </c:pt>
                <c:pt idx="29">
                  <c:v>9697</c:v>
                </c:pt>
                <c:pt idx="30">
                  <c:v>10445</c:v>
                </c:pt>
                <c:pt idx="31">
                  <c:v>9931</c:v>
                </c:pt>
                <c:pt idx="32">
                  <c:v>10042</c:v>
                </c:pt>
                <c:pt idx="33">
                  <c:v>9721</c:v>
                </c:pt>
                <c:pt idx="34">
                  <c:v>9304</c:v>
                </c:pt>
                <c:pt idx="35">
                  <c:v>8668</c:v>
                </c:pt>
                <c:pt idx="36">
                  <c:v>8988</c:v>
                </c:pt>
              </c:numCache>
            </c:numRef>
          </c:val>
          <c:smooth val="0"/>
        </c:ser>
        <c:ser>
          <c:idx val="1"/>
          <c:order val="1"/>
          <c:tx>
            <c:strRef>
              <c:f>Plot!$C$1</c:f>
              <c:strCache>
                <c:ptCount val="1"/>
                <c:pt idx="0">
                  <c:v>Control</c:v>
                </c:pt>
              </c:strCache>
            </c:strRef>
          </c:tx>
          <c:spPr>
            <a:ln w="28575" cap="rnd">
              <a:solidFill>
                <a:schemeClr val="accent2"/>
              </a:solidFill>
              <a:round/>
            </a:ln>
            <a:effectLst/>
          </c:spPr>
          <c:marker>
            <c:symbol val="none"/>
          </c:marker>
          <c:cat>
            <c:strRef>
              <c:f>Plot!$A$2:$A$38</c:f>
              <c:strCache>
                <c:ptCount val="37"/>
                <c:pt idx="0">
                  <c:v> Oct 11</c:v>
                </c:pt>
                <c:pt idx="1">
                  <c:v> Oct 12</c:v>
                </c:pt>
                <c:pt idx="2">
                  <c:v> Oct 13</c:v>
                </c:pt>
                <c:pt idx="3">
                  <c:v> Oct 14</c:v>
                </c:pt>
                <c:pt idx="4">
                  <c:v> Oct 15</c:v>
                </c:pt>
                <c:pt idx="5">
                  <c:v> Oct 16</c:v>
                </c:pt>
                <c:pt idx="6">
                  <c:v> Oct 17</c:v>
                </c:pt>
                <c:pt idx="7">
                  <c:v> Oct 18</c:v>
                </c:pt>
                <c:pt idx="8">
                  <c:v> Oct 19</c:v>
                </c:pt>
                <c:pt idx="9">
                  <c:v> Oct 20</c:v>
                </c:pt>
                <c:pt idx="10">
                  <c:v> Oct 21</c:v>
                </c:pt>
                <c:pt idx="11">
                  <c:v> Oct 22</c:v>
                </c:pt>
                <c:pt idx="12">
                  <c:v> Oct 23</c:v>
                </c:pt>
                <c:pt idx="13">
                  <c:v> Oct 24</c:v>
                </c:pt>
                <c:pt idx="14">
                  <c:v> Oct 25</c:v>
                </c:pt>
                <c:pt idx="15">
                  <c:v> Oct 26</c:v>
                </c:pt>
                <c:pt idx="16">
                  <c:v> Oct 27</c:v>
                </c:pt>
                <c:pt idx="17">
                  <c:v> Oct 28</c:v>
                </c:pt>
                <c:pt idx="18">
                  <c:v> Oct 29</c:v>
                </c:pt>
                <c:pt idx="19">
                  <c:v> Oct 30</c:v>
                </c:pt>
                <c:pt idx="20">
                  <c:v> Oct 31</c:v>
                </c:pt>
                <c:pt idx="21">
                  <c:v> Nov 1</c:v>
                </c:pt>
                <c:pt idx="22">
                  <c:v> Nov 2</c:v>
                </c:pt>
                <c:pt idx="23">
                  <c:v> Nov 3</c:v>
                </c:pt>
                <c:pt idx="24">
                  <c:v> Nov 4</c:v>
                </c:pt>
                <c:pt idx="25">
                  <c:v> Nov 5</c:v>
                </c:pt>
                <c:pt idx="26">
                  <c:v> Nov 6</c:v>
                </c:pt>
                <c:pt idx="27">
                  <c:v> Nov 7</c:v>
                </c:pt>
                <c:pt idx="28">
                  <c:v> Nov 8</c:v>
                </c:pt>
                <c:pt idx="29">
                  <c:v> Nov 9</c:v>
                </c:pt>
                <c:pt idx="30">
                  <c:v> Nov 10</c:v>
                </c:pt>
                <c:pt idx="31">
                  <c:v> Nov 11</c:v>
                </c:pt>
                <c:pt idx="32">
                  <c:v> Nov 12</c:v>
                </c:pt>
                <c:pt idx="33">
                  <c:v> Nov 13</c:v>
                </c:pt>
                <c:pt idx="34">
                  <c:v> Nov 14</c:v>
                </c:pt>
                <c:pt idx="35">
                  <c:v> Nov 15</c:v>
                </c:pt>
                <c:pt idx="36">
                  <c:v> Nov 16</c:v>
                </c:pt>
              </c:strCache>
            </c:strRef>
          </c:cat>
          <c:val>
            <c:numRef>
              <c:f>Plot!$C$2:$C$38</c:f>
              <c:numCache>
                <c:formatCode>General</c:formatCode>
                <c:ptCount val="37"/>
                <c:pt idx="0">
                  <c:v>7723</c:v>
                </c:pt>
                <c:pt idx="1">
                  <c:v>9102</c:v>
                </c:pt>
                <c:pt idx="2">
                  <c:v>10511</c:v>
                </c:pt>
                <c:pt idx="3">
                  <c:v>9871</c:v>
                </c:pt>
                <c:pt idx="4">
                  <c:v>10014</c:v>
                </c:pt>
                <c:pt idx="5">
                  <c:v>9670</c:v>
                </c:pt>
                <c:pt idx="6">
                  <c:v>9008</c:v>
                </c:pt>
                <c:pt idx="7">
                  <c:v>7434</c:v>
                </c:pt>
                <c:pt idx="8">
                  <c:v>8459</c:v>
                </c:pt>
                <c:pt idx="9">
                  <c:v>10667</c:v>
                </c:pt>
                <c:pt idx="10">
                  <c:v>10660</c:v>
                </c:pt>
                <c:pt idx="11">
                  <c:v>9947</c:v>
                </c:pt>
                <c:pt idx="12">
                  <c:v>8324</c:v>
                </c:pt>
                <c:pt idx="13">
                  <c:v>9434</c:v>
                </c:pt>
                <c:pt idx="14">
                  <c:v>8687</c:v>
                </c:pt>
                <c:pt idx="15">
                  <c:v>8896</c:v>
                </c:pt>
                <c:pt idx="16">
                  <c:v>9535</c:v>
                </c:pt>
                <c:pt idx="17">
                  <c:v>9363</c:v>
                </c:pt>
                <c:pt idx="18">
                  <c:v>9327</c:v>
                </c:pt>
                <c:pt idx="19">
                  <c:v>9345</c:v>
                </c:pt>
                <c:pt idx="20">
                  <c:v>8890</c:v>
                </c:pt>
                <c:pt idx="21">
                  <c:v>8460</c:v>
                </c:pt>
                <c:pt idx="22">
                  <c:v>8836</c:v>
                </c:pt>
                <c:pt idx="23">
                  <c:v>9437</c:v>
                </c:pt>
                <c:pt idx="24">
                  <c:v>9420</c:v>
                </c:pt>
                <c:pt idx="25">
                  <c:v>9570</c:v>
                </c:pt>
                <c:pt idx="26">
                  <c:v>9921</c:v>
                </c:pt>
                <c:pt idx="27">
                  <c:v>9424</c:v>
                </c:pt>
                <c:pt idx="28">
                  <c:v>9010</c:v>
                </c:pt>
                <c:pt idx="29">
                  <c:v>9656</c:v>
                </c:pt>
                <c:pt idx="30">
                  <c:v>10419</c:v>
                </c:pt>
                <c:pt idx="31">
                  <c:v>9880</c:v>
                </c:pt>
                <c:pt idx="32">
                  <c:v>10134</c:v>
                </c:pt>
                <c:pt idx="33">
                  <c:v>9717</c:v>
                </c:pt>
                <c:pt idx="34">
                  <c:v>9192</c:v>
                </c:pt>
                <c:pt idx="35">
                  <c:v>8630</c:v>
                </c:pt>
                <c:pt idx="36">
                  <c:v>8970</c:v>
                </c:pt>
              </c:numCache>
            </c:numRef>
          </c:val>
          <c:smooth val="0"/>
        </c:ser>
        <c:dLbls>
          <c:showLegendKey val="0"/>
          <c:showVal val="0"/>
          <c:showCatName val="0"/>
          <c:showSerName val="0"/>
          <c:showPercent val="0"/>
          <c:showBubbleSize val="0"/>
        </c:dLbls>
        <c:smooth val="0"/>
        <c:axId val="-964390096"/>
        <c:axId val="-964384112"/>
      </c:lineChart>
      <c:catAx>
        <c:axId val="-96439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84112"/>
        <c:crosses val="autoZero"/>
        <c:auto val="1"/>
        <c:lblAlgn val="ctr"/>
        <c:lblOffset val="100"/>
        <c:noMultiLvlLbl val="0"/>
      </c:catAx>
      <c:valAx>
        <c:axId val="-96438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90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358140</xdr:colOff>
      <xdr:row>7</xdr:row>
      <xdr:rowOff>45726</xdr:rowOff>
    </xdr:from>
    <xdr:to>
      <xdr:col>15</xdr:col>
      <xdr:colOff>30480</xdr:colOff>
      <xdr:row>28</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213360</xdr:colOff>
      <xdr:row>5</xdr:row>
      <xdr:rowOff>41910</xdr:rowOff>
    </xdr:from>
    <xdr:to>
      <xdr:col>12</xdr:col>
      <xdr:colOff>807720</xdr:colOff>
      <xdr:row>19</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53340</xdr:colOff>
      <xdr:row>8</xdr:row>
      <xdr:rowOff>156210</xdr:rowOff>
    </xdr:from>
    <xdr:to>
      <xdr:col>16</xdr:col>
      <xdr:colOff>419100</xdr:colOff>
      <xdr:row>25</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pane ySplit="1" topLeftCell="A2" activePane="bottomLeft" state="frozen"/>
      <selection pane="bottomLeft" activeCell="H2" sqref="H2"/>
    </sheetView>
  </sheetViews>
  <sheetFormatPr defaultColWidth="14.44140625" defaultRowHeight="15.75" customHeight="1" x14ac:dyDescent="0.25"/>
  <cols>
    <col min="2" max="2" width="14.44140625" style="6"/>
  </cols>
  <sheetData>
    <row r="1" spans="1:8" ht="15.75" customHeight="1" x14ac:dyDescent="0.25">
      <c r="A1" s="1" t="s">
        <v>0</v>
      </c>
      <c r="B1" s="5" t="s">
        <v>42</v>
      </c>
      <c r="C1" s="1" t="s">
        <v>1</v>
      </c>
      <c r="D1" s="1" t="s">
        <v>2</v>
      </c>
      <c r="E1" s="7" t="s">
        <v>85</v>
      </c>
      <c r="F1" s="1" t="s">
        <v>3</v>
      </c>
      <c r="G1" s="1" t="s">
        <v>4</v>
      </c>
      <c r="H1" s="7" t="s">
        <v>95</v>
      </c>
    </row>
    <row r="2" spans="1:8" ht="15.75" customHeight="1" x14ac:dyDescent="0.25">
      <c r="A2" s="1" t="s">
        <v>5</v>
      </c>
      <c r="B2" s="5" t="s">
        <v>43</v>
      </c>
      <c r="C2" s="3">
        <v>7723</v>
      </c>
      <c r="D2" s="3">
        <v>687</v>
      </c>
      <c r="E2" s="3">
        <v>8.8955069273598336E-2</v>
      </c>
      <c r="F2" s="3">
        <v>134</v>
      </c>
      <c r="G2" s="3">
        <v>70</v>
      </c>
      <c r="H2">
        <f>134/C2</f>
        <v>1.7350770426000257E-2</v>
      </c>
    </row>
    <row r="3" spans="1:8" ht="15.75" customHeight="1" x14ac:dyDescent="0.25">
      <c r="A3" s="1" t="s">
        <v>6</v>
      </c>
      <c r="B3" s="5" t="s">
        <v>44</v>
      </c>
      <c r="C3" s="3">
        <v>9102</v>
      </c>
      <c r="D3" s="3">
        <v>779</v>
      </c>
      <c r="E3" s="3">
        <v>8.5585585585585586E-2</v>
      </c>
      <c r="F3" s="3">
        <v>147</v>
      </c>
      <c r="G3" s="3">
        <v>70</v>
      </c>
      <c r="H3">
        <f t="shared" ref="H3:H24" si="0">134/C3</f>
        <v>1.4722039112283015E-2</v>
      </c>
    </row>
    <row r="4" spans="1:8" ht="15.75" customHeight="1" x14ac:dyDescent="0.25">
      <c r="A4" s="1" t="s">
        <v>7</v>
      </c>
      <c r="B4" s="5" t="s">
        <v>45</v>
      </c>
      <c r="C4" s="3">
        <v>10511</v>
      </c>
      <c r="D4" s="3">
        <v>909</v>
      </c>
      <c r="E4" s="3">
        <v>8.6480829607078299E-2</v>
      </c>
      <c r="F4" s="3">
        <v>167</v>
      </c>
      <c r="G4" s="3">
        <v>95</v>
      </c>
      <c r="H4">
        <f t="shared" si="0"/>
        <v>1.274854913899724E-2</v>
      </c>
    </row>
    <row r="5" spans="1:8" ht="15.75" customHeight="1" x14ac:dyDescent="0.25">
      <c r="A5" s="1" t="s">
        <v>8</v>
      </c>
      <c r="B5" s="5" t="s">
        <v>46</v>
      </c>
      <c r="C5" s="3">
        <v>9871</v>
      </c>
      <c r="D5" s="3">
        <v>836</v>
      </c>
      <c r="E5" s="3">
        <v>8.4692533684530447E-2</v>
      </c>
      <c r="F5" s="3">
        <v>156</v>
      </c>
      <c r="G5" s="3">
        <v>105</v>
      </c>
      <c r="H5">
        <f t="shared" si="0"/>
        <v>1.3575119035558707E-2</v>
      </c>
    </row>
    <row r="6" spans="1:8" ht="15.75" customHeight="1" x14ac:dyDescent="0.25">
      <c r="A6" s="1" t="s">
        <v>9</v>
      </c>
      <c r="B6" s="5" t="s">
        <v>47</v>
      </c>
      <c r="C6" s="3">
        <v>10014</v>
      </c>
      <c r="D6" s="3">
        <v>837</v>
      </c>
      <c r="E6" s="3">
        <v>8.3582983822648296E-2</v>
      </c>
      <c r="F6" s="3">
        <v>163</v>
      </c>
      <c r="G6" s="3">
        <v>64</v>
      </c>
      <c r="H6">
        <f t="shared" si="0"/>
        <v>1.3381266227281806E-2</v>
      </c>
    </row>
    <row r="7" spans="1:8" ht="15.75" customHeight="1" x14ac:dyDescent="0.25">
      <c r="A7" s="1" t="s">
        <v>10</v>
      </c>
      <c r="B7" s="5" t="s">
        <v>48</v>
      </c>
      <c r="C7" s="3">
        <v>9670</v>
      </c>
      <c r="D7" s="3">
        <v>823</v>
      </c>
      <c r="E7" s="3">
        <v>8.5108583247156158E-2</v>
      </c>
      <c r="F7" s="3">
        <v>138</v>
      </c>
      <c r="G7" s="3">
        <v>82</v>
      </c>
      <c r="H7">
        <f t="shared" si="0"/>
        <v>1.3857290589451914E-2</v>
      </c>
    </row>
    <row r="8" spans="1:8" ht="15.75" customHeight="1" x14ac:dyDescent="0.25">
      <c r="A8" s="1" t="s">
        <v>11</v>
      </c>
      <c r="B8" s="5" t="s">
        <v>49</v>
      </c>
      <c r="C8" s="3">
        <v>9008</v>
      </c>
      <c r="D8" s="3">
        <v>748</v>
      </c>
      <c r="E8" s="3">
        <v>8.3037300177619899E-2</v>
      </c>
      <c r="F8" s="3">
        <v>146</v>
      </c>
      <c r="G8" s="3">
        <v>76</v>
      </c>
      <c r="H8">
        <f t="shared" si="0"/>
        <v>1.4875666074600355E-2</v>
      </c>
    </row>
    <row r="9" spans="1:8" ht="15.75" customHeight="1" x14ac:dyDescent="0.25">
      <c r="A9" s="1" t="s">
        <v>12</v>
      </c>
      <c r="B9" s="5" t="s">
        <v>50</v>
      </c>
      <c r="C9" s="3">
        <v>7434</v>
      </c>
      <c r="D9" s="3">
        <v>632</v>
      </c>
      <c r="E9" s="3">
        <v>8.5014796879203658E-2</v>
      </c>
      <c r="F9" s="3">
        <v>110</v>
      </c>
      <c r="G9" s="3">
        <v>70</v>
      </c>
      <c r="H9">
        <f t="shared" si="0"/>
        <v>1.802528921172989E-2</v>
      </c>
    </row>
    <row r="10" spans="1:8" ht="15.75" customHeight="1" x14ac:dyDescent="0.25">
      <c r="A10" s="1" t="s">
        <v>13</v>
      </c>
      <c r="B10" s="5" t="s">
        <v>51</v>
      </c>
      <c r="C10" s="3">
        <v>8459</v>
      </c>
      <c r="D10" s="3">
        <v>691</v>
      </c>
      <c r="E10" s="3">
        <v>8.1688142806478306E-2</v>
      </c>
      <c r="F10" s="3">
        <v>131</v>
      </c>
      <c r="G10" s="3">
        <v>60</v>
      </c>
      <c r="H10">
        <f t="shared" si="0"/>
        <v>1.5841115971154982E-2</v>
      </c>
    </row>
    <row r="11" spans="1:8" ht="15.75" customHeight="1" x14ac:dyDescent="0.25">
      <c r="A11" s="1" t="s">
        <v>14</v>
      </c>
      <c r="B11" s="5" t="s">
        <v>52</v>
      </c>
      <c r="C11" s="3">
        <v>10667</v>
      </c>
      <c r="D11" s="3">
        <v>861</v>
      </c>
      <c r="E11" s="3">
        <v>8.0716227617886938E-2</v>
      </c>
      <c r="F11" s="3">
        <v>165</v>
      </c>
      <c r="G11" s="3">
        <v>97</v>
      </c>
      <c r="H11">
        <f t="shared" si="0"/>
        <v>1.2562107434142683E-2</v>
      </c>
    </row>
    <row r="12" spans="1:8" ht="15.75" customHeight="1" x14ac:dyDescent="0.25">
      <c r="A12" s="1" t="s">
        <v>15</v>
      </c>
      <c r="B12" s="5" t="s">
        <v>53</v>
      </c>
      <c r="C12" s="3">
        <v>10660</v>
      </c>
      <c r="D12" s="3">
        <v>867</v>
      </c>
      <c r="E12" s="3">
        <v>8.1332082551594742E-2</v>
      </c>
      <c r="F12" s="3">
        <v>196</v>
      </c>
      <c r="G12" s="3">
        <v>105</v>
      </c>
      <c r="H12">
        <f t="shared" si="0"/>
        <v>1.2570356472795497E-2</v>
      </c>
    </row>
    <row r="13" spans="1:8" ht="15.75" customHeight="1" x14ac:dyDescent="0.25">
      <c r="A13" s="1" t="s">
        <v>16</v>
      </c>
      <c r="B13" s="5" t="s">
        <v>54</v>
      </c>
      <c r="C13" s="3">
        <v>9947</v>
      </c>
      <c r="D13" s="3">
        <v>838</v>
      </c>
      <c r="E13" s="3">
        <v>8.4246506484367142E-2</v>
      </c>
      <c r="F13" s="3">
        <v>162</v>
      </c>
      <c r="G13" s="3">
        <v>92</v>
      </c>
      <c r="H13">
        <f t="shared" si="0"/>
        <v>1.3471398411581381E-2</v>
      </c>
    </row>
    <row r="14" spans="1:8" ht="15.75" customHeight="1" x14ac:dyDescent="0.25">
      <c r="A14" s="1" t="s">
        <v>17</v>
      </c>
      <c r="B14" s="5" t="s">
        <v>55</v>
      </c>
      <c r="C14" s="3">
        <v>8324</v>
      </c>
      <c r="D14" s="3">
        <v>665</v>
      </c>
      <c r="E14" s="3">
        <v>7.9889476213358956E-2</v>
      </c>
      <c r="F14" s="3">
        <v>127</v>
      </c>
      <c r="G14" s="3">
        <v>56</v>
      </c>
      <c r="H14">
        <f t="shared" si="0"/>
        <v>1.6098029793368572E-2</v>
      </c>
    </row>
    <row r="15" spans="1:8" ht="15.75" customHeight="1" x14ac:dyDescent="0.25">
      <c r="A15" s="1" t="s">
        <v>18</v>
      </c>
      <c r="B15" s="5" t="s">
        <v>56</v>
      </c>
      <c r="C15" s="3">
        <v>9434</v>
      </c>
      <c r="D15" s="3">
        <v>673</v>
      </c>
      <c r="E15" s="3">
        <v>7.1337714649141404E-2</v>
      </c>
      <c r="F15" s="3">
        <v>220</v>
      </c>
      <c r="G15" s="3">
        <v>122</v>
      </c>
      <c r="H15">
        <f t="shared" si="0"/>
        <v>1.4203943184227264E-2</v>
      </c>
    </row>
    <row r="16" spans="1:8" ht="15.75" customHeight="1" x14ac:dyDescent="0.25">
      <c r="A16" s="1" t="s">
        <v>19</v>
      </c>
      <c r="B16" s="5" t="s">
        <v>57</v>
      </c>
      <c r="C16" s="3">
        <v>8687</v>
      </c>
      <c r="D16" s="3">
        <v>691</v>
      </c>
      <c r="E16" s="3">
        <v>7.954414642569356E-2</v>
      </c>
      <c r="F16" s="3">
        <v>176</v>
      </c>
      <c r="G16" s="3">
        <v>128</v>
      </c>
      <c r="H16">
        <f t="shared" si="0"/>
        <v>1.5425348221480372E-2</v>
      </c>
    </row>
    <row r="17" spans="1:8" ht="15.75" customHeight="1" x14ac:dyDescent="0.25">
      <c r="A17" s="1" t="s">
        <v>20</v>
      </c>
      <c r="B17" s="5" t="s">
        <v>58</v>
      </c>
      <c r="C17" s="3">
        <v>8896</v>
      </c>
      <c r="D17" s="3">
        <v>708</v>
      </c>
      <c r="E17" s="3">
        <v>7.9586330935251803E-2</v>
      </c>
      <c r="F17" s="3">
        <v>161</v>
      </c>
      <c r="G17" s="3">
        <v>104</v>
      </c>
      <c r="H17">
        <f t="shared" si="0"/>
        <v>1.506294964028777E-2</v>
      </c>
    </row>
    <row r="18" spans="1:8" ht="15.75" customHeight="1" x14ac:dyDescent="0.25">
      <c r="A18" s="1" t="s">
        <v>21</v>
      </c>
      <c r="B18" s="5" t="s">
        <v>59</v>
      </c>
      <c r="C18" s="3">
        <v>9535</v>
      </c>
      <c r="D18" s="3">
        <v>759</v>
      </c>
      <c r="E18" s="3">
        <v>7.960146827477714E-2</v>
      </c>
      <c r="F18" s="3">
        <v>233</v>
      </c>
      <c r="G18" s="3">
        <v>124</v>
      </c>
      <c r="H18">
        <f t="shared" si="0"/>
        <v>1.40534871525957E-2</v>
      </c>
    </row>
    <row r="19" spans="1:8" ht="15.75" customHeight="1" x14ac:dyDescent="0.25">
      <c r="A19" s="1" t="s">
        <v>22</v>
      </c>
      <c r="B19" s="5" t="s">
        <v>60</v>
      </c>
      <c r="C19" s="3">
        <v>9363</v>
      </c>
      <c r="D19" s="3">
        <v>736</v>
      </c>
      <c r="E19" s="3">
        <v>7.8607283990174096E-2</v>
      </c>
      <c r="F19" s="3">
        <v>154</v>
      </c>
      <c r="G19" s="3">
        <v>91</v>
      </c>
      <c r="H19">
        <f t="shared" si="0"/>
        <v>1.4311652248211043E-2</v>
      </c>
    </row>
    <row r="20" spans="1:8" ht="15.75" customHeight="1" x14ac:dyDescent="0.25">
      <c r="A20" s="1" t="s">
        <v>23</v>
      </c>
      <c r="B20" s="5" t="s">
        <v>61</v>
      </c>
      <c r="C20" s="3">
        <v>9327</v>
      </c>
      <c r="D20" s="3">
        <v>739</v>
      </c>
      <c r="E20" s="3">
        <v>7.9232336228154815E-2</v>
      </c>
      <c r="F20" s="3">
        <v>196</v>
      </c>
      <c r="G20" s="3">
        <v>86</v>
      </c>
      <c r="H20">
        <f t="shared" si="0"/>
        <v>1.4366891819448911E-2</v>
      </c>
    </row>
    <row r="21" spans="1:8" ht="15.75" customHeight="1" x14ac:dyDescent="0.25">
      <c r="A21" s="1" t="s">
        <v>24</v>
      </c>
      <c r="B21" s="5" t="s">
        <v>62</v>
      </c>
      <c r="C21" s="3">
        <v>9345</v>
      </c>
      <c r="D21" s="3">
        <v>734</v>
      </c>
      <c r="E21" s="3">
        <v>7.854467629748528E-2</v>
      </c>
      <c r="F21" s="3">
        <v>167</v>
      </c>
      <c r="G21" s="3">
        <v>75</v>
      </c>
      <c r="H21">
        <f t="shared" si="0"/>
        <v>1.4339218833600856E-2</v>
      </c>
    </row>
    <row r="22" spans="1:8" ht="15.75" customHeight="1" x14ac:dyDescent="0.25">
      <c r="A22" s="1" t="s">
        <v>25</v>
      </c>
      <c r="B22" s="5" t="s">
        <v>63</v>
      </c>
      <c r="C22" s="3">
        <v>8890</v>
      </c>
      <c r="D22" s="3">
        <v>706</v>
      </c>
      <c r="E22" s="3">
        <v>7.9415073115860518E-2</v>
      </c>
      <c r="F22" s="3">
        <v>174</v>
      </c>
      <c r="G22" s="3">
        <v>101</v>
      </c>
      <c r="H22">
        <f t="shared" si="0"/>
        <v>1.5073115860517435E-2</v>
      </c>
    </row>
    <row r="23" spans="1:8" ht="15.75" customHeight="1" x14ac:dyDescent="0.25">
      <c r="A23" s="1" t="s">
        <v>26</v>
      </c>
      <c r="B23" s="5" t="s">
        <v>64</v>
      </c>
      <c r="C23" s="3">
        <v>8460</v>
      </c>
      <c r="D23" s="3">
        <v>681</v>
      </c>
      <c r="E23" s="3">
        <v>8.0496453900709225E-2</v>
      </c>
      <c r="F23" s="3">
        <v>156</v>
      </c>
      <c r="G23" s="3">
        <v>93</v>
      </c>
      <c r="H23">
        <f t="shared" si="0"/>
        <v>1.5839243498817965E-2</v>
      </c>
    </row>
    <row r="24" spans="1:8" ht="15.75" customHeight="1" x14ac:dyDescent="0.25">
      <c r="A24" s="1" t="s">
        <v>27</v>
      </c>
      <c r="B24" s="5" t="s">
        <v>65</v>
      </c>
      <c r="C24" s="3">
        <v>8836</v>
      </c>
      <c r="D24" s="3">
        <v>693</v>
      </c>
      <c r="E24" s="3">
        <v>7.8429153463105472E-2</v>
      </c>
      <c r="F24" s="3">
        <v>206</v>
      </c>
      <c r="G24" s="3">
        <v>67</v>
      </c>
      <c r="H24">
        <f t="shared" si="0"/>
        <v>1.5165233137166138E-2</v>
      </c>
    </row>
    <row r="25" spans="1:8" ht="15.75" customHeight="1" x14ac:dyDescent="0.25">
      <c r="A25" s="1" t="s">
        <v>28</v>
      </c>
      <c r="B25" s="5" t="s">
        <v>66</v>
      </c>
      <c r="C25" s="3">
        <v>9437</v>
      </c>
      <c r="D25" s="3">
        <v>788</v>
      </c>
      <c r="E25" s="3">
        <v>8.3501112641729366E-2</v>
      </c>
      <c r="F25" s="1">
        <f>SUM(F2:F24)</f>
        <v>3785</v>
      </c>
      <c r="G25" s="4">
        <f>SUM(G2:G24)</f>
        <v>2033</v>
      </c>
    </row>
    <row r="26" spans="1:8" ht="15.75" customHeight="1" x14ac:dyDescent="0.25">
      <c r="A26" s="1" t="s">
        <v>29</v>
      </c>
      <c r="B26" s="5" t="s">
        <v>67</v>
      </c>
      <c r="C26" s="3">
        <v>9420</v>
      </c>
      <c r="D26" s="3">
        <v>781</v>
      </c>
      <c r="E26" s="3">
        <v>8.2908704883227172E-2</v>
      </c>
      <c r="F26" s="1"/>
      <c r="G26" s="4"/>
    </row>
    <row r="27" spans="1:8" ht="15.75" customHeight="1" x14ac:dyDescent="0.25">
      <c r="A27" s="1" t="s">
        <v>30</v>
      </c>
      <c r="B27" s="5" t="s">
        <v>68</v>
      </c>
      <c r="C27" s="3">
        <v>9570</v>
      </c>
      <c r="D27" s="3">
        <v>805</v>
      </c>
      <c r="E27" s="3">
        <v>8.4117032392894461E-2</v>
      </c>
      <c r="F27" s="1"/>
      <c r="G27" s="4"/>
    </row>
    <row r="28" spans="1:8" ht="15.75" customHeight="1" x14ac:dyDescent="0.25">
      <c r="A28" s="1" t="s">
        <v>31</v>
      </c>
      <c r="B28" s="5" t="s">
        <v>69</v>
      </c>
      <c r="C28" s="3">
        <v>9921</v>
      </c>
      <c r="D28" s="3">
        <v>830</v>
      </c>
      <c r="E28" s="3">
        <v>8.3660921278096961E-2</v>
      </c>
      <c r="F28" s="1"/>
      <c r="G28" s="4"/>
    </row>
    <row r="29" spans="1:8" ht="15.75" customHeight="1" x14ac:dyDescent="0.25">
      <c r="A29" s="1" t="s">
        <v>32</v>
      </c>
      <c r="B29" s="5" t="s">
        <v>70</v>
      </c>
      <c r="C29" s="3">
        <v>9424</v>
      </c>
      <c r="D29" s="3">
        <v>781</v>
      </c>
      <c r="E29" s="3">
        <v>8.2873514431239387E-2</v>
      </c>
      <c r="F29" s="1"/>
      <c r="G29" s="4"/>
    </row>
    <row r="30" spans="1:8" ht="15.75" customHeight="1" x14ac:dyDescent="0.25">
      <c r="A30" s="1" t="s">
        <v>33</v>
      </c>
      <c r="B30" s="5" t="s">
        <v>71</v>
      </c>
      <c r="C30" s="3">
        <v>9010</v>
      </c>
      <c r="D30" s="3">
        <v>756</v>
      </c>
      <c r="E30" s="3">
        <v>8.390677025527192E-2</v>
      </c>
      <c r="F30" s="1"/>
      <c r="G30" s="4"/>
    </row>
    <row r="31" spans="1:8" ht="13.2" x14ac:dyDescent="0.25">
      <c r="A31" s="1" t="s">
        <v>34</v>
      </c>
      <c r="B31" s="5" t="s">
        <v>72</v>
      </c>
      <c r="C31" s="3">
        <v>9656</v>
      </c>
      <c r="D31" s="3">
        <v>825</v>
      </c>
      <c r="E31" s="3">
        <v>8.5439105219552614E-2</v>
      </c>
      <c r="F31" s="1"/>
      <c r="G31" s="4"/>
    </row>
    <row r="32" spans="1:8" ht="13.2" x14ac:dyDescent="0.25">
      <c r="A32" s="1" t="s">
        <v>35</v>
      </c>
      <c r="B32" s="5" t="s">
        <v>73</v>
      </c>
      <c r="C32" s="3">
        <v>10419</v>
      </c>
      <c r="D32" s="3">
        <v>874</v>
      </c>
      <c r="E32" s="3">
        <v>8.3885209713024281E-2</v>
      </c>
      <c r="F32" s="1"/>
      <c r="G32" s="4"/>
    </row>
    <row r="33" spans="1:7" ht="13.2" x14ac:dyDescent="0.25">
      <c r="A33" s="1" t="s">
        <v>36</v>
      </c>
      <c r="B33" s="5" t="s">
        <v>74</v>
      </c>
      <c r="C33" s="3">
        <v>9880</v>
      </c>
      <c r="D33" s="3">
        <v>830</v>
      </c>
      <c r="E33" s="3">
        <v>8.4008097165991905E-2</v>
      </c>
      <c r="F33" s="1"/>
      <c r="G33" s="4"/>
    </row>
    <row r="34" spans="1:7" ht="13.2" x14ac:dyDescent="0.25">
      <c r="A34" s="1" t="s">
        <v>37</v>
      </c>
      <c r="B34" s="5" t="s">
        <v>75</v>
      </c>
      <c r="C34" s="3">
        <v>10134</v>
      </c>
      <c r="D34" s="3">
        <v>801</v>
      </c>
      <c r="E34" s="3">
        <v>7.9040852575488457E-2</v>
      </c>
      <c r="F34" s="1"/>
      <c r="G34" s="4"/>
    </row>
    <row r="35" spans="1:7" ht="13.2" x14ac:dyDescent="0.25">
      <c r="A35" s="1" t="s">
        <v>38</v>
      </c>
      <c r="B35" s="5" t="s">
        <v>76</v>
      </c>
      <c r="C35" s="3">
        <v>9717</v>
      </c>
      <c r="D35" s="3">
        <v>814</v>
      </c>
      <c r="E35" s="3">
        <v>8.3770711124832767E-2</v>
      </c>
      <c r="F35" s="1"/>
      <c r="G35" s="4"/>
    </row>
    <row r="36" spans="1:7" ht="13.2" x14ac:dyDescent="0.25">
      <c r="A36" s="1" t="s">
        <v>39</v>
      </c>
      <c r="B36" s="5" t="s">
        <v>77</v>
      </c>
      <c r="C36" s="3">
        <v>9192</v>
      </c>
      <c r="D36" s="3">
        <v>735</v>
      </c>
      <c r="E36" s="3">
        <v>7.9960835509138378E-2</v>
      </c>
      <c r="F36" s="1"/>
      <c r="G36" s="4"/>
    </row>
    <row r="37" spans="1:7" ht="13.2" x14ac:dyDescent="0.25">
      <c r="A37" s="1" t="s">
        <v>40</v>
      </c>
      <c r="B37" s="5" t="s">
        <v>78</v>
      </c>
      <c r="C37" s="3">
        <v>8630</v>
      </c>
      <c r="D37" s="3">
        <v>743</v>
      </c>
      <c r="E37" s="3">
        <v>8.6095017381228267E-2</v>
      </c>
      <c r="F37" s="1"/>
      <c r="G37" s="4"/>
    </row>
    <row r="38" spans="1:7" ht="13.2" x14ac:dyDescent="0.25">
      <c r="A38" s="1" t="s">
        <v>41</v>
      </c>
      <c r="B38" s="5" t="s">
        <v>79</v>
      </c>
      <c r="C38" s="3">
        <v>8970</v>
      </c>
      <c r="D38" s="3">
        <v>722</v>
      </c>
      <c r="E38" s="3">
        <v>8.0490523968784838E-2</v>
      </c>
      <c r="F38" s="1"/>
      <c r="G38" s="4"/>
    </row>
    <row r="39" spans="1:7" ht="13.2" x14ac:dyDescent="0.25">
      <c r="A39" s="1"/>
      <c r="B39" s="5"/>
      <c r="C39" s="3">
        <f>SUM(C2:C38)</f>
        <v>345543</v>
      </c>
      <c r="D39" s="3">
        <f>SUM(D2:D38)</f>
        <v>28378</v>
      </c>
      <c r="E39" s="3"/>
      <c r="F39" s="1"/>
      <c r="G39" s="4"/>
    </row>
    <row r="40" spans="1:7" ht="13.2" x14ac:dyDescent="0.25">
      <c r="A40" s="1"/>
      <c r="B40" s="5"/>
      <c r="C40" s="3"/>
      <c r="D40" s="3">
        <f>D39/C39</f>
        <v>8.2125813574576823E-2</v>
      </c>
      <c r="E40" s="3"/>
      <c r="F40" s="1"/>
      <c r="G40" s="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pane ySplit="1" topLeftCell="A2" activePane="bottomLeft" state="frozen"/>
      <selection pane="bottomLeft" activeCell="F2" sqref="F2:F24"/>
    </sheetView>
  </sheetViews>
  <sheetFormatPr defaultColWidth="14.44140625" defaultRowHeight="15.75" customHeight="1" x14ac:dyDescent="0.25"/>
  <sheetData>
    <row r="1" spans="1:7" ht="15.75" customHeight="1" x14ac:dyDescent="0.25">
      <c r="A1" s="1" t="s">
        <v>0</v>
      </c>
      <c r="B1" s="7" t="s">
        <v>42</v>
      </c>
      <c r="C1" s="2" t="s">
        <v>1</v>
      </c>
      <c r="D1" s="1" t="s">
        <v>2</v>
      </c>
      <c r="E1" s="7" t="s">
        <v>85</v>
      </c>
      <c r="F1" s="1" t="s">
        <v>3</v>
      </c>
      <c r="G1" s="1" t="s">
        <v>4</v>
      </c>
    </row>
    <row r="2" spans="1:7" ht="15.75" customHeight="1" x14ac:dyDescent="0.25">
      <c r="A2" s="1" t="s">
        <v>5</v>
      </c>
      <c r="B2" s="2" t="s">
        <v>43</v>
      </c>
      <c r="C2" s="3">
        <v>7716</v>
      </c>
      <c r="D2" s="3">
        <v>686</v>
      </c>
      <c r="E2" s="3">
        <v>8.8906168999481602E-2</v>
      </c>
      <c r="F2" s="3">
        <v>105</v>
      </c>
      <c r="G2" s="3">
        <v>34</v>
      </c>
    </row>
    <row r="3" spans="1:7" ht="15.75" customHeight="1" x14ac:dyDescent="0.25">
      <c r="A3" s="1" t="s">
        <v>6</v>
      </c>
      <c r="B3" s="2" t="s">
        <v>44</v>
      </c>
      <c r="C3" s="3">
        <v>9288</v>
      </c>
      <c r="D3" s="3">
        <v>785</v>
      </c>
      <c r="E3" s="3">
        <v>8.4517657192075796E-2</v>
      </c>
      <c r="F3" s="3">
        <v>116</v>
      </c>
      <c r="G3" s="3">
        <v>91</v>
      </c>
    </row>
    <row r="4" spans="1:7" ht="15.75" customHeight="1" x14ac:dyDescent="0.25">
      <c r="A4" s="1" t="s">
        <v>7</v>
      </c>
      <c r="B4" s="2" t="s">
        <v>45</v>
      </c>
      <c r="C4" s="3">
        <v>10480</v>
      </c>
      <c r="D4" s="3">
        <v>884</v>
      </c>
      <c r="E4" s="3">
        <v>8.4351145038167943E-2</v>
      </c>
      <c r="F4" s="3">
        <v>145</v>
      </c>
      <c r="G4" s="3">
        <v>79</v>
      </c>
    </row>
    <row r="5" spans="1:7" ht="15.75" customHeight="1" x14ac:dyDescent="0.25">
      <c r="A5" s="1" t="s">
        <v>8</v>
      </c>
      <c r="B5" s="2" t="s">
        <v>46</v>
      </c>
      <c r="C5" s="3">
        <v>9867</v>
      </c>
      <c r="D5" s="3">
        <v>827</v>
      </c>
      <c r="E5" s="3">
        <v>8.3814735988649039E-2</v>
      </c>
      <c r="F5" s="3">
        <v>138</v>
      </c>
      <c r="G5" s="3">
        <v>92</v>
      </c>
    </row>
    <row r="6" spans="1:7" ht="15.75" customHeight="1" x14ac:dyDescent="0.25">
      <c r="A6" s="1" t="s">
        <v>9</v>
      </c>
      <c r="B6" s="2" t="s">
        <v>47</v>
      </c>
      <c r="C6" s="3">
        <v>9793</v>
      </c>
      <c r="D6" s="3">
        <v>832</v>
      </c>
      <c r="E6" s="3">
        <v>8.4958643929337288E-2</v>
      </c>
      <c r="F6" s="3">
        <v>140</v>
      </c>
      <c r="G6" s="3">
        <v>94</v>
      </c>
    </row>
    <row r="7" spans="1:7" ht="15.75" customHeight="1" x14ac:dyDescent="0.25">
      <c r="A7" s="1" t="s">
        <v>10</v>
      </c>
      <c r="B7" s="2" t="s">
        <v>48</v>
      </c>
      <c r="C7" s="3">
        <v>9500</v>
      </c>
      <c r="D7" s="3">
        <v>788</v>
      </c>
      <c r="E7" s="3">
        <v>8.2947368421052631E-2</v>
      </c>
      <c r="F7" s="3">
        <v>129</v>
      </c>
      <c r="G7" s="3">
        <v>61</v>
      </c>
    </row>
    <row r="8" spans="1:7" ht="15.75" customHeight="1" x14ac:dyDescent="0.25">
      <c r="A8" s="1" t="s">
        <v>11</v>
      </c>
      <c r="B8" s="2" t="s">
        <v>49</v>
      </c>
      <c r="C8" s="3">
        <v>9088</v>
      </c>
      <c r="D8" s="3">
        <v>780</v>
      </c>
      <c r="E8" s="3">
        <v>8.5827464788732391E-2</v>
      </c>
      <c r="F8" s="3">
        <v>127</v>
      </c>
      <c r="G8" s="3">
        <v>44</v>
      </c>
    </row>
    <row r="9" spans="1:7" ht="15.75" customHeight="1" x14ac:dyDescent="0.25">
      <c r="A9" s="1" t="s">
        <v>12</v>
      </c>
      <c r="B9" s="2" t="s">
        <v>50</v>
      </c>
      <c r="C9" s="3">
        <v>7664</v>
      </c>
      <c r="D9" s="3">
        <v>652</v>
      </c>
      <c r="E9" s="3">
        <v>8.5073068893528184E-2</v>
      </c>
      <c r="F9" s="3">
        <v>94</v>
      </c>
      <c r="G9" s="3">
        <v>62</v>
      </c>
    </row>
    <row r="10" spans="1:7" ht="15.75" customHeight="1" x14ac:dyDescent="0.25">
      <c r="A10" s="1" t="s">
        <v>13</v>
      </c>
      <c r="B10" s="2" t="s">
        <v>51</v>
      </c>
      <c r="C10" s="3">
        <v>8434</v>
      </c>
      <c r="D10" s="3">
        <v>697</v>
      </c>
      <c r="E10" s="3">
        <v>8.2641688404078734E-2</v>
      </c>
      <c r="F10" s="3">
        <v>120</v>
      </c>
      <c r="G10" s="3">
        <v>77</v>
      </c>
    </row>
    <row r="11" spans="1:7" ht="15.75" customHeight="1" x14ac:dyDescent="0.25">
      <c r="A11" s="1" t="s">
        <v>14</v>
      </c>
      <c r="B11" s="2" t="s">
        <v>52</v>
      </c>
      <c r="C11" s="3">
        <v>10496</v>
      </c>
      <c r="D11" s="3">
        <v>860</v>
      </c>
      <c r="E11" s="3">
        <v>8.1935975609756101E-2</v>
      </c>
      <c r="F11" s="3">
        <v>153</v>
      </c>
      <c r="G11" s="3">
        <v>98</v>
      </c>
    </row>
    <row r="12" spans="1:7" ht="15.75" customHeight="1" x14ac:dyDescent="0.25">
      <c r="A12" s="1" t="s">
        <v>15</v>
      </c>
      <c r="B12" s="2" t="s">
        <v>53</v>
      </c>
      <c r="C12" s="3">
        <v>10551</v>
      </c>
      <c r="D12" s="3">
        <v>864</v>
      </c>
      <c r="E12" s="3">
        <v>8.1887972704009104E-2</v>
      </c>
      <c r="F12" s="3">
        <v>143</v>
      </c>
      <c r="G12" s="3">
        <v>71</v>
      </c>
    </row>
    <row r="13" spans="1:7" ht="15.75" customHeight="1" x14ac:dyDescent="0.25">
      <c r="A13" s="1" t="s">
        <v>16</v>
      </c>
      <c r="B13" s="2" t="s">
        <v>54</v>
      </c>
      <c r="C13" s="3">
        <v>9737</v>
      </c>
      <c r="D13" s="3">
        <v>801</v>
      </c>
      <c r="E13" s="3">
        <v>8.2263530861661702E-2</v>
      </c>
      <c r="F13" s="3">
        <v>128</v>
      </c>
      <c r="G13" s="3">
        <v>70</v>
      </c>
    </row>
    <row r="14" spans="1:7" ht="15.75" customHeight="1" x14ac:dyDescent="0.25">
      <c r="A14" s="1" t="s">
        <v>17</v>
      </c>
      <c r="B14" s="2" t="s">
        <v>55</v>
      </c>
      <c r="C14" s="3">
        <v>8176</v>
      </c>
      <c r="D14" s="3">
        <v>642</v>
      </c>
      <c r="E14" s="3">
        <v>7.8522504892367909E-2</v>
      </c>
      <c r="F14" s="3">
        <v>122</v>
      </c>
      <c r="G14" s="3">
        <v>68</v>
      </c>
    </row>
    <row r="15" spans="1:7" ht="15.75" customHeight="1" x14ac:dyDescent="0.25">
      <c r="A15" s="1" t="s">
        <v>18</v>
      </c>
      <c r="B15" s="2" t="s">
        <v>56</v>
      </c>
      <c r="C15" s="3">
        <v>9402</v>
      </c>
      <c r="D15" s="3">
        <v>697</v>
      </c>
      <c r="E15" s="3">
        <v>7.413316315677515E-2</v>
      </c>
      <c r="F15" s="3">
        <v>194</v>
      </c>
      <c r="G15" s="3">
        <v>94</v>
      </c>
    </row>
    <row r="16" spans="1:7" ht="15.75" customHeight="1" x14ac:dyDescent="0.25">
      <c r="A16" s="1" t="s">
        <v>19</v>
      </c>
      <c r="B16" s="2" t="s">
        <v>57</v>
      </c>
      <c r="C16" s="3">
        <v>8669</v>
      </c>
      <c r="D16" s="3">
        <v>669</v>
      </c>
      <c r="E16" s="3">
        <v>7.7171530741723379E-2</v>
      </c>
      <c r="F16" s="3">
        <v>127</v>
      </c>
      <c r="G16" s="3">
        <v>81</v>
      </c>
    </row>
    <row r="17" spans="1:7" ht="15.75" customHeight="1" x14ac:dyDescent="0.25">
      <c r="A17" s="1" t="s">
        <v>20</v>
      </c>
      <c r="B17" s="2" t="s">
        <v>58</v>
      </c>
      <c r="C17" s="3">
        <v>8881</v>
      </c>
      <c r="D17" s="3">
        <v>693</v>
      </c>
      <c r="E17" s="3">
        <v>7.8031753180948085E-2</v>
      </c>
      <c r="F17" s="3">
        <v>153</v>
      </c>
      <c r="G17" s="3">
        <v>101</v>
      </c>
    </row>
    <row r="18" spans="1:7" ht="15.75" customHeight="1" x14ac:dyDescent="0.25">
      <c r="A18" s="1" t="s">
        <v>21</v>
      </c>
      <c r="B18" s="2" t="s">
        <v>59</v>
      </c>
      <c r="C18" s="3">
        <v>9655</v>
      </c>
      <c r="D18" s="3">
        <v>771</v>
      </c>
      <c r="E18" s="3">
        <v>7.9854997410668052E-2</v>
      </c>
      <c r="F18" s="3">
        <v>213</v>
      </c>
      <c r="G18" s="3">
        <v>119</v>
      </c>
    </row>
    <row r="19" spans="1:7" ht="15.75" customHeight="1" x14ac:dyDescent="0.25">
      <c r="A19" s="1" t="s">
        <v>22</v>
      </c>
      <c r="B19" s="2" t="s">
        <v>60</v>
      </c>
      <c r="C19" s="3">
        <v>9396</v>
      </c>
      <c r="D19" s="3">
        <v>736</v>
      </c>
      <c r="E19" s="3">
        <v>7.833120476798637E-2</v>
      </c>
      <c r="F19" s="3">
        <v>162</v>
      </c>
      <c r="G19" s="3">
        <v>120</v>
      </c>
    </row>
    <row r="20" spans="1:7" ht="15.75" customHeight="1" x14ac:dyDescent="0.25">
      <c r="A20" s="1" t="s">
        <v>23</v>
      </c>
      <c r="B20" s="2" t="s">
        <v>61</v>
      </c>
      <c r="C20" s="3">
        <v>9262</v>
      </c>
      <c r="D20" s="3">
        <v>727</v>
      </c>
      <c r="E20" s="3">
        <v>7.8492766141222192E-2</v>
      </c>
      <c r="F20" s="3">
        <v>201</v>
      </c>
      <c r="G20" s="3">
        <v>96</v>
      </c>
    </row>
    <row r="21" spans="1:7" ht="15.75" customHeight="1" x14ac:dyDescent="0.25">
      <c r="A21" s="1" t="s">
        <v>24</v>
      </c>
      <c r="B21" s="2" t="s">
        <v>62</v>
      </c>
      <c r="C21" s="3">
        <v>9308</v>
      </c>
      <c r="D21" s="3">
        <v>728</v>
      </c>
      <c r="E21" s="3">
        <v>7.8212290502793297E-2</v>
      </c>
      <c r="F21" s="3">
        <v>207</v>
      </c>
      <c r="G21" s="3">
        <v>67</v>
      </c>
    </row>
    <row r="22" spans="1:7" ht="15.75" customHeight="1" x14ac:dyDescent="0.25">
      <c r="A22" s="1" t="s">
        <v>25</v>
      </c>
      <c r="B22" s="2" t="s">
        <v>63</v>
      </c>
      <c r="C22" s="3">
        <v>8715</v>
      </c>
      <c r="D22" s="3">
        <v>722</v>
      </c>
      <c r="E22" s="3">
        <v>8.2845668387837065E-2</v>
      </c>
      <c r="F22" s="3">
        <v>182</v>
      </c>
      <c r="G22" s="3">
        <v>123</v>
      </c>
    </row>
    <row r="23" spans="1:7" ht="15.75" customHeight="1" x14ac:dyDescent="0.25">
      <c r="A23" s="1" t="s">
        <v>26</v>
      </c>
      <c r="B23" s="2" t="s">
        <v>64</v>
      </c>
      <c r="C23" s="3">
        <v>8448</v>
      </c>
      <c r="D23" s="3">
        <v>695</v>
      </c>
      <c r="E23" s="3">
        <v>8.2267992424242431E-2</v>
      </c>
      <c r="F23" s="3">
        <v>142</v>
      </c>
      <c r="G23" s="3">
        <v>100</v>
      </c>
    </row>
    <row r="24" spans="1:7" ht="15.75" customHeight="1" x14ac:dyDescent="0.25">
      <c r="A24" s="1" t="s">
        <v>27</v>
      </c>
      <c r="B24" s="2" t="s">
        <v>65</v>
      </c>
      <c r="C24" s="3">
        <v>8836</v>
      </c>
      <c r="D24" s="3">
        <v>724</v>
      </c>
      <c r="E24" s="3">
        <v>8.1937528293345399E-2</v>
      </c>
      <c r="F24" s="3">
        <v>182</v>
      </c>
      <c r="G24" s="3">
        <v>103</v>
      </c>
    </row>
    <row r="25" spans="1:7" ht="15.75" customHeight="1" x14ac:dyDescent="0.25">
      <c r="A25" s="1" t="s">
        <v>28</v>
      </c>
      <c r="B25" s="2" t="s">
        <v>66</v>
      </c>
      <c r="C25" s="3">
        <v>9359</v>
      </c>
      <c r="D25" s="3">
        <v>789</v>
      </c>
      <c r="E25" s="3">
        <v>8.4303878619510636E-2</v>
      </c>
      <c r="F25" s="4">
        <f>SUM(F2:F24)</f>
        <v>3423</v>
      </c>
      <c r="G25" s="4">
        <f>SUM(G2:G24)</f>
        <v>1945</v>
      </c>
    </row>
    <row r="26" spans="1:7" ht="15.75" customHeight="1" x14ac:dyDescent="0.25">
      <c r="A26" s="1" t="s">
        <v>29</v>
      </c>
      <c r="B26" s="2" t="s">
        <v>67</v>
      </c>
      <c r="C26" s="3">
        <v>9427</v>
      </c>
      <c r="D26" s="3">
        <v>743</v>
      </c>
      <c r="E26" s="3">
        <v>7.8816166330752099E-2</v>
      </c>
      <c r="F26" s="4"/>
      <c r="G26" s="4"/>
    </row>
    <row r="27" spans="1:7" ht="15.75" customHeight="1" x14ac:dyDescent="0.25">
      <c r="A27" s="1" t="s">
        <v>30</v>
      </c>
      <c r="B27" s="2" t="s">
        <v>68</v>
      </c>
      <c r="C27" s="3">
        <v>9633</v>
      </c>
      <c r="D27" s="3">
        <v>808</v>
      </c>
      <c r="E27" s="3">
        <v>8.3878334890480646E-2</v>
      </c>
      <c r="F27" s="4"/>
      <c r="G27" s="4"/>
    </row>
    <row r="28" spans="1:7" ht="15.75" customHeight="1" x14ac:dyDescent="0.25">
      <c r="A28" s="1" t="s">
        <v>31</v>
      </c>
      <c r="B28" s="2" t="s">
        <v>69</v>
      </c>
      <c r="C28" s="3">
        <v>9842</v>
      </c>
      <c r="D28" s="3">
        <v>831</v>
      </c>
      <c r="E28" s="3">
        <v>8.4434058118268651E-2</v>
      </c>
      <c r="F28" s="4"/>
      <c r="G28" s="4"/>
    </row>
    <row r="29" spans="1:7" ht="15.75" customHeight="1" x14ac:dyDescent="0.25">
      <c r="A29" s="1" t="s">
        <v>32</v>
      </c>
      <c r="B29" s="2" t="s">
        <v>70</v>
      </c>
      <c r="C29" s="3">
        <v>9272</v>
      </c>
      <c r="D29" s="3">
        <v>767</v>
      </c>
      <c r="E29" s="3">
        <v>8.2722174288179462E-2</v>
      </c>
      <c r="F29" s="4"/>
      <c r="G29" s="4"/>
    </row>
    <row r="30" spans="1:7" ht="15.75" customHeight="1" x14ac:dyDescent="0.25">
      <c r="A30" s="1" t="s">
        <v>33</v>
      </c>
      <c r="B30" s="2" t="s">
        <v>71</v>
      </c>
      <c r="C30" s="3">
        <v>8969</v>
      </c>
      <c r="D30" s="3">
        <v>760</v>
      </c>
      <c r="E30" s="3">
        <v>8.4736313970342286E-2</v>
      </c>
      <c r="F30" s="4"/>
      <c r="G30" s="4"/>
    </row>
    <row r="31" spans="1:7" ht="13.2" x14ac:dyDescent="0.25">
      <c r="A31" s="1" t="s">
        <v>34</v>
      </c>
      <c r="B31" s="2" t="s">
        <v>72</v>
      </c>
      <c r="C31" s="3">
        <v>9697</v>
      </c>
      <c r="D31" s="3">
        <v>850</v>
      </c>
      <c r="E31" s="3">
        <v>8.7655976075074762E-2</v>
      </c>
      <c r="F31" s="4"/>
      <c r="G31" s="4"/>
    </row>
    <row r="32" spans="1:7" ht="13.2" x14ac:dyDescent="0.25">
      <c r="A32" s="1" t="s">
        <v>35</v>
      </c>
      <c r="B32" s="2" t="s">
        <v>73</v>
      </c>
      <c r="C32" s="3">
        <v>10445</v>
      </c>
      <c r="D32" s="3">
        <v>851</v>
      </c>
      <c r="E32" s="3">
        <v>8.1474389660124463E-2</v>
      </c>
      <c r="F32" s="4"/>
      <c r="G32" s="4"/>
    </row>
    <row r="33" spans="1:7" ht="13.2" x14ac:dyDescent="0.25">
      <c r="A33" s="1" t="s">
        <v>36</v>
      </c>
      <c r="B33" s="2" t="s">
        <v>74</v>
      </c>
      <c r="C33" s="3">
        <v>9931</v>
      </c>
      <c r="D33" s="3">
        <v>831</v>
      </c>
      <c r="E33" s="3">
        <v>8.3677373879770423E-2</v>
      </c>
      <c r="F33" s="4"/>
      <c r="G33" s="4"/>
    </row>
    <row r="34" spans="1:7" ht="13.2" x14ac:dyDescent="0.25">
      <c r="A34" s="1" t="s">
        <v>37</v>
      </c>
      <c r="B34" s="2" t="s">
        <v>75</v>
      </c>
      <c r="C34" s="3">
        <v>10042</v>
      </c>
      <c r="D34" s="3">
        <v>802</v>
      </c>
      <c r="E34" s="3">
        <v>7.9864568810993825E-2</v>
      </c>
      <c r="F34" s="4"/>
      <c r="G34" s="4"/>
    </row>
    <row r="35" spans="1:7" ht="13.2" x14ac:dyDescent="0.25">
      <c r="A35" s="1" t="s">
        <v>38</v>
      </c>
      <c r="B35" s="2" t="s">
        <v>76</v>
      </c>
      <c r="C35" s="3">
        <v>9721</v>
      </c>
      <c r="D35" s="3">
        <v>829</v>
      </c>
      <c r="E35" s="3">
        <v>8.5279292253883351E-2</v>
      </c>
      <c r="F35" s="4"/>
      <c r="G35" s="4"/>
    </row>
    <row r="36" spans="1:7" ht="13.2" x14ac:dyDescent="0.25">
      <c r="A36" s="1" t="s">
        <v>39</v>
      </c>
      <c r="B36" s="2" t="s">
        <v>77</v>
      </c>
      <c r="C36" s="3">
        <v>9304</v>
      </c>
      <c r="D36" s="3">
        <v>770</v>
      </c>
      <c r="E36" s="3">
        <v>8.2760103181427347E-2</v>
      </c>
      <c r="F36" s="4"/>
      <c r="G36" s="4"/>
    </row>
    <row r="37" spans="1:7" ht="13.2" x14ac:dyDescent="0.25">
      <c r="A37" s="1" t="s">
        <v>40</v>
      </c>
      <c r="B37" s="2" t="s">
        <v>78</v>
      </c>
      <c r="C37" s="3">
        <v>8668</v>
      </c>
      <c r="D37" s="3">
        <v>724</v>
      </c>
      <c r="E37" s="3">
        <v>8.3525611444393175E-2</v>
      </c>
      <c r="F37" s="4"/>
      <c r="G37" s="4"/>
    </row>
    <row r="38" spans="1:7" ht="13.2" x14ac:dyDescent="0.25">
      <c r="A38" s="1" t="s">
        <v>41</v>
      </c>
      <c r="B38" s="2" t="s">
        <v>79</v>
      </c>
      <c r="C38" s="3">
        <v>8988</v>
      </c>
      <c r="D38" s="3">
        <v>710</v>
      </c>
      <c r="E38" s="3">
        <v>7.8994214508233199E-2</v>
      </c>
      <c r="F38" s="4"/>
      <c r="G38" s="4"/>
    </row>
    <row r="39" spans="1:7" ht="15.75" customHeight="1" x14ac:dyDescent="0.25">
      <c r="C39">
        <f>SUM(C2:C38)</f>
        <v>344660</v>
      </c>
      <c r="D39">
        <f>SUM(D2:D38)</f>
        <v>28325</v>
      </c>
    </row>
    <row r="40" spans="1:7" ht="15.75" customHeight="1" x14ac:dyDescent="0.25">
      <c r="D40">
        <f>D39/C39</f>
        <v>8.2182440666163759E-2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selection activeCell="A16" sqref="A16:C27"/>
    </sheetView>
  </sheetViews>
  <sheetFormatPr defaultRowHeight="13.2" x14ac:dyDescent="0.25"/>
  <cols>
    <col min="1" max="1" width="26.21875" customWidth="1"/>
    <col min="2" max="2" width="21.6640625" bestFit="1" customWidth="1"/>
    <col min="3" max="3" width="24.88671875" bestFit="1" customWidth="1"/>
    <col min="4" max="4" width="12" bestFit="1" customWidth="1"/>
  </cols>
  <sheetData>
    <row r="1" spans="1:12" x14ac:dyDescent="0.25">
      <c r="A1" s="8" t="s">
        <v>82</v>
      </c>
      <c r="B1" s="8" t="s">
        <v>98</v>
      </c>
      <c r="C1" s="8" t="s">
        <v>99</v>
      </c>
      <c r="D1" s="8" t="s">
        <v>100</v>
      </c>
      <c r="E1" s="8" t="s">
        <v>86</v>
      </c>
      <c r="F1" s="8" t="s">
        <v>101</v>
      </c>
      <c r="G1" s="8" t="s">
        <v>89</v>
      </c>
      <c r="H1" s="8" t="s">
        <v>102</v>
      </c>
      <c r="I1" s="8" t="s">
        <v>87</v>
      </c>
      <c r="J1" s="8" t="s">
        <v>88</v>
      </c>
      <c r="K1" s="8" t="s">
        <v>103</v>
      </c>
      <c r="L1" s="8" t="s">
        <v>104</v>
      </c>
    </row>
    <row r="2" spans="1:12" x14ac:dyDescent="0.25">
      <c r="A2" s="8" t="s">
        <v>96</v>
      </c>
      <c r="B2">
        <f>Control!F25/SUM(Control!D2:D24)</f>
        <v>0.2188746891805933</v>
      </c>
      <c r="C2">
        <f>Experiment!F25/SUM(Experiment!D2:D24)</f>
        <v>0.19831981460023174</v>
      </c>
      <c r="D2">
        <f>(Control!F25+Experiment!F25)/SUM(Experiment!D2:D24,Control!D2:D24)</f>
        <v>0.20860706740369866</v>
      </c>
      <c r="E2">
        <f>SQRT(D2*(1-D2)*(1/SUM(Control!$D$2:$D$24)+1/SUM(Experiment!$D$2:$D$24)))</f>
        <v>4.3716753852259364E-3</v>
      </c>
      <c r="F2">
        <v>1.96</v>
      </c>
      <c r="G2">
        <f>F2*E2</f>
        <v>8.5684837550428355E-3</v>
      </c>
      <c r="H2">
        <f>C2-B2</f>
        <v>-2.0554874580361565E-2</v>
      </c>
      <c r="I2">
        <f>ROUND(H2+G2, 4)</f>
        <v>-1.2E-2</v>
      </c>
      <c r="J2">
        <f>ROUND(H2-G2, 4)</f>
        <v>-2.9100000000000001E-2</v>
      </c>
      <c r="K2">
        <v>0.01</v>
      </c>
      <c r="L2" t="str">
        <f>IF(AND(-K2&lt;I2, -K2&gt;J2), "fail", "pass")</f>
        <v>pass</v>
      </c>
    </row>
    <row r="3" spans="1:12" x14ac:dyDescent="0.25">
      <c r="A3" s="8" t="s">
        <v>97</v>
      </c>
      <c r="B3">
        <f>Control!G25/SUM(Control!D2:D24)</f>
        <v>0.11756201931417337</v>
      </c>
      <c r="C3">
        <f>Experiment!G25/SUM(Experiment!D2:D24)</f>
        <v>0.1126882966396292</v>
      </c>
      <c r="D3">
        <f>(Control!G25+Experiment!G25)/SUM(Experiment!D2:D24,Control!D2:D24)</f>
        <v>0.11512748531241861</v>
      </c>
      <c r="E3">
        <f>SQRT(D3*(1-D3)*(1/SUM(Control!$D$2:$D$24)+1/SUM(Experiment!$D$2:$D$24)))</f>
        <v>3.4341335129324238E-3</v>
      </c>
      <c r="F3">
        <v>1.96</v>
      </c>
      <c r="G3">
        <f>F3*E3</f>
        <v>6.7309016853475505E-3</v>
      </c>
      <c r="H3">
        <f>C3-B3</f>
        <v>-4.8737226745441675E-3</v>
      </c>
      <c r="I3">
        <f>ROUND(H3+G3, 4)</f>
        <v>1.9E-3</v>
      </c>
      <c r="J3">
        <f>ROUND(H3-G3, 4)</f>
        <v>-1.1599999999999999E-2</v>
      </c>
      <c r="K3">
        <v>7.4999999999999997E-3</v>
      </c>
      <c r="L3" t="str">
        <f>IF(AND(-K3&lt;I3, -K3&gt;J3), "fail", "pass")</f>
        <v>fail</v>
      </c>
    </row>
    <row r="8" spans="1:12" x14ac:dyDescent="0.25">
      <c r="A8" s="8" t="s">
        <v>105</v>
      </c>
    </row>
    <row r="15" spans="1:12" ht="13.8" thickBot="1" x14ac:dyDescent="0.3"/>
    <row r="16" spans="1:12" x14ac:dyDescent="0.25">
      <c r="A16" s="31"/>
      <c r="B16" s="19" t="s">
        <v>96</v>
      </c>
      <c r="C16" s="34" t="s">
        <v>97</v>
      </c>
    </row>
    <row r="17" spans="1:3" x14ac:dyDescent="0.25">
      <c r="A17" s="32" t="s">
        <v>98</v>
      </c>
      <c r="B17" s="11">
        <v>0.2188746891805933</v>
      </c>
      <c r="C17" s="24">
        <v>0.11756201931417337</v>
      </c>
    </row>
    <row r="18" spans="1:3" x14ac:dyDescent="0.25">
      <c r="A18" s="32" t="s">
        <v>99</v>
      </c>
      <c r="B18" s="11">
        <v>0.19831981460023174</v>
      </c>
      <c r="C18" s="24">
        <v>0.1126882966396292</v>
      </c>
    </row>
    <row r="19" spans="1:3" x14ac:dyDescent="0.25">
      <c r="A19" s="12" t="s">
        <v>132</v>
      </c>
      <c r="B19" s="11">
        <v>0.20860706740369866</v>
      </c>
      <c r="C19" s="24">
        <v>0.11512748531241861</v>
      </c>
    </row>
    <row r="20" spans="1:3" x14ac:dyDescent="0.25">
      <c r="A20" s="32" t="s">
        <v>86</v>
      </c>
      <c r="B20" s="11">
        <v>4.3716753852259364E-3</v>
      </c>
      <c r="C20" s="24">
        <v>3.4341335129324238E-3</v>
      </c>
    </row>
    <row r="21" spans="1:3" x14ac:dyDescent="0.25">
      <c r="A21" s="32" t="s">
        <v>101</v>
      </c>
      <c r="B21" s="11">
        <v>1.96</v>
      </c>
      <c r="C21" s="24">
        <v>1.96</v>
      </c>
    </row>
    <row r="22" spans="1:3" x14ac:dyDescent="0.25">
      <c r="A22" s="32" t="s">
        <v>89</v>
      </c>
      <c r="B22" s="11">
        <v>8.5684837550428355E-3</v>
      </c>
      <c r="C22" s="24">
        <v>6.7309016853475505E-3</v>
      </c>
    </row>
    <row r="23" spans="1:3" x14ac:dyDescent="0.25">
      <c r="A23" s="32" t="s">
        <v>102</v>
      </c>
      <c r="B23" s="11">
        <v>-2.0554874580361565E-2</v>
      </c>
      <c r="C23" s="24">
        <v>-4.8737226745441675E-3</v>
      </c>
    </row>
    <row r="24" spans="1:3" x14ac:dyDescent="0.25">
      <c r="A24" s="32" t="s">
        <v>87</v>
      </c>
      <c r="B24" s="11">
        <v>-1.2E-2</v>
      </c>
      <c r="C24" s="24">
        <v>1.9E-3</v>
      </c>
    </row>
    <row r="25" spans="1:3" x14ac:dyDescent="0.25">
      <c r="A25" s="32" t="s">
        <v>88</v>
      </c>
      <c r="B25" s="11">
        <v>-2.9100000000000001E-2</v>
      </c>
      <c r="C25" s="24">
        <v>-1.1599999999999999E-2</v>
      </c>
    </row>
    <row r="26" spans="1:3" x14ac:dyDescent="0.25">
      <c r="A26" s="32" t="s">
        <v>103</v>
      </c>
      <c r="B26" s="11">
        <v>0.01</v>
      </c>
      <c r="C26" s="24">
        <v>7.4999999999999997E-3</v>
      </c>
    </row>
    <row r="27" spans="1:3" ht="13.8" thickBot="1" x14ac:dyDescent="0.3">
      <c r="A27" s="33" t="s">
        <v>104</v>
      </c>
      <c r="B27" s="15" t="s">
        <v>131</v>
      </c>
      <c r="C27" s="26" t="s">
        <v>113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topLeftCell="A5" workbookViewId="0">
      <selection activeCell="H8" sqref="H8"/>
    </sheetView>
  </sheetViews>
  <sheetFormatPr defaultRowHeight="13.2" x14ac:dyDescent="0.25"/>
  <cols>
    <col min="1" max="1" width="21" bestFit="1" customWidth="1"/>
    <col min="4" max="4" width="42.44140625" style="9" customWidth="1"/>
  </cols>
  <sheetData>
    <row r="1" spans="1:4" x14ac:dyDescent="0.25">
      <c r="A1" s="18" t="s">
        <v>82</v>
      </c>
      <c r="B1" s="19" t="s">
        <v>114</v>
      </c>
      <c r="C1" s="19" t="s">
        <v>115</v>
      </c>
      <c r="D1" s="20" t="s">
        <v>116</v>
      </c>
    </row>
    <row r="2" spans="1:4" ht="66" x14ac:dyDescent="0.25">
      <c r="A2" s="12" t="s">
        <v>83</v>
      </c>
      <c r="B2" s="10" t="s">
        <v>117</v>
      </c>
      <c r="C2" s="11"/>
      <c r="D2" s="13" t="s">
        <v>120</v>
      </c>
    </row>
    <row r="3" spans="1:4" ht="39.6" x14ac:dyDescent="0.25">
      <c r="A3" s="12" t="s">
        <v>118</v>
      </c>
      <c r="B3" s="11"/>
      <c r="C3" s="11"/>
      <c r="D3" s="13" t="s">
        <v>119</v>
      </c>
    </row>
    <row r="4" spans="1:4" ht="79.2" x14ac:dyDescent="0.25">
      <c r="A4" s="12" t="s">
        <v>84</v>
      </c>
      <c r="B4" s="10" t="s">
        <v>117</v>
      </c>
      <c r="C4" s="11"/>
      <c r="D4" s="13" t="s">
        <v>125</v>
      </c>
    </row>
    <row r="5" spans="1:4" ht="52.8" x14ac:dyDescent="0.25">
      <c r="A5" s="12" t="s">
        <v>121</v>
      </c>
      <c r="B5" s="10" t="s">
        <v>117</v>
      </c>
      <c r="C5" s="11"/>
      <c r="D5" s="13" t="s">
        <v>122</v>
      </c>
    </row>
    <row r="6" spans="1:4" ht="79.2" x14ac:dyDescent="0.25">
      <c r="A6" s="12" t="s">
        <v>96</v>
      </c>
      <c r="B6" s="11"/>
      <c r="C6" s="10" t="s">
        <v>117</v>
      </c>
      <c r="D6" s="13" t="s">
        <v>126</v>
      </c>
    </row>
    <row r="7" spans="1:4" ht="79.2" customHeight="1" x14ac:dyDescent="0.25">
      <c r="A7" s="12" t="s">
        <v>123</v>
      </c>
      <c r="B7" s="11"/>
      <c r="C7" s="10" t="s">
        <v>117</v>
      </c>
      <c r="D7" s="13" t="s">
        <v>137</v>
      </c>
    </row>
    <row r="8" spans="1:4" ht="79.8" thickBot="1" x14ac:dyDescent="0.3">
      <c r="A8" s="14" t="s">
        <v>97</v>
      </c>
      <c r="B8" s="15"/>
      <c r="C8" s="16" t="s">
        <v>117</v>
      </c>
      <c r="D8" s="17" t="s">
        <v>124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C4"/>
    </sheetView>
  </sheetViews>
  <sheetFormatPr defaultRowHeight="13.2" x14ac:dyDescent="0.25"/>
  <cols>
    <col min="1" max="1" width="15.21875" bestFit="1" customWidth="1"/>
    <col min="2" max="2" width="12.88671875" customWidth="1"/>
  </cols>
  <sheetData>
    <row r="1" spans="1:3" ht="39.6" x14ac:dyDescent="0.25">
      <c r="A1" s="18" t="s">
        <v>82</v>
      </c>
      <c r="B1" s="23" t="s">
        <v>127</v>
      </c>
      <c r="C1" s="20" t="s">
        <v>128</v>
      </c>
    </row>
    <row r="2" spans="1:3" x14ac:dyDescent="0.25">
      <c r="A2" s="12" t="s">
        <v>96</v>
      </c>
      <c r="B2" s="10">
        <v>25835</v>
      </c>
      <c r="C2" s="21">
        <v>645875</v>
      </c>
    </row>
    <row r="3" spans="1:3" x14ac:dyDescent="0.25">
      <c r="A3" s="12" t="s">
        <v>123</v>
      </c>
      <c r="B3" s="10">
        <v>39115</v>
      </c>
      <c r="C3" s="21">
        <v>4741212</v>
      </c>
    </row>
    <row r="4" spans="1:3" ht="13.8" thickBot="1" x14ac:dyDescent="0.3">
      <c r="A4" s="14" t="s">
        <v>97</v>
      </c>
      <c r="B4" s="16">
        <v>27413</v>
      </c>
      <c r="C4" s="22">
        <v>685325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J1" sqref="J1:L5"/>
    </sheetView>
  </sheetViews>
  <sheetFormatPr defaultRowHeight="13.2" x14ac:dyDescent="0.25"/>
  <cols>
    <col min="10" max="10" width="18.77734375" bestFit="1" customWidth="1"/>
    <col min="11" max="11" width="16.6640625" bestFit="1" customWidth="1"/>
    <col min="12" max="12" width="14.33203125" bestFit="1" customWidth="1"/>
  </cols>
  <sheetData>
    <row r="1" spans="1:12" x14ac:dyDescent="0.25">
      <c r="A1" s="8" t="s">
        <v>106</v>
      </c>
      <c r="B1" s="8" t="s">
        <v>107</v>
      </c>
      <c r="C1" s="8" t="s">
        <v>108</v>
      </c>
      <c r="D1" s="8" t="s">
        <v>109</v>
      </c>
      <c r="E1" s="8" t="s">
        <v>110</v>
      </c>
      <c r="F1" s="8" t="s">
        <v>111</v>
      </c>
      <c r="G1" s="8" t="s">
        <v>108</v>
      </c>
      <c r="H1" s="8" t="s">
        <v>112</v>
      </c>
      <c r="J1" s="31"/>
      <c r="K1" s="19" t="s">
        <v>96</v>
      </c>
      <c r="L1" s="34" t="s">
        <v>97</v>
      </c>
    </row>
    <row r="2" spans="1:12" x14ac:dyDescent="0.25">
      <c r="A2">
        <f>Control!F2/Control!D2</f>
        <v>0.1950509461426492</v>
      </c>
      <c r="B2">
        <f>Experiment!F2/Experiment!D2</f>
        <v>0.15306122448979592</v>
      </c>
      <c r="C2">
        <f>B2-A2</f>
        <v>-4.1989721652853279E-2</v>
      </c>
      <c r="D2">
        <f>COUNTIF(C2:C24,"&lt;0")</f>
        <v>19</v>
      </c>
      <c r="E2">
        <f>Control!G2/Control!D2</f>
        <v>0.10189228529839883</v>
      </c>
      <c r="F2">
        <f>Experiment!G2/Experiment!D2</f>
        <v>4.9562682215743441E-2</v>
      </c>
      <c r="G2">
        <f>F2-E2</f>
        <v>-5.2329603082655392E-2</v>
      </c>
      <c r="H2">
        <f>COUNTIF(G2:G24,"&lt;0")</f>
        <v>13</v>
      </c>
      <c r="J2" s="12" t="s">
        <v>133</v>
      </c>
      <c r="K2" s="11">
        <v>19</v>
      </c>
      <c r="L2" s="24">
        <v>13</v>
      </c>
    </row>
    <row r="3" spans="1:12" x14ac:dyDescent="0.25">
      <c r="A3">
        <f>Control!F3/Control!D3</f>
        <v>0.18870346598202825</v>
      </c>
      <c r="B3">
        <f>Experiment!F3/Experiment!D3</f>
        <v>0.14777070063694267</v>
      </c>
      <c r="C3">
        <f t="shared" ref="C3:C24" si="0">B3-A3</f>
        <v>-4.0932765345085581E-2</v>
      </c>
      <c r="E3">
        <f>Control!G3/Control!D3</f>
        <v>8.9858793324775352E-2</v>
      </c>
      <c r="F3">
        <f>Experiment!G3/Experiment!D3</f>
        <v>0.11592356687898089</v>
      </c>
      <c r="G3">
        <f t="shared" ref="G3:G24" si="1">F3-E3</f>
        <v>2.6064773554205542E-2</v>
      </c>
      <c r="J3" s="12" t="s">
        <v>134</v>
      </c>
      <c r="K3" s="11">
        <v>23</v>
      </c>
      <c r="L3" s="24">
        <v>23</v>
      </c>
    </row>
    <row r="4" spans="1:12" x14ac:dyDescent="0.25">
      <c r="A4">
        <f>Control!F4/Control!D4</f>
        <v>0.18371837183718373</v>
      </c>
      <c r="B4">
        <f>Experiment!F4/Experiment!D4</f>
        <v>0.16402714932126697</v>
      </c>
      <c r="C4">
        <f t="shared" si="0"/>
        <v>-1.9691222515916762E-2</v>
      </c>
      <c r="E4">
        <f>Control!G4/Control!D4</f>
        <v>0.10451045104510451</v>
      </c>
      <c r="F4">
        <f>Experiment!G4/Experiment!D4</f>
        <v>8.9366515837104074E-2</v>
      </c>
      <c r="G4">
        <f t="shared" si="1"/>
        <v>-1.5143935208000434E-2</v>
      </c>
      <c r="J4" s="12" t="s">
        <v>135</v>
      </c>
      <c r="K4" s="11">
        <v>2.5999999999999999E-3</v>
      </c>
      <c r="L4" s="24">
        <v>0.67759999999999998</v>
      </c>
    </row>
    <row r="5" spans="1:12" ht="13.8" thickBot="1" x14ac:dyDescent="0.3">
      <c r="A5">
        <f>Control!F5/Control!D5</f>
        <v>0.18660287081339713</v>
      </c>
      <c r="B5">
        <f>Experiment!F5/Experiment!D5</f>
        <v>0.16686819830713423</v>
      </c>
      <c r="C5">
        <f t="shared" si="0"/>
        <v>-1.9734672506262901E-2</v>
      </c>
      <c r="E5">
        <f>Control!G5/Control!D5</f>
        <v>0.1255980861244019</v>
      </c>
      <c r="F5">
        <f>Experiment!G5/Experiment!D5</f>
        <v>0.11124546553808948</v>
      </c>
      <c r="G5">
        <f t="shared" si="1"/>
        <v>-1.4352620586312426E-2</v>
      </c>
      <c r="J5" s="14" t="s">
        <v>136</v>
      </c>
      <c r="K5" s="16" t="s">
        <v>131</v>
      </c>
      <c r="L5" s="22" t="s">
        <v>113</v>
      </c>
    </row>
    <row r="6" spans="1:12" x14ac:dyDescent="0.25">
      <c r="A6">
        <f>Control!F6/Control!D6</f>
        <v>0.19474313022700118</v>
      </c>
      <c r="B6">
        <f>Experiment!F6/Experiment!D6</f>
        <v>0.16826923076923078</v>
      </c>
      <c r="C6">
        <f t="shared" si="0"/>
        <v>-2.64738994577704E-2</v>
      </c>
      <c r="E6">
        <f>Control!G6/Control!D6</f>
        <v>7.6463560334528072E-2</v>
      </c>
      <c r="F6">
        <f>Experiment!G6/Experiment!D6</f>
        <v>0.11298076923076923</v>
      </c>
      <c r="G6">
        <f t="shared" si="1"/>
        <v>3.651720889624116E-2</v>
      </c>
    </row>
    <row r="7" spans="1:12" x14ac:dyDescent="0.25">
      <c r="A7">
        <f>Control!F7/Control!D7</f>
        <v>0.16767922235722965</v>
      </c>
      <c r="B7">
        <f>Experiment!F7/Experiment!D7</f>
        <v>0.16370558375634517</v>
      </c>
      <c r="C7">
        <f t="shared" si="0"/>
        <v>-3.9736386008844826E-3</v>
      </c>
      <c r="E7">
        <f>Control!G7/Control!D7</f>
        <v>9.9635479951397321E-2</v>
      </c>
      <c r="F7">
        <f>Experiment!G7/Experiment!D7</f>
        <v>7.7411167512690351E-2</v>
      </c>
      <c r="G7">
        <f t="shared" si="1"/>
        <v>-2.222431243870697E-2</v>
      </c>
    </row>
    <row r="8" spans="1:12" x14ac:dyDescent="0.25">
      <c r="A8">
        <f>Control!F8/Control!D8</f>
        <v>0.19518716577540107</v>
      </c>
      <c r="B8">
        <f>Experiment!F8/Experiment!D8</f>
        <v>0.16282051282051282</v>
      </c>
      <c r="C8">
        <f t="shared" si="0"/>
        <v>-3.2366652954888248E-2</v>
      </c>
      <c r="E8">
        <f>Control!G8/Control!D8</f>
        <v>0.10160427807486631</v>
      </c>
      <c r="F8">
        <f>Experiment!G8/Experiment!D8</f>
        <v>5.6410256410256411E-2</v>
      </c>
      <c r="G8">
        <f t="shared" si="1"/>
        <v>-4.5194021664609903E-2</v>
      </c>
    </row>
    <row r="9" spans="1:12" x14ac:dyDescent="0.25">
      <c r="A9">
        <f>Control!F9/Control!D9</f>
        <v>0.17405063291139242</v>
      </c>
      <c r="B9">
        <f>Experiment!F9/Experiment!D9</f>
        <v>0.14417177914110429</v>
      </c>
      <c r="C9">
        <f t="shared" si="0"/>
        <v>-2.9878853770288122E-2</v>
      </c>
      <c r="E9">
        <f>Control!G9/Control!D9</f>
        <v>0.11075949367088607</v>
      </c>
      <c r="F9">
        <f>Experiment!G9/Experiment!D9</f>
        <v>9.5092024539877307E-2</v>
      </c>
      <c r="G9">
        <f t="shared" si="1"/>
        <v>-1.5667469131008763E-2</v>
      </c>
    </row>
    <row r="10" spans="1:12" x14ac:dyDescent="0.25">
      <c r="A10">
        <f>Control!F10/Control!D10</f>
        <v>0.18958031837916064</v>
      </c>
      <c r="B10">
        <f>Experiment!F10/Experiment!D10</f>
        <v>0.17216642754662842</v>
      </c>
      <c r="C10">
        <f t="shared" si="0"/>
        <v>-1.7413890832532225E-2</v>
      </c>
      <c r="E10">
        <f>Control!G10/Control!D10</f>
        <v>8.6830680173661356E-2</v>
      </c>
      <c r="F10">
        <f>Experiment!G10/Experiment!D10</f>
        <v>0.11047345767575323</v>
      </c>
      <c r="G10">
        <f t="shared" si="1"/>
        <v>2.3642777502091872E-2</v>
      </c>
    </row>
    <row r="11" spans="1:12" x14ac:dyDescent="0.25">
      <c r="A11">
        <f>Control!F11/Control!D11</f>
        <v>0.19163763066202091</v>
      </c>
      <c r="B11">
        <f>Experiment!F11/Experiment!D11</f>
        <v>0.17790697674418604</v>
      </c>
      <c r="C11">
        <f t="shared" si="0"/>
        <v>-1.3730653917834873E-2</v>
      </c>
      <c r="E11">
        <f>Control!G11/Control!D11</f>
        <v>0.11265969802555169</v>
      </c>
      <c r="F11">
        <f>Experiment!G11/Experiment!D11</f>
        <v>0.11395348837209303</v>
      </c>
      <c r="G11">
        <f t="shared" si="1"/>
        <v>1.2937903465413403E-3</v>
      </c>
    </row>
    <row r="12" spans="1:12" x14ac:dyDescent="0.25">
      <c r="A12">
        <f>Control!F12/Control!D12</f>
        <v>0.22606689734717417</v>
      </c>
      <c r="B12">
        <f>Experiment!F12/Experiment!D12</f>
        <v>0.16550925925925927</v>
      </c>
      <c r="C12">
        <f t="shared" si="0"/>
        <v>-6.0557638087914895E-2</v>
      </c>
      <c r="E12">
        <f>Control!G12/Control!D12</f>
        <v>0.12110726643598616</v>
      </c>
      <c r="F12">
        <f>Experiment!G12/Experiment!D12</f>
        <v>8.217592592592593E-2</v>
      </c>
      <c r="G12">
        <f t="shared" si="1"/>
        <v>-3.8931340510060225E-2</v>
      </c>
    </row>
    <row r="13" spans="1:12" x14ac:dyDescent="0.25">
      <c r="A13">
        <f>Control!F13/Control!D13</f>
        <v>0.19331742243436753</v>
      </c>
      <c r="B13">
        <f>Experiment!F13/Experiment!D13</f>
        <v>0.15980024968789014</v>
      </c>
      <c r="C13">
        <f t="shared" si="0"/>
        <v>-3.3517172746477392E-2</v>
      </c>
      <c r="E13">
        <f>Control!G13/Control!D13</f>
        <v>0.10978520286396182</v>
      </c>
      <c r="F13">
        <f>Experiment!G13/Experiment!D13</f>
        <v>8.7390761548064924E-2</v>
      </c>
      <c r="G13">
        <f t="shared" si="1"/>
        <v>-2.2394441315896893E-2</v>
      </c>
    </row>
    <row r="14" spans="1:12" x14ac:dyDescent="0.25">
      <c r="A14">
        <f>Control!F14/Control!D14</f>
        <v>0.19097744360902255</v>
      </c>
      <c r="B14">
        <f>Experiment!F14/Experiment!D14</f>
        <v>0.19003115264797507</v>
      </c>
      <c r="C14">
        <f t="shared" si="0"/>
        <v>-9.4629096104748012E-4</v>
      </c>
      <c r="E14">
        <f>Control!G14/Control!D14</f>
        <v>8.4210526315789472E-2</v>
      </c>
      <c r="F14">
        <f>Experiment!G14/Experiment!D14</f>
        <v>0.1059190031152648</v>
      </c>
      <c r="G14">
        <f t="shared" si="1"/>
        <v>2.1708476799475324E-2</v>
      </c>
    </row>
    <row r="15" spans="1:12" x14ac:dyDescent="0.25">
      <c r="A15">
        <f>Control!F15/Control!D15</f>
        <v>0.32689450222882616</v>
      </c>
      <c r="B15">
        <f>Experiment!F15/Experiment!D15</f>
        <v>0.27833572453371591</v>
      </c>
      <c r="C15">
        <f t="shared" si="0"/>
        <v>-4.8558777695110245E-2</v>
      </c>
      <c r="E15">
        <f>Control!G15/Control!D15</f>
        <v>0.1812778603268945</v>
      </c>
      <c r="F15">
        <f>Experiment!G15/Experiment!D15</f>
        <v>0.13486370157819225</v>
      </c>
      <c r="G15">
        <f t="shared" si="1"/>
        <v>-4.641415874870225E-2</v>
      </c>
    </row>
    <row r="16" spans="1:12" x14ac:dyDescent="0.25">
      <c r="A16">
        <f>Control!F16/Control!D16</f>
        <v>0.25470332850940663</v>
      </c>
      <c r="B16">
        <f>Experiment!F16/Experiment!D16</f>
        <v>0.18983557548579971</v>
      </c>
      <c r="C16">
        <f t="shared" si="0"/>
        <v>-6.4867753023606922E-2</v>
      </c>
      <c r="E16">
        <f>Control!G16/Control!D16</f>
        <v>0.18523878437047755</v>
      </c>
      <c r="F16">
        <f>Experiment!G16/Experiment!D16</f>
        <v>0.1210762331838565</v>
      </c>
      <c r="G16">
        <f t="shared" si="1"/>
        <v>-6.416255118662105E-2</v>
      </c>
    </row>
    <row r="17" spans="1:7" x14ac:dyDescent="0.25">
      <c r="A17">
        <f>Control!F17/Control!D17</f>
        <v>0.22740112994350281</v>
      </c>
      <c r="B17">
        <f>Experiment!F17/Experiment!D17</f>
        <v>0.22077922077922077</v>
      </c>
      <c r="C17">
        <f t="shared" si="0"/>
        <v>-6.6219091642820416E-3</v>
      </c>
      <c r="E17">
        <f>Control!G17/Control!D17</f>
        <v>0.14689265536723164</v>
      </c>
      <c r="F17">
        <f>Experiment!G17/Experiment!D17</f>
        <v>0.14574314574314573</v>
      </c>
      <c r="G17">
        <f t="shared" si="1"/>
        <v>-1.1495096240859148E-3</v>
      </c>
    </row>
    <row r="18" spans="1:7" x14ac:dyDescent="0.25">
      <c r="A18">
        <f>Control!F18/Control!D18</f>
        <v>0.30698287220026349</v>
      </c>
      <c r="B18">
        <f>Experiment!F18/Experiment!D18</f>
        <v>0.27626459143968873</v>
      </c>
      <c r="C18">
        <f t="shared" si="0"/>
        <v>-3.0718280760574757E-2</v>
      </c>
      <c r="E18">
        <f>Control!G18/Control!D18</f>
        <v>0.16337285902503293</v>
      </c>
      <c r="F18">
        <f>Experiment!G18/Experiment!D18</f>
        <v>0.15434500648508431</v>
      </c>
      <c r="G18">
        <f t="shared" si="1"/>
        <v>-9.0278525399486165E-3</v>
      </c>
    </row>
    <row r="19" spans="1:7" x14ac:dyDescent="0.25">
      <c r="A19">
        <f>Control!F19/Control!D19</f>
        <v>0.20923913043478262</v>
      </c>
      <c r="B19">
        <f>Experiment!F19/Experiment!D19</f>
        <v>0.22010869565217392</v>
      </c>
      <c r="C19">
        <f t="shared" si="0"/>
        <v>1.0869565217391297E-2</v>
      </c>
      <c r="E19">
        <f>Control!G19/Control!D19</f>
        <v>0.12364130434782608</v>
      </c>
      <c r="F19">
        <f>Experiment!G19/Experiment!D19</f>
        <v>0.16304347826086957</v>
      </c>
      <c r="G19">
        <f t="shared" si="1"/>
        <v>3.9402173913043487E-2</v>
      </c>
    </row>
    <row r="20" spans="1:7" x14ac:dyDescent="0.25">
      <c r="A20">
        <f>Control!F20/Control!D20</f>
        <v>0.26522327469553453</v>
      </c>
      <c r="B20">
        <f>Experiment!F20/Experiment!D20</f>
        <v>0.27647867950481431</v>
      </c>
      <c r="C20">
        <f t="shared" si="0"/>
        <v>1.1255404809279779E-2</v>
      </c>
      <c r="E20">
        <f>Control!G20/Control!D20</f>
        <v>0.11637347767253045</v>
      </c>
      <c r="F20">
        <f>Experiment!G20/Experiment!D20</f>
        <v>0.13204951856946354</v>
      </c>
      <c r="G20">
        <f t="shared" si="1"/>
        <v>1.5676040896933086E-2</v>
      </c>
    </row>
    <row r="21" spans="1:7" x14ac:dyDescent="0.25">
      <c r="A21">
        <f>Control!F21/Control!D21</f>
        <v>0.22752043596730245</v>
      </c>
      <c r="B21">
        <f>Experiment!F21/Experiment!D21</f>
        <v>0.28434065934065933</v>
      </c>
      <c r="C21">
        <f t="shared" si="0"/>
        <v>5.6820223373356876E-2</v>
      </c>
      <c r="E21">
        <f>Control!G21/Control!D21</f>
        <v>0.10217983651226158</v>
      </c>
      <c r="F21">
        <f>Experiment!G21/Experiment!D21</f>
        <v>9.2032967032967039E-2</v>
      </c>
      <c r="G21">
        <f t="shared" si="1"/>
        <v>-1.0146869479294537E-2</v>
      </c>
    </row>
    <row r="22" spans="1:7" x14ac:dyDescent="0.25">
      <c r="A22">
        <f>Control!F22/Control!D22</f>
        <v>0.24645892351274787</v>
      </c>
      <c r="B22">
        <f>Experiment!F22/Experiment!D22</f>
        <v>0.25207756232686979</v>
      </c>
      <c r="C22">
        <f t="shared" si="0"/>
        <v>5.6186388141219179E-3</v>
      </c>
      <c r="E22">
        <f>Control!G22/Control!D22</f>
        <v>0.14305949008498584</v>
      </c>
      <c r="F22">
        <f>Experiment!G22/Experiment!D22</f>
        <v>0.17036011080332411</v>
      </c>
      <c r="G22">
        <f t="shared" si="1"/>
        <v>2.7300620718338275E-2</v>
      </c>
    </row>
    <row r="23" spans="1:7" x14ac:dyDescent="0.25">
      <c r="A23">
        <f>Control!F23/Control!D23</f>
        <v>0.22907488986784141</v>
      </c>
      <c r="B23">
        <f>Experiment!F23/Experiment!D23</f>
        <v>0.20431654676258992</v>
      </c>
      <c r="C23">
        <f t="shared" si="0"/>
        <v>-2.475834310525149E-2</v>
      </c>
      <c r="E23">
        <f>Control!G23/Control!D23</f>
        <v>0.13656387665198239</v>
      </c>
      <c r="F23">
        <f>Experiment!G23/Experiment!D23</f>
        <v>0.14388489208633093</v>
      </c>
      <c r="G23">
        <f t="shared" si="1"/>
        <v>7.3210154343485434E-3</v>
      </c>
    </row>
    <row r="24" spans="1:7" x14ac:dyDescent="0.25">
      <c r="A24">
        <f>Control!F24/Control!D24</f>
        <v>0.29725829725829728</v>
      </c>
      <c r="B24">
        <f>Experiment!F24/Experiment!D24</f>
        <v>0.25138121546961328</v>
      </c>
      <c r="C24">
        <f t="shared" si="0"/>
        <v>-4.5877081788683993E-2</v>
      </c>
      <c r="E24">
        <f>Control!G24/Control!D24</f>
        <v>9.6681096681096687E-2</v>
      </c>
      <c r="F24">
        <f>Experiment!G24/Experiment!D24</f>
        <v>0.14226519337016574</v>
      </c>
      <c r="G24">
        <f t="shared" si="1"/>
        <v>4.5584096689069056E-2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G23" sqref="G23"/>
    </sheetView>
  </sheetViews>
  <sheetFormatPr defaultRowHeight="13.2" x14ac:dyDescent="0.25"/>
  <cols>
    <col min="1" max="1" width="21.6640625" customWidth="1"/>
    <col min="3" max="3" width="9.6640625" customWidth="1"/>
    <col min="4" max="4" width="10.21875" customWidth="1"/>
    <col min="6" max="6" width="10.6640625" customWidth="1"/>
    <col min="10" max="10" width="18.6640625" bestFit="1" customWidth="1"/>
  </cols>
  <sheetData>
    <row r="1" spans="1:11" ht="26.4" x14ac:dyDescent="0.25">
      <c r="A1" s="18" t="s">
        <v>82</v>
      </c>
      <c r="B1" s="19" t="s">
        <v>81</v>
      </c>
      <c r="C1" s="19" t="s">
        <v>80</v>
      </c>
      <c r="D1" s="23" t="s">
        <v>129</v>
      </c>
      <c r="E1" s="19" t="s">
        <v>86</v>
      </c>
      <c r="F1" s="23" t="s">
        <v>101</v>
      </c>
      <c r="G1" s="23" t="s">
        <v>89</v>
      </c>
      <c r="H1" s="23" t="s">
        <v>87</v>
      </c>
      <c r="I1" s="23" t="s">
        <v>88</v>
      </c>
      <c r="J1" s="23" t="s">
        <v>90</v>
      </c>
      <c r="K1" s="20" t="s">
        <v>130</v>
      </c>
    </row>
    <row r="2" spans="1:11" x14ac:dyDescent="0.25">
      <c r="A2" s="12" t="s">
        <v>83</v>
      </c>
      <c r="B2" s="11">
        <v>345543</v>
      </c>
      <c r="C2" s="11">
        <v>344660</v>
      </c>
      <c r="D2" s="10" t="s">
        <v>91</v>
      </c>
      <c r="E2" s="11">
        <f>ROUND(SQRT(0.5*0.5/(B2+C2)), 4)</f>
        <v>5.9999999999999995E-4</v>
      </c>
      <c r="F2" s="11">
        <v>1.96</v>
      </c>
      <c r="G2" s="11">
        <f>ROUND(F2*E2, 4)</f>
        <v>1.1999999999999999E-3</v>
      </c>
      <c r="H2" s="11">
        <f>ROUND(0.5+G2, 4)</f>
        <v>0.50119999999999998</v>
      </c>
      <c r="I2" s="11">
        <f>ROUND(0.5-G2, 4)</f>
        <v>0.49880000000000002</v>
      </c>
      <c r="J2" s="11">
        <f>ROUND(B2/(B2+C2), 4)</f>
        <v>0.50060000000000004</v>
      </c>
      <c r="K2" s="24" t="str">
        <f>IF(AND(J2&lt;=H2, J2&gt;=I2), "pass", "fail")</f>
        <v>pass</v>
      </c>
    </row>
    <row r="3" spans="1:11" x14ac:dyDescent="0.25">
      <c r="A3" s="12" t="s">
        <v>84</v>
      </c>
      <c r="B3" s="11">
        <v>28378</v>
      </c>
      <c r="C3" s="11">
        <v>28325</v>
      </c>
      <c r="D3" s="10" t="s">
        <v>91</v>
      </c>
      <c r="E3" s="11">
        <f>ROUND(SQRT(0.5*0.5/(B3+C3)), 4)</f>
        <v>2.0999999999999999E-3</v>
      </c>
      <c r="F3" s="11">
        <v>1.96</v>
      </c>
      <c r="G3" s="11">
        <f t="shared" ref="G3:G4" si="0">ROUND(F3*E3, 4)</f>
        <v>4.1000000000000003E-3</v>
      </c>
      <c r="H3" s="11">
        <f t="shared" ref="H3" si="1">ROUND(0.5+G3, 4)</f>
        <v>0.50409999999999999</v>
      </c>
      <c r="I3" s="11">
        <f t="shared" ref="I3" si="2">ROUND(0.5-G3, 4)</f>
        <v>0.49590000000000001</v>
      </c>
      <c r="J3" s="11">
        <f>ROUND(B3/(B3+C3), 4)</f>
        <v>0.50049999999999994</v>
      </c>
      <c r="K3" s="24" t="str">
        <f t="shared" ref="K3:K4" si="3">IF(AND(J3&lt;=H3, J3&gt;=I3), "pass", "fail")</f>
        <v>pass</v>
      </c>
    </row>
    <row r="4" spans="1:11" ht="13.8" thickBot="1" x14ac:dyDescent="0.3">
      <c r="A4" s="14" t="s">
        <v>121</v>
      </c>
      <c r="B4" s="16">
        <f>ROUND(0.0821258135745768, 4)</f>
        <v>8.2100000000000006E-2</v>
      </c>
      <c r="C4" s="15">
        <f>ROUND(0.0821824406661638, 4)</f>
        <v>8.2199999999999995E-2</v>
      </c>
      <c r="D4" s="15">
        <f>ROUND((B3+C3)/(B2+C2), 4)</f>
        <v>8.2199999999999995E-2</v>
      </c>
      <c r="E4" s="15">
        <f>ROUND(SQRT(D4*(1-D4)*(1/B2+1/C2)), 5)</f>
        <v>6.6E-4</v>
      </c>
      <c r="F4" s="15">
        <v>1.96</v>
      </c>
      <c r="G4" s="15">
        <f t="shared" si="0"/>
        <v>1.2999999999999999E-3</v>
      </c>
      <c r="H4" s="25">
        <f>ROUND(0+G4, 4)</f>
        <v>1.2999999999999999E-3</v>
      </c>
      <c r="I4" s="25">
        <f>ROUND(0-G4, 4)</f>
        <v>-1.2999999999999999E-3</v>
      </c>
      <c r="J4" s="25">
        <f>ROUND(C4-B4, 4)</f>
        <v>1E-4</v>
      </c>
      <c r="K4" s="26" t="str">
        <f t="shared" si="3"/>
        <v>pass</v>
      </c>
    </row>
    <row r="7" spans="1:11" x14ac:dyDescent="0.25">
      <c r="A7" s="8" t="s">
        <v>92</v>
      </c>
    </row>
    <row r="8" spans="1:11" x14ac:dyDescent="0.25">
      <c r="A8" s="8" t="s">
        <v>93</v>
      </c>
    </row>
    <row r="9" spans="1:11" x14ac:dyDescent="0.25">
      <c r="A9" s="8" t="s">
        <v>94</v>
      </c>
    </row>
    <row r="10" spans="1:11" x14ac:dyDescent="0.25">
      <c r="A10" s="8"/>
    </row>
    <row r="13" spans="1:11" ht="13.8" thickBot="1" x14ac:dyDescent="0.3"/>
    <row r="14" spans="1:11" ht="39.6" x14ac:dyDescent="0.25">
      <c r="A14" s="18"/>
      <c r="B14" s="23" t="s">
        <v>83</v>
      </c>
      <c r="C14" s="23" t="s">
        <v>84</v>
      </c>
      <c r="D14" s="20" t="s">
        <v>121</v>
      </c>
    </row>
    <row r="15" spans="1:11" x14ac:dyDescent="0.25">
      <c r="A15" s="27" t="s">
        <v>81</v>
      </c>
      <c r="B15" s="11">
        <v>345543</v>
      </c>
      <c r="C15" s="11">
        <v>28378</v>
      </c>
      <c r="D15" s="21">
        <v>8.2100000000000006E-2</v>
      </c>
    </row>
    <row r="16" spans="1:11" x14ac:dyDescent="0.25">
      <c r="A16" s="27" t="s">
        <v>80</v>
      </c>
      <c r="B16" s="11">
        <v>344660</v>
      </c>
      <c r="C16" s="11">
        <v>28325</v>
      </c>
      <c r="D16" s="24">
        <v>8.2199999999999995E-2</v>
      </c>
    </row>
    <row r="17" spans="1:4" x14ac:dyDescent="0.25">
      <c r="A17" s="28" t="s">
        <v>129</v>
      </c>
      <c r="B17" s="10" t="s">
        <v>91</v>
      </c>
      <c r="C17" s="10" t="s">
        <v>91</v>
      </c>
      <c r="D17" s="24">
        <v>8.2199999999999995E-2</v>
      </c>
    </row>
    <row r="18" spans="1:4" x14ac:dyDescent="0.25">
      <c r="A18" s="27" t="s">
        <v>86</v>
      </c>
      <c r="B18" s="11">
        <v>5.9999999999999995E-4</v>
      </c>
      <c r="C18" s="11">
        <v>2.0999999999999999E-3</v>
      </c>
      <c r="D18" s="24">
        <v>6.6E-4</v>
      </c>
    </row>
    <row r="19" spans="1:4" x14ac:dyDescent="0.25">
      <c r="A19" s="28" t="s">
        <v>101</v>
      </c>
      <c r="B19" s="11">
        <v>1.96</v>
      </c>
      <c r="C19" s="11">
        <v>1.96</v>
      </c>
      <c r="D19" s="24">
        <v>1.96</v>
      </c>
    </row>
    <row r="20" spans="1:4" x14ac:dyDescent="0.25">
      <c r="A20" s="28" t="s">
        <v>89</v>
      </c>
      <c r="B20" s="11">
        <v>1.1999999999999999E-3</v>
      </c>
      <c r="C20" s="11">
        <v>4.1000000000000003E-3</v>
      </c>
      <c r="D20" s="24">
        <v>1.2999999999999999E-3</v>
      </c>
    </row>
    <row r="21" spans="1:4" x14ac:dyDescent="0.25">
      <c r="A21" s="28" t="s">
        <v>87</v>
      </c>
      <c r="B21" s="11">
        <v>0.50119999999999998</v>
      </c>
      <c r="C21" s="11">
        <v>0.50409999999999999</v>
      </c>
      <c r="D21" s="29">
        <v>1.2999999999999999E-3</v>
      </c>
    </row>
    <row r="22" spans="1:4" x14ac:dyDescent="0.25">
      <c r="A22" s="28" t="s">
        <v>88</v>
      </c>
      <c r="B22" s="11">
        <v>0.49880000000000002</v>
      </c>
      <c r="C22" s="11">
        <v>0.49590000000000001</v>
      </c>
      <c r="D22" s="29">
        <v>-1.2999999999999999E-3</v>
      </c>
    </row>
    <row r="23" spans="1:4" ht="26.4" x14ac:dyDescent="0.25">
      <c r="A23" s="28" t="s">
        <v>90</v>
      </c>
      <c r="B23" s="11">
        <v>0.50060000000000004</v>
      </c>
      <c r="C23" s="11">
        <v>0.50049999999999994</v>
      </c>
      <c r="D23" s="29">
        <v>1E-4</v>
      </c>
    </row>
    <row r="24" spans="1:4" ht="13.8" thickBot="1" x14ac:dyDescent="0.3">
      <c r="A24" s="30" t="s">
        <v>130</v>
      </c>
      <c r="B24" s="15" t="s">
        <v>131</v>
      </c>
      <c r="C24" s="15" t="s">
        <v>131</v>
      </c>
      <c r="D24" s="26" t="s">
        <v>131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P7" sqref="P7"/>
    </sheetView>
  </sheetViews>
  <sheetFormatPr defaultRowHeight="13.2" x14ac:dyDescent="0.25"/>
  <sheetData>
    <row r="1" spans="1:3" x14ac:dyDescent="0.25">
      <c r="A1" s="7" t="s">
        <v>42</v>
      </c>
      <c r="B1" s="7" t="s">
        <v>80</v>
      </c>
      <c r="C1" s="7" t="s">
        <v>81</v>
      </c>
    </row>
    <row r="2" spans="1:3" x14ac:dyDescent="0.25">
      <c r="A2" s="2" t="s">
        <v>43</v>
      </c>
      <c r="B2" s="3">
        <v>7716</v>
      </c>
      <c r="C2" s="3">
        <v>7723</v>
      </c>
    </row>
    <row r="3" spans="1:3" x14ac:dyDescent="0.25">
      <c r="A3" s="2" t="s">
        <v>44</v>
      </c>
      <c r="B3" s="3">
        <v>9288</v>
      </c>
      <c r="C3" s="3">
        <v>9102</v>
      </c>
    </row>
    <row r="4" spans="1:3" x14ac:dyDescent="0.25">
      <c r="A4" s="2" t="s">
        <v>45</v>
      </c>
      <c r="B4" s="3">
        <v>10480</v>
      </c>
      <c r="C4" s="3">
        <v>10511</v>
      </c>
    </row>
    <row r="5" spans="1:3" x14ac:dyDescent="0.25">
      <c r="A5" s="2" t="s">
        <v>46</v>
      </c>
      <c r="B5" s="3">
        <v>9867</v>
      </c>
      <c r="C5" s="3">
        <v>9871</v>
      </c>
    </row>
    <row r="6" spans="1:3" x14ac:dyDescent="0.25">
      <c r="A6" s="2" t="s">
        <v>47</v>
      </c>
      <c r="B6" s="3">
        <v>9793</v>
      </c>
      <c r="C6" s="3">
        <v>10014</v>
      </c>
    </row>
    <row r="7" spans="1:3" x14ac:dyDescent="0.25">
      <c r="A7" s="2" t="s">
        <v>48</v>
      </c>
      <c r="B7" s="3">
        <v>9500</v>
      </c>
      <c r="C7" s="3">
        <v>9670</v>
      </c>
    </row>
    <row r="8" spans="1:3" x14ac:dyDescent="0.25">
      <c r="A8" s="2" t="s">
        <v>49</v>
      </c>
      <c r="B8" s="3">
        <v>9088</v>
      </c>
      <c r="C8" s="3">
        <v>9008</v>
      </c>
    </row>
    <row r="9" spans="1:3" x14ac:dyDescent="0.25">
      <c r="A9" s="2" t="s">
        <v>50</v>
      </c>
      <c r="B9" s="3">
        <v>7664</v>
      </c>
      <c r="C9" s="3">
        <v>7434</v>
      </c>
    </row>
    <row r="10" spans="1:3" x14ac:dyDescent="0.25">
      <c r="A10" s="2" t="s">
        <v>51</v>
      </c>
      <c r="B10" s="3">
        <v>8434</v>
      </c>
      <c r="C10" s="3">
        <v>8459</v>
      </c>
    </row>
    <row r="11" spans="1:3" x14ac:dyDescent="0.25">
      <c r="A11" s="2" t="s">
        <v>52</v>
      </c>
      <c r="B11" s="3">
        <v>10496</v>
      </c>
      <c r="C11" s="3">
        <v>10667</v>
      </c>
    </row>
    <row r="12" spans="1:3" x14ac:dyDescent="0.25">
      <c r="A12" s="2" t="s">
        <v>53</v>
      </c>
      <c r="B12" s="3">
        <v>10551</v>
      </c>
      <c r="C12" s="3">
        <v>10660</v>
      </c>
    </row>
    <row r="13" spans="1:3" x14ac:dyDescent="0.25">
      <c r="A13" s="2" t="s">
        <v>54</v>
      </c>
      <c r="B13" s="3">
        <v>9737</v>
      </c>
      <c r="C13" s="3">
        <v>9947</v>
      </c>
    </row>
    <row r="14" spans="1:3" x14ac:dyDescent="0.25">
      <c r="A14" s="2" t="s">
        <v>55</v>
      </c>
      <c r="B14" s="3">
        <v>8176</v>
      </c>
      <c r="C14" s="3">
        <v>8324</v>
      </c>
    </row>
    <row r="15" spans="1:3" x14ac:dyDescent="0.25">
      <c r="A15" s="2" t="s">
        <v>56</v>
      </c>
      <c r="B15" s="3">
        <v>9402</v>
      </c>
      <c r="C15" s="3">
        <v>9434</v>
      </c>
    </row>
    <row r="16" spans="1:3" x14ac:dyDescent="0.25">
      <c r="A16" s="2" t="s">
        <v>57</v>
      </c>
      <c r="B16" s="3">
        <v>8669</v>
      </c>
      <c r="C16" s="3">
        <v>8687</v>
      </c>
    </row>
    <row r="17" spans="1:3" x14ac:dyDescent="0.25">
      <c r="A17" s="2" t="s">
        <v>58</v>
      </c>
      <c r="B17" s="3">
        <v>8881</v>
      </c>
      <c r="C17" s="3">
        <v>8896</v>
      </c>
    </row>
    <row r="18" spans="1:3" x14ac:dyDescent="0.25">
      <c r="A18" s="2" t="s">
        <v>59</v>
      </c>
      <c r="B18" s="3">
        <v>9655</v>
      </c>
      <c r="C18" s="3">
        <v>9535</v>
      </c>
    </row>
    <row r="19" spans="1:3" x14ac:dyDescent="0.25">
      <c r="A19" s="2" t="s">
        <v>60</v>
      </c>
      <c r="B19" s="3">
        <v>9396</v>
      </c>
      <c r="C19" s="3">
        <v>9363</v>
      </c>
    </row>
    <row r="20" spans="1:3" x14ac:dyDescent="0.25">
      <c r="A20" s="2" t="s">
        <v>61</v>
      </c>
      <c r="B20" s="3">
        <v>9262</v>
      </c>
      <c r="C20" s="3">
        <v>9327</v>
      </c>
    </row>
    <row r="21" spans="1:3" x14ac:dyDescent="0.25">
      <c r="A21" s="2" t="s">
        <v>62</v>
      </c>
      <c r="B21" s="3">
        <v>9308</v>
      </c>
      <c r="C21" s="3">
        <v>9345</v>
      </c>
    </row>
    <row r="22" spans="1:3" x14ac:dyDescent="0.25">
      <c r="A22" s="2" t="s">
        <v>63</v>
      </c>
      <c r="B22" s="3">
        <v>8715</v>
      </c>
      <c r="C22" s="3">
        <v>8890</v>
      </c>
    </row>
    <row r="23" spans="1:3" x14ac:dyDescent="0.25">
      <c r="A23" s="2" t="s">
        <v>64</v>
      </c>
      <c r="B23" s="3">
        <v>8448</v>
      </c>
      <c r="C23" s="3">
        <v>8460</v>
      </c>
    </row>
    <row r="24" spans="1:3" x14ac:dyDescent="0.25">
      <c r="A24" s="2" t="s">
        <v>65</v>
      </c>
      <c r="B24" s="3">
        <v>8836</v>
      </c>
      <c r="C24" s="3">
        <v>8836</v>
      </c>
    </row>
    <row r="25" spans="1:3" x14ac:dyDescent="0.25">
      <c r="A25" s="2" t="s">
        <v>66</v>
      </c>
      <c r="B25" s="3">
        <v>9359</v>
      </c>
      <c r="C25" s="3">
        <v>9437</v>
      </c>
    </row>
    <row r="26" spans="1:3" x14ac:dyDescent="0.25">
      <c r="A26" s="2" t="s">
        <v>67</v>
      </c>
      <c r="B26" s="3">
        <v>9427</v>
      </c>
      <c r="C26" s="3">
        <v>9420</v>
      </c>
    </row>
    <row r="27" spans="1:3" x14ac:dyDescent="0.25">
      <c r="A27" s="2" t="s">
        <v>68</v>
      </c>
      <c r="B27" s="3">
        <v>9633</v>
      </c>
      <c r="C27" s="3">
        <v>9570</v>
      </c>
    </row>
    <row r="28" spans="1:3" x14ac:dyDescent="0.25">
      <c r="A28" s="2" t="s">
        <v>69</v>
      </c>
      <c r="B28" s="3">
        <v>9842</v>
      </c>
      <c r="C28" s="3">
        <v>9921</v>
      </c>
    </row>
    <row r="29" spans="1:3" x14ac:dyDescent="0.25">
      <c r="A29" s="2" t="s">
        <v>70</v>
      </c>
      <c r="B29" s="3">
        <v>9272</v>
      </c>
      <c r="C29" s="3">
        <v>9424</v>
      </c>
    </row>
    <row r="30" spans="1:3" x14ac:dyDescent="0.25">
      <c r="A30" s="2" t="s">
        <v>71</v>
      </c>
      <c r="B30" s="3">
        <v>8969</v>
      </c>
      <c r="C30" s="3">
        <v>9010</v>
      </c>
    </row>
    <row r="31" spans="1:3" x14ac:dyDescent="0.25">
      <c r="A31" s="2" t="s">
        <v>72</v>
      </c>
      <c r="B31" s="3">
        <v>9697</v>
      </c>
      <c r="C31" s="3">
        <v>9656</v>
      </c>
    </row>
    <row r="32" spans="1:3" x14ac:dyDescent="0.25">
      <c r="A32" s="2" t="s">
        <v>73</v>
      </c>
      <c r="B32" s="3">
        <v>10445</v>
      </c>
      <c r="C32" s="3">
        <v>10419</v>
      </c>
    </row>
    <row r="33" spans="1:3" x14ac:dyDescent="0.25">
      <c r="A33" s="2" t="s">
        <v>74</v>
      </c>
      <c r="B33" s="3">
        <v>9931</v>
      </c>
      <c r="C33" s="3">
        <v>9880</v>
      </c>
    </row>
    <row r="34" spans="1:3" x14ac:dyDescent="0.25">
      <c r="A34" s="2" t="s">
        <v>75</v>
      </c>
      <c r="B34" s="3">
        <v>10042</v>
      </c>
      <c r="C34" s="3">
        <v>10134</v>
      </c>
    </row>
    <row r="35" spans="1:3" x14ac:dyDescent="0.25">
      <c r="A35" s="2" t="s">
        <v>76</v>
      </c>
      <c r="B35" s="3">
        <v>9721</v>
      </c>
      <c r="C35" s="3">
        <v>9717</v>
      </c>
    </row>
    <row r="36" spans="1:3" x14ac:dyDescent="0.25">
      <c r="A36" s="2" t="s">
        <v>77</v>
      </c>
      <c r="B36" s="3">
        <v>9304</v>
      </c>
      <c r="C36" s="3">
        <v>9192</v>
      </c>
    </row>
    <row r="37" spans="1:3" x14ac:dyDescent="0.25">
      <c r="A37" s="2" t="s">
        <v>78</v>
      </c>
      <c r="B37" s="3">
        <v>8668</v>
      </c>
      <c r="C37" s="3">
        <v>8630</v>
      </c>
    </row>
    <row r="38" spans="1:3" x14ac:dyDescent="0.25">
      <c r="A38" s="2" t="s">
        <v>79</v>
      </c>
      <c r="B38" s="3">
        <v>8988</v>
      </c>
      <c r="C38" s="3">
        <v>8970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Control</vt:lpstr>
      <vt:lpstr>Experiment</vt:lpstr>
      <vt:lpstr>Effect size</vt:lpstr>
      <vt:lpstr>Reasoning for metric</vt:lpstr>
      <vt:lpstr>Sizing</vt:lpstr>
      <vt:lpstr>Sign test</vt:lpstr>
      <vt:lpstr>Sanity check</vt:lpstr>
      <vt:lpstr>Plot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sl</cp:lastModifiedBy>
  <dcterms:modified xsi:type="dcterms:W3CDTF">2016-11-03T14:44:54Z</dcterms:modified>
</cp:coreProperties>
</file>