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-workspace2\strata\"/>
    </mc:Choice>
  </mc:AlternateContent>
  <xr:revisionPtr revIDLastSave="0" documentId="13_ncr:1_{0CC32C91-0D0A-408D-8EAA-A703F4081284}" xr6:coauthVersionLast="47" xr6:coauthVersionMax="47" xr10:uidLastSave="{00000000-0000-0000-0000-000000000000}"/>
  <bookViews>
    <workbookView xWindow="-120" yWindow="-120" windowWidth="29040" windowHeight="15840" xr2:uid="{E058936E-215A-4F87-9414-7986CB316CC5}"/>
  </bookViews>
  <sheets>
    <sheet name="FR007" sheetId="1" r:id="rId1"/>
  </sheets>
  <definedNames>
    <definedName name="_xlnm._FilterDatabase" localSheetId="0" hidden="1">'FR007'!$A$6:$AW$50</definedName>
    <definedName name="solver_adj" localSheetId="0" hidden="1">'FR007'!$N$49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'FR007'!$AN$50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8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" i="1"/>
  <c r="F9" i="1"/>
  <c r="F8" i="1"/>
  <c r="E7" i="1"/>
  <c r="F7" i="1" s="1"/>
  <c r="G39" i="1" l="1"/>
  <c r="H39" i="1" s="1"/>
  <c r="I39" i="1" s="1"/>
  <c r="AA39" i="1" s="1"/>
  <c r="G31" i="1"/>
  <c r="H31" i="1" s="1"/>
  <c r="G15" i="1"/>
  <c r="H15" i="1" s="1"/>
  <c r="G46" i="1"/>
  <c r="M46" i="1" s="1"/>
  <c r="H38" i="1"/>
  <c r="G38" i="1"/>
  <c r="G30" i="1"/>
  <c r="H30" i="1" s="1"/>
  <c r="G22" i="1"/>
  <c r="M22" i="1" s="1"/>
  <c r="G14" i="1"/>
  <c r="M14" i="1" s="1"/>
  <c r="G7" i="1"/>
  <c r="M7" i="1" s="1"/>
  <c r="G45" i="1"/>
  <c r="H45" i="1" s="1"/>
  <c r="G37" i="1"/>
  <c r="H37" i="1" s="1"/>
  <c r="G29" i="1"/>
  <c r="H29" i="1" s="1"/>
  <c r="G21" i="1"/>
  <c r="H21" i="1" s="1"/>
  <c r="G13" i="1"/>
  <c r="H13" i="1" s="1"/>
  <c r="G11" i="1"/>
  <c r="M11" i="1" s="1"/>
  <c r="G47" i="1"/>
  <c r="M47" i="1" s="1"/>
  <c r="G36" i="1"/>
  <c r="H36" i="1" s="1"/>
  <c r="I36" i="1" s="1"/>
  <c r="G12" i="1"/>
  <c r="H12" i="1" s="1"/>
  <c r="G43" i="1"/>
  <c r="M43" i="1" s="1"/>
  <c r="G19" i="1"/>
  <c r="M19" i="1" s="1"/>
  <c r="G10" i="1"/>
  <c r="H10" i="1" s="1"/>
  <c r="G42" i="1"/>
  <c r="H42" i="1" s="1"/>
  <c r="G34" i="1"/>
  <c r="H34" i="1" s="1"/>
  <c r="G26" i="1"/>
  <c r="M26" i="1" s="1"/>
  <c r="G18" i="1"/>
  <c r="H18" i="1" s="1"/>
  <c r="G44" i="1"/>
  <c r="H44" i="1" s="1"/>
  <c r="G20" i="1"/>
  <c r="H20" i="1" s="1"/>
  <c r="G27" i="1"/>
  <c r="H27" i="1" s="1"/>
  <c r="G49" i="1"/>
  <c r="H49" i="1" s="1"/>
  <c r="G41" i="1"/>
  <c r="H41" i="1" s="1"/>
  <c r="G33" i="1"/>
  <c r="H33" i="1" s="1"/>
  <c r="G25" i="1"/>
  <c r="H25" i="1" s="1"/>
  <c r="G17" i="1"/>
  <c r="H17" i="1" s="1"/>
  <c r="G8" i="1"/>
  <c r="H8" i="1" s="1"/>
  <c r="I8" i="1" s="1"/>
  <c r="P8" i="1" s="1"/>
  <c r="K8" i="1" s="1"/>
  <c r="G28" i="1"/>
  <c r="M28" i="1" s="1"/>
  <c r="G9" i="1"/>
  <c r="M9" i="1" s="1"/>
  <c r="H35" i="1"/>
  <c r="G35" i="1"/>
  <c r="G48" i="1"/>
  <c r="H48" i="1" s="1"/>
  <c r="G40" i="1"/>
  <c r="M40" i="1" s="1"/>
  <c r="G32" i="1"/>
  <c r="M32" i="1" s="1"/>
  <c r="G24" i="1"/>
  <c r="H24" i="1" s="1"/>
  <c r="G16" i="1"/>
  <c r="H16" i="1" s="1"/>
  <c r="I16" i="1" s="1"/>
  <c r="G23" i="1"/>
  <c r="M23" i="1" s="1"/>
  <c r="M38" i="1"/>
  <c r="M30" i="1"/>
  <c r="M45" i="1"/>
  <c r="M37" i="1"/>
  <c r="M21" i="1"/>
  <c r="M39" i="1"/>
  <c r="M44" i="1"/>
  <c r="M36" i="1"/>
  <c r="M20" i="1"/>
  <c r="M12" i="1"/>
  <c r="M31" i="1"/>
  <c r="M35" i="1"/>
  <c r="M15" i="1"/>
  <c r="M42" i="1"/>
  <c r="M34" i="1"/>
  <c r="M49" i="1"/>
  <c r="M41" i="1"/>
  <c r="M17" i="1"/>
  <c r="L17" i="1" s="1"/>
  <c r="M16" i="1"/>
  <c r="M8" i="1"/>
  <c r="H7" i="1"/>
  <c r="I7" i="1" s="1"/>
  <c r="O7" i="1" s="1"/>
  <c r="K7" i="1" s="1"/>
  <c r="I30" i="1" l="1"/>
  <c r="M48" i="1"/>
  <c r="M13" i="1"/>
  <c r="M33" i="1"/>
  <c r="I25" i="1"/>
  <c r="M10" i="1"/>
  <c r="I10" i="1"/>
  <c r="X10" i="1" s="1"/>
  <c r="U10" i="1"/>
  <c r="M18" i="1"/>
  <c r="I45" i="1"/>
  <c r="AA45" i="1" s="1"/>
  <c r="M24" i="1"/>
  <c r="L8" i="1"/>
  <c r="I49" i="1"/>
  <c r="AA49" i="1" s="1"/>
  <c r="I42" i="1"/>
  <c r="AA42" i="1" s="1"/>
  <c r="I35" i="1"/>
  <c r="Z35" i="1" s="1"/>
  <c r="I34" i="1"/>
  <c r="I31" i="1"/>
  <c r="I21" i="1"/>
  <c r="W21" i="1" s="1"/>
  <c r="I13" i="1"/>
  <c r="X13" i="1" s="1"/>
  <c r="I37" i="1"/>
  <c r="Z37" i="1" s="1"/>
  <c r="I38" i="1"/>
  <c r="AA38" i="1" s="1"/>
  <c r="I17" i="1"/>
  <c r="AA17" i="1" s="1"/>
  <c r="I18" i="1"/>
  <c r="AA18" i="1" s="1"/>
  <c r="H32" i="1"/>
  <c r="I32" i="1" s="1"/>
  <c r="H19" i="1"/>
  <c r="I19" i="1" s="1"/>
  <c r="H23" i="1"/>
  <c r="H40" i="1"/>
  <c r="I40" i="1" s="1"/>
  <c r="AA40" i="1" s="1"/>
  <c r="H28" i="1"/>
  <c r="I28" i="1" s="1"/>
  <c r="H43" i="1"/>
  <c r="I43" i="1" s="1"/>
  <c r="AA43" i="1" s="1"/>
  <c r="H11" i="1"/>
  <c r="I11" i="1" s="1"/>
  <c r="Y11" i="1" s="1"/>
  <c r="H22" i="1"/>
  <c r="I22" i="1" s="1"/>
  <c r="AA22" i="1" s="1"/>
  <c r="M29" i="1"/>
  <c r="N36" i="1" s="1"/>
  <c r="L36" i="1" s="1"/>
  <c r="H26" i="1"/>
  <c r="I26" i="1" s="1"/>
  <c r="Z26" i="1" s="1"/>
  <c r="H46" i="1"/>
  <c r="I46" i="1" s="1"/>
  <c r="AA46" i="1" s="1"/>
  <c r="M25" i="1"/>
  <c r="N22" i="1" s="1"/>
  <c r="L22" i="1" s="1"/>
  <c r="H9" i="1"/>
  <c r="I9" i="1" s="1"/>
  <c r="Q9" i="1" s="1"/>
  <c r="K9" i="1" s="1"/>
  <c r="H47" i="1"/>
  <c r="M27" i="1"/>
  <c r="H14" i="1"/>
  <c r="I14" i="1" s="1"/>
  <c r="W14" i="1" s="1"/>
  <c r="AA26" i="1"/>
  <c r="Y13" i="1"/>
  <c r="Z21" i="1"/>
  <c r="AA36" i="1"/>
  <c r="Z36" i="1"/>
  <c r="AA16" i="1"/>
  <c r="W16" i="1"/>
  <c r="V16" i="1"/>
  <c r="Z16" i="1"/>
  <c r="Y16" i="1"/>
  <c r="X16" i="1"/>
  <c r="Z11" i="1"/>
  <c r="AA37" i="1"/>
  <c r="AA34" i="1"/>
  <c r="Z34" i="1"/>
  <c r="AA28" i="1"/>
  <c r="Z28" i="1"/>
  <c r="Y28" i="1"/>
  <c r="V17" i="1"/>
  <c r="Z17" i="1"/>
  <c r="X17" i="1"/>
  <c r="AA30" i="1"/>
  <c r="Z30" i="1"/>
  <c r="AA35" i="1"/>
  <c r="AA14" i="1"/>
  <c r="X14" i="1"/>
  <c r="AA25" i="1"/>
  <c r="Z25" i="1"/>
  <c r="Y25" i="1"/>
  <c r="X25" i="1"/>
  <c r="AA19" i="1"/>
  <c r="Z19" i="1"/>
  <c r="Y19" i="1"/>
  <c r="X19" i="1"/>
  <c r="W19" i="1"/>
  <c r="AA31" i="1"/>
  <c r="Z31" i="1"/>
  <c r="X22" i="1"/>
  <c r="L21" i="1"/>
  <c r="N19" i="1"/>
  <c r="L19" i="1" s="1"/>
  <c r="N20" i="1"/>
  <c r="L20" i="1" s="1"/>
  <c r="N18" i="1"/>
  <c r="L18" i="1" s="1"/>
  <c r="L37" i="1"/>
  <c r="N33" i="1"/>
  <c r="L33" i="1" s="1"/>
  <c r="N43" i="1"/>
  <c r="L43" i="1" s="1"/>
  <c r="N47" i="1"/>
  <c r="L47" i="1" s="1"/>
  <c r="N44" i="1"/>
  <c r="L44" i="1" s="1"/>
  <c r="N46" i="1"/>
  <c r="L46" i="1" s="1"/>
  <c r="N40" i="1"/>
  <c r="L40" i="1" s="1"/>
  <c r="N45" i="1"/>
  <c r="L45" i="1" s="1"/>
  <c r="N39" i="1"/>
  <c r="L39" i="1" s="1"/>
  <c r="N48" i="1"/>
  <c r="L48" i="1" s="1"/>
  <c r="N41" i="1"/>
  <c r="L41" i="1" s="1"/>
  <c r="N38" i="1"/>
  <c r="L38" i="1" s="1"/>
  <c r="N42" i="1"/>
  <c r="L42" i="1" s="1"/>
  <c r="L49" i="1"/>
  <c r="N24" i="1"/>
  <c r="L24" i="1" s="1"/>
  <c r="L7" i="1"/>
  <c r="N7" i="1" s="1"/>
  <c r="L9" i="1"/>
  <c r="N9" i="1" s="1"/>
  <c r="N8" i="1"/>
  <c r="AA11" i="1" l="1"/>
  <c r="Y17" i="1"/>
  <c r="I29" i="1"/>
  <c r="AA29" i="1" s="1"/>
  <c r="X18" i="1"/>
  <c r="W17" i="1"/>
  <c r="V11" i="1"/>
  <c r="N23" i="1"/>
  <c r="L23" i="1" s="1"/>
  <c r="T11" i="1"/>
  <c r="L25" i="1"/>
  <c r="Y18" i="1"/>
  <c r="W11" i="1"/>
  <c r="V10" i="1"/>
  <c r="U11" i="1"/>
  <c r="Z18" i="1"/>
  <c r="X11" i="1"/>
  <c r="W18" i="1"/>
  <c r="S11" i="1"/>
  <c r="I44" i="1"/>
  <c r="AA44" i="1" s="1"/>
  <c r="Z13" i="1"/>
  <c r="AA13" i="1"/>
  <c r="I20" i="1"/>
  <c r="AA20" i="1" s="1"/>
  <c r="U13" i="1"/>
  <c r="Y26" i="1"/>
  <c r="W13" i="1"/>
  <c r="V13" i="1"/>
  <c r="I41" i="1"/>
  <c r="AA41" i="1" s="1"/>
  <c r="Y29" i="1"/>
  <c r="Y10" i="1"/>
  <c r="Z10" i="1"/>
  <c r="T10" i="1"/>
  <c r="W10" i="1"/>
  <c r="R10" i="1"/>
  <c r="K10" i="1" s="1"/>
  <c r="S10" i="1"/>
  <c r="AA10" i="1"/>
  <c r="N35" i="1"/>
  <c r="L35" i="1" s="1"/>
  <c r="X21" i="1"/>
  <c r="I23" i="1"/>
  <c r="N34" i="1"/>
  <c r="L34" i="1" s="1"/>
  <c r="Y21" i="1"/>
  <c r="I15" i="1"/>
  <c r="N32" i="1"/>
  <c r="L32" i="1" s="1"/>
  <c r="W20" i="1"/>
  <c r="Y20" i="1"/>
  <c r="X20" i="1"/>
  <c r="Z20" i="1"/>
  <c r="N27" i="1"/>
  <c r="L27" i="1" s="1"/>
  <c r="N30" i="1"/>
  <c r="L30" i="1" s="1"/>
  <c r="Y22" i="1"/>
  <c r="Y14" i="1"/>
  <c r="Z29" i="1"/>
  <c r="I12" i="1"/>
  <c r="N31" i="1"/>
  <c r="L31" i="1" s="1"/>
  <c r="Z22" i="1"/>
  <c r="Z14" i="1"/>
  <c r="I47" i="1"/>
  <c r="AA47" i="1" s="1"/>
  <c r="I27" i="1"/>
  <c r="I33" i="1"/>
  <c r="AA32" i="1"/>
  <c r="Z32" i="1"/>
  <c r="AA21" i="1"/>
  <c r="L29" i="1"/>
  <c r="N26" i="1"/>
  <c r="L26" i="1" s="1"/>
  <c r="V14" i="1"/>
  <c r="I24" i="1"/>
  <c r="N28" i="1"/>
  <c r="L28" i="1" s="1"/>
  <c r="I48" i="1"/>
  <c r="AA48" i="1" s="1"/>
  <c r="K17" i="1"/>
  <c r="AL17" i="1" s="1"/>
  <c r="AH10" i="1" l="1"/>
  <c r="L10" i="1"/>
  <c r="N10" i="1" s="1"/>
  <c r="AJ10" i="1"/>
  <c r="AG10" i="1"/>
  <c r="AM10" i="1"/>
  <c r="AL10" i="1"/>
  <c r="AN10" i="1"/>
  <c r="AI10" i="1"/>
  <c r="AF10" i="1"/>
  <c r="AF11" i="1" s="1"/>
  <c r="K11" i="1" s="1"/>
  <c r="AM11" i="1" s="1"/>
  <c r="AK10" i="1"/>
  <c r="AA33" i="1"/>
  <c r="Z33" i="1"/>
  <c r="AA24" i="1"/>
  <c r="Z24" i="1"/>
  <c r="Y24" i="1"/>
  <c r="X24" i="1"/>
  <c r="Z15" i="1"/>
  <c r="AA15" i="1"/>
  <c r="Y15" i="1"/>
  <c r="X15" i="1"/>
  <c r="W15" i="1"/>
  <c r="V15" i="1"/>
  <c r="Z27" i="1"/>
  <c r="Y27" i="1"/>
  <c r="AA27" i="1"/>
  <c r="Y23" i="1"/>
  <c r="Z23" i="1"/>
  <c r="AA23" i="1"/>
  <c r="X23" i="1"/>
  <c r="Z12" i="1"/>
  <c r="V12" i="1"/>
  <c r="U12" i="1"/>
  <c r="Y12" i="1"/>
  <c r="AA12" i="1"/>
  <c r="W12" i="1"/>
  <c r="T12" i="1"/>
  <c r="X12" i="1"/>
  <c r="L11" i="1"/>
  <c r="N11" i="1" s="1"/>
  <c r="AJ17" i="1"/>
  <c r="AK17" i="1"/>
  <c r="AM17" i="1"/>
  <c r="AN17" i="1"/>
  <c r="AI17" i="1"/>
  <c r="AH11" i="1"/>
  <c r="AN11" i="1"/>
  <c r="AG11" i="1"/>
  <c r="AG12" i="1" s="1"/>
  <c r="K12" i="1" s="1"/>
  <c r="AL11" i="1"/>
  <c r="AJ11" i="1"/>
  <c r="AK11" i="1"/>
  <c r="AI11" i="1"/>
  <c r="K28" i="1"/>
  <c r="K34" i="1"/>
  <c r="K24" i="1"/>
  <c r="K22" i="1"/>
  <c r="K20" i="1"/>
  <c r="K26" i="1"/>
  <c r="K32" i="1"/>
  <c r="K39" i="1"/>
  <c r="AN39" i="1" s="1"/>
  <c r="K37" i="1"/>
  <c r="K43" i="1"/>
  <c r="AN43" i="1" s="1"/>
  <c r="K48" i="1"/>
  <c r="AN48" i="1" s="1"/>
  <c r="K47" i="1"/>
  <c r="AN47" i="1" s="1"/>
  <c r="K29" i="1"/>
  <c r="K35" i="1"/>
  <c r="K49" i="1"/>
  <c r="AN49" i="1" s="1"/>
  <c r="K18" i="1"/>
  <c r="K31" i="1"/>
  <c r="K23" i="1"/>
  <c r="K21" i="1"/>
  <c r="K27" i="1"/>
  <c r="K41" i="1"/>
  <c r="AN41" i="1" s="1"/>
  <c r="K45" i="1"/>
  <c r="AN45" i="1" s="1"/>
  <c r="K46" i="1"/>
  <c r="AN46" i="1" s="1"/>
  <c r="K44" i="1"/>
  <c r="AN44" i="1" s="1"/>
  <c r="K19" i="1"/>
  <c r="K33" i="1"/>
  <c r="K30" i="1"/>
  <c r="K40" i="1"/>
  <c r="AN40" i="1" s="1"/>
  <c r="K38" i="1"/>
  <c r="AN38" i="1" s="1"/>
  <c r="K36" i="1"/>
  <c r="K42" i="1"/>
  <c r="AN42" i="1" s="1"/>
  <c r="K25" i="1"/>
  <c r="AN12" i="1" l="1"/>
  <c r="AL12" i="1"/>
  <c r="AM12" i="1"/>
  <c r="L12" i="1"/>
  <c r="N12" i="1" s="1"/>
  <c r="AJ12" i="1"/>
  <c r="AH12" i="1"/>
  <c r="AH13" i="1" s="1"/>
  <c r="K13" i="1" s="1"/>
  <c r="AL13" i="1" s="1"/>
  <c r="AK12" i="1"/>
  <c r="AI12" i="1"/>
  <c r="AL29" i="1"/>
  <c r="AN29" i="1"/>
  <c r="AM29" i="1"/>
  <c r="AJ20" i="1"/>
  <c r="AN20" i="1"/>
  <c r="AL20" i="1"/>
  <c r="AM20" i="1"/>
  <c r="AK20" i="1"/>
  <c r="AK22" i="1"/>
  <c r="AN22" i="1"/>
  <c r="AL22" i="1"/>
  <c r="AM22" i="1"/>
  <c r="AJ21" i="1"/>
  <c r="AN21" i="1"/>
  <c r="AK21" i="1"/>
  <c r="AM21" i="1"/>
  <c r="AL21" i="1"/>
  <c r="AK24" i="1"/>
  <c r="AN24" i="1"/>
  <c r="AL24" i="1"/>
  <c r="AM24" i="1"/>
  <c r="AK23" i="1"/>
  <c r="AN23" i="1"/>
  <c r="AM23" i="1"/>
  <c r="AL23" i="1"/>
  <c r="AM34" i="1"/>
  <c r="AN34" i="1"/>
  <c r="AM36" i="1"/>
  <c r="AN36" i="1"/>
  <c r="AL26" i="1"/>
  <c r="AN26" i="1"/>
  <c r="AM26" i="1"/>
  <c r="AL27" i="1"/>
  <c r="AN27" i="1"/>
  <c r="AM27" i="1"/>
  <c r="AM30" i="1"/>
  <c r="AN30" i="1"/>
  <c r="AM33" i="1"/>
  <c r="AN33" i="1"/>
  <c r="AJ19" i="1"/>
  <c r="AN19" i="1"/>
  <c r="AK19" i="1"/>
  <c r="AM19" i="1"/>
  <c r="AL19" i="1"/>
  <c r="AM31" i="1"/>
  <c r="AN31" i="1"/>
  <c r="AM37" i="1"/>
  <c r="AN37" i="1"/>
  <c r="AL28" i="1"/>
  <c r="AN28" i="1"/>
  <c r="AM28" i="1"/>
  <c r="AK25" i="1"/>
  <c r="AN25" i="1"/>
  <c r="AL25" i="1"/>
  <c r="AM25" i="1"/>
  <c r="AJ18" i="1"/>
  <c r="AN18" i="1"/>
  <c r="AK18" i="1"/>
  <c r="AL18" i="1"/>
  <c r="AM18" i="1"/>
  <c r="AM35" i="1"/>
  <c r="AN35" i="1"/>
  <c r="AM32" i="1"/>
  <c r="AN32" i="1"/>
  <c r="AN13" i="1" l="1"/>
  <c r="AM13" i="1"/>
  <c r="L13" i="1"/>
  <c r="N13" i="1" s="1"/>
  <c r="N15" i="1" s="1"/>
  <c r="L15" i="1" s="1"/>
  <c r="K15" i="1" s="1"/>
  <c r="AI15" i="1" s="1"/>
  <c r="AK13" i="1"/>
  <c r="AI13" i="1"/>
  <c r="AJ13" i="1"/>
  <c r="N16" i="1" l="1"/>
  <c r="L16" i="1" s="1"/>
  <c r="K16" i="1" s="1"/>
  <c r="AK16" i="1" s="1"/>
  <c r="N14" i="1"/>
  <c r="L14" i="1" s="1"/>
  <c r="K14" i="1" s="1"/>
  <c r="AK14" i="1" s="1"/>
  <c r="AJ15" i="1"/>
  <c r="AL15" i="1"/>
  <c r="AN15" i="1"/>
  <c r="AK15" i="1"/>
  <c r="AM15" i="1"/>
  <c r="AM16" i="1"/>
  <c r="AN16" i="1"/>
  <c r="AL16" i="1" l="1"/>
  <c r="AI16" i="1"/>
  <c r="AJ16" i="1"/>
  <c r="AL14" i="1"/>
  <c r="AJ14" i="1"/>
  <c r="AJ50" i="1" s="1"/>
  <c r="AN14" i="1"/>
  <c r="AN50" i="1" s="1"/>
  <c r="AI14" i="1"/>
  <c r="AI50" i="1" s="1"/>
  <c r="AM14" i="1"/>
  <c r="AM50" i="1" s="1"/>
  <c r="AK50" i="1"/>
  <c r="AL50" i="1" l="1"/>
</calcChain>
</file>

<file path=xl/sharedStrings.xml><?xml version="1.0" encoding="utf-8"?>
<sst xmlns="http://schemas.openxmlformats.org/spreadsheetml/2006/main" count="179" uniqueCount="72">
  <si>
    <t>Anchor</t>
    <phoneticPr fontId="2" type="noConversion"/>
  </si>
  <si>
    <t>Calendar</t>
    <phoneticPr fontId="2" type="noConversion"/>
  </si>
  <si>
    <t>China.IB</t>
    <phoneticPr fontId="2" type="noConversion"/>
  </si>
  <si>
    <t>DayCounter</t>
    <phoneticPr fontId="2" type="noConversion"/>
  </si>
  <si>
    <t>Act/365</t>
    <phoneticPr fontId="2" type="noConversion"/>
  </si>
  <si>
    <t>Index</t>
    <phoneticPr fontId="2" type="noConversion"/>
  </si>
  <si>
    <t>FR007</t>
    <phoneticPr fontId="2" type="noConversion"/>
  </si>
  <si>
    <t>0D</t>
    <phoneticPr fontId="2" type="noConversion"/>
  </si>
  <si>
    <t>1D</t>
  </si>
  <si>
    <t>1D</t>
    <phoneticPr fontId="2" type="noConversion"/>
  </si>
  <si>
    <t>1W</t>
    <phoneticPr fontId="2" type="noConversion"/>
  </si>
  <si>
    <t>1M</t>
    <phoneticPr fontId="2" type="noConversion"/>
  </si>
  <si>
    <t>3M</t>
    <phoneticPr fontId="2" type="noConversion"/>
  </si>
  <si>
    <t>6M</t>
    <phoneticPr fontId="2" type="noConversion"/>
  </si>
  <si>
    <t>9M</t>
    <phoneticPr fontId="2" type="noConversion"/>
  </si>
  <si>
    <t>1Y</t>
    <phoneticPr fontId="2" type="noConversion"/>
  </si>
  <si>
    <t>Contract</t>
    <phoneticPr fontId="2" type="noConversion"/>
  </si>
  <si>
    <t>FRA</t>
    <phoneticPr fontId="2" type="noConversion"/>
  </si>
  <si>
    <t>SWAP</t>
    <phoneticPr fontId="2" type="noConversion"/>
  </si>
  <si>
    <t>1Y3M</t>
    <phoneticPr fontId="2" type="noConversion"/>
  </si>
  <si>
    <t>1Y6M</t>
    <phoneticPr fontId="2" type="noConversion"/>
  </si>
  <si>
    <t>1Y9M</t>
    <phoneticPr fontId="2" type="noConversion"/>
  </si>
  <si>
    <t>2Y</t>
    <phoneticPr fontId="2" type="noConversion"/>
  </si>
  <si>
    <t>2Y3M</t>
    <phoneticPr fontId="2" type="noConversion"/>
  </si>
  <si>
    <t>2Y6M</t>
    <phoneticPr fontId="2" type="noConversion"/>
  </si>
  <si>
    <t>2Y9M</t>
    <phoneticPr fontId="2" type="noConversion"/>
  </si>
  <si>
    <t>3Y</t>
    <phoneticPr fontId="2" type="noConversion"/>
  </si>
  <si>
    <t>3Y3M</t>
    <phoneticPr fontId="2" type="noConversion"/>
  </si>
  <si>
    <t>3T6M</t>
    <phoneticPr fontId="2" type="noConversion"/>
  </si>
  <si>
    <t>3Y9M</t>
    <phoneticPr fontId="2" type="noConversion"/>
  </si>
  <si>
    <t>4Y</t>
    <phoneticPr fontId="2" type="noConversion"/>
  </si>
  <si>
    <t>4Y3M</t>
    <phoneticPr fontId="2" type="noConversion"/>
  </si>
  <si>
    <t>4Y6M</t>
    <phoneticPr fontId="2" type="noConversion"/>
  </si>
  <si>
    <t>4Y9M</t>
    <phoneticPr fontId="2" type="noConversion"/>
  </si>
  <si>
    <t>5Y</t>
    <phoneticPr fontId="2" type="noConversion"/>
  </si>
  <si>
    <t>5Y3M</t>
    <phoneticPr fontId="2" type="noConversion"/>
  </si>
  <si>
    <t>5Y6M</t>
    <phoneticPr fontId="2" type="noConversion"/>
  </si>
  <si>
    <t>5Y9M</t>
    <phoneticPr fontId="2" type="noConversion"/>
  </si>
  <si>
    <t>6Y</t>
    <phoneticPr fontId="2" type="noConversion"/>
  </si>
  <si>
    <t>6Y3M</t>
    <phoneticPr fontId="2" type="noConversion"/>
  </si>
  <si>
    <t>6Y6M</t>
    <phoneticPr fontId="2" type="noConversion"/>
  </si>
  <si>
    <t>6Y9M</t>
    <phoneticPr fontId="2" type="noConversion"/>
  </si>
  <si>
    <t>7Y</t>
    <phoneticPr fontId="2" type="noConversion"/>
  </si>
  <si>
    <t>7Y3M</t>
    <phoneticPr fontId="2" type="noConversion"/>
  </si>
  <si>
    <t>7Y6M</t>
    <phoneticPr fontId="2" type="noConversion"/>
  </si>
  <si>
    <t>7Y9M</t>
    <phoneticPr fontId="2" type="noConversion"/>
  </si>
  <si>
    <t>8Y</t>
    <phoneticPr fontId="2" type="noConversion"/>
  </si>
  <si>
    <t>8Y3M</t>
    <phoneticPr fontId="2" type="noConversion"/>
  </si>
  <si>
    <t>8Y6M</t>
    <phoneticPr fontId="2" type="noConversion"/>
  </si>
  <si>
    <t>8Y9M</t>
    <phoneticPr fontId="2" type="noConversion"/>
  </si>
  <si>
    <t>9Y</t>
    <phoneticPr fontId="2" type="noConversion"/>
  </si>
  <si>
    <t>9Y3M</t>
    <phoneticPr fontId="2" type="noConversion"/>
  </si>
  <si>
    <t>9Y6M</t>
    <phoneticPr fontId="2" type="noConversion"/>
  </si>
  <si>
    <t>9Y9M</t>
    <phoneticPr fontId="2" type="noConversion"/>
  </si>
  <si>
    <t>10Y</t>
    <phoneticPr fontId="2" type="noConversion"/>
  </si>
  <si>
    <t>ST</t>
    <phoneticPr fontId="2" type="noConversion"/>
  </si>
  <si>
    <t>MT</t>
    <phoneticPr fontId="2" type="noConversion"/>
  </si>
  <si>
    <t>VIRTUAL</t>
    <phoneticPr fontId="2" type="noConversion"/>
  </si>
  <si>
    <t>SD</t>
    <phoneticPr fontId="2" type="noConversion"/>
  </si>
  <si>
    <t>MD</t>
    <phoneticPr fontId="2" type="noConversion"/>
  </si>
  <si>
    <t>MONTH</t>
    <phoneticPr fontId="2" type="noConversion"/>
  </si>
  <si>
    <t>QUOTE</t>
    <phoneticPr fontId="2" type="noConversion"/>
  </si>
  <si>
    <t>ADJMD</t>
    <phoneticPr fontId="2" type="noConversion"/>
  </si>
  <si>
    <t>YF_TO_ANCHOR</t>
    <phoneticPr fontId="2" type="noConversion"/>
  </si>
  <si>
    <t>YE_TO_SD</t>
    <phoneticPr fontId="2" type="noConversion"/>
  </si>
  <si>
    <t>ACCRUAL_PERIOD</t>
    <phoneticPr fontId="2" type="noConversion"/>
  </si>
  <si>
    <t>CASH FLOW</t>
    <phoneticPr fontId="2" type="noConversion"/>
  </si>
  <si>
    <t>DF_TO_SD</t>
    <phoneticPr fontId="2" type="noConversion"/>
  </si>
  <si>
    <t>CF PV TO SD</t>
    <phoneticPr fontId="2" type="noConversion"/>
  </si>
  <si>
    <t>DF_TO_ANCHOR</t>
    <phoneticPr fontId="2" type="noConversion"/>
  </si>
  <si>
    <t>SPOT_RATE</t>
    <phoneticPr fontId="2" type="noConversion"/>
  </si>
  <si>
    <t>*使用规划求解的目标，为SUM(PV)公式，求解后变为1，即目标，可变单元格为对应期限SPOT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</si>
</sst>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0%"/>
    <numFmt numFmtId="182" formatCode="0.000000_);[Red]\(0.000000\)"/>
    <numFmt numFmtId="184" formatCode="0.00000000_);[Red]\(0.00000000\)"/>
    <numFmt numFmtId="187" formatCode="0.000000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177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84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182" fontId="3" fillId="2" borderId="0" xfId="0" applyNumberFormat="1" applyFont="1" applyFill="1">
      <alignment vertical="center"/>
    </xf>
    <xf numFmtId="187" fontId="3" fillId="0" borderId="0" xfId="0" applyNumberFormat="1" applyFont="1">
      <alignment vertical="center"/>
    </xf>
    <xf numFmtId="187" fontId="4" fillId="2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177" fontId="3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14" fontId="3" fillId="4" borderId="0" xfId="0" applyNumberFormat="1" applyFont="1" applyFill="1">
      <alignment vertical="center"/>
    </xf>
    <xf numFmtId="182" fontId="3" fillId="4" borderId="0" xfId="0" applyNumberFormat="1" applyFont="1" applyFill="1">
      <alignment vertical="center"/>
    </xf>
    <xf numFmtId="177" fontId="3" fillId="4" borderId="0" xfId="0" applyNumberFormat="1" applyFont="1" applyFill="1">
      <alignment vertical="center"/>
    </xf>
    <xf numFmtId="184" fontId="3" fillId="4" borderId="0" xfId="0" applyNumberFormat="1" applyFont="1" applyFill="1">
      <alignment vertical="center"/>
    </xf>
    <xf numFmtId="187" fontId="3" fillId="4" borderId="0" xfId="0" applyNumberFormat="1" applyFon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4B79-11AC-4777-B66E-D44B56A5217E}">
  <dimension ref="A1:AW50"/>
  <sheetViews>
    <sheetView tabSelected="1" topLeftCell="H1" zoomScale="70" zoomScaleNormal="70" workbookViewId="0">
      <selection activeCell="AK47" sqref="AK47"/>
    </sheetView>
  </sheetViews>
  <sheetFormatPr defaultRowHeight="14.25" x14ac:dyDescent="0.2"/>
  <cols>
    <col min="1" max="1" width="13.375" style="3" bestFit="1" customWidth="1"/>
    <col min="2" max="2" width="9.5" style="1" bestFit="1" customWidth="1"/>
    <col min="3" max="3" width="5.625" style="1" bestFit="1" customWidth="1"/>
    <col min="4" max="4" width="5.625" style="1" customWidth="1"/>
    <col min="5" max="5" width="9.5" style="1" bestFit="1" customWidth="1"/>
    <col min="6" max="6" width="10.5" style="1" bestFit="1" customWidth="1"/>
    <col min="7" max="8" width="11.625" style="1" bestFit="1" customWidth="1"/>
    <col min="9" max="9" width="11.625" style="9" customWidth="1"/>
    <col min="10" max="10" width="12" style="1" bestFit="1" customWidth="1"/>
    <col min="11" max="11" width="12.75" style="1" bestFit="1" customWidth="1"/>
    <col min="12" max="12" width="17.625" style="1" bestFit="1" customWidth="1"/>
    <col min="13" max="13" width="15.875" style="1" bestFit="1" customWidth="1"/>
    <col min="14" max="14" width="13.25" style="14" customWidth="1"/>
    <col min="15" max="31" width="9" style="1"/>
    <col min="32" max="33" width="9.5" style="1" bestFit="1" customWidth="1"/>
    <col min="34" max="34" width="13.25" style="1" bestFit="1" customWidth="1"/>
    <col min="35" max="40" width="9.5" style="1" bestFit="1" customWidth="1"/>
    <col min="41" max="49" width="9" style="1"/>
  </cols>
  <sheetData>
    <row r="1" spans="1:49" x14ac:dyDescent="0.2">
      <c r="A1" s="3" t="s">
        <v>0</v>
      </c>
      <c r="B1" s="2">
        <v>45448</v>
      </c>
    </row>
    <row r="2" spans="1:49" x14ac:dyDescent="0.2">
      <c r="A2" s="3" t="s">
        <v>1</v>
      </c>
      <c r="B2" s="1" t="s">
        <v>2</v>
      </c>
      <c r="F2" s="2"/>
    </row>
    <row r="3" spans="1:49" x14ac:dyDescent="0.2">
      <c r="A3" s="3" t="s">
        <v>3</v>
      </c>
      <c r="B3" s="1" t="s">
        <v>4</v>
      </c>
      <c r="C3" s="1">
        <v>3</v>
      </c>
    </row>
    <row r="4" spans="1:49" x14ac:dyDescent="0.2">
      <c r="A4" s="3" t="s">
        <v>5</v>
      </c>
      <c r="B4" s="1" t="s">
        <v>6</v>
      </c>
    </row>
    <row r="5" spans="1:49" x14ac:dyDescent="0.2">
      <c r="O5" s="7" t="s">
        <v>66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 t="s">
        <v>68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9" s="4" customFormat="1" x14ac:dyDescent="0.2">
      <c r="A6" s="3" t="s">
        <v>16</v>
      </c>
      <c r="B6" s="3" t="s">
        <v>55</v>
      </c>
      <c r="C6" s="3" t="s">
        <v>56</v>
      </c>
      <c r="D6" s="3" t="s">
        <v>60</v>
      </c>
      <c r="E6" s="3" t="s">
        <v>58</v>
      </c>
      <c r="F6" s="3" t="s">
        <v>59</v>
      </c>
      <c r="G6" s="3" t="s">
        <v>62</v>
      </c>
      <c r="H6" s="3" t="s">
        <v>64</v>
      </c>
      <c r="I6" s="10" t="s">
        <v>65</v>
      </c>
      <c r="J6" s="3" t="s">
        <v>61</v>
      </c>
      <c r="K6" s="3" t="s">
        <v>67</v>
      </c>
      <c r="L6" s="3" t="s">
        <v>69</v>
      </c>
      <c r="M6" s="3" t="s">
        <v>63</v>
      </c>
      <c r="N6" s="15" t="s">
        <v>70</v>
      </c>
      <c r="O6" s="3" t="s">
        <v>9</v>
      </c>
      <c r="P6" s="3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22</v>
      </c>
      <c r="W6" s="3" t="s">
        <v>26</v>
      </c>
      <c r="X6" s="3" t="s">
        <v>30</v>
      </c>
      <c r="Y6" s="3" t="s">
        <v>34</v>
      </c>
      <c r="Z6" s="3" t="s">
        <v>42</v>
      </c>
      <c r="AA6" s="3" t="s">
        <v>54</v>
      </c>
      <c r="AB6" s="3" t="s">
        <v>9</v>
      </c>
      <c r="AC6" s="3" t="s">
        <v>10</v>
      </c>
      <c r="AD6" s="3" t="s">
        <v>11</v>
      </c>
      <c r="AE6" s="3" t="s">
        <v>12</v>
      </c>
      <c r="AF6" s="3" t="s">
        <v>13</v>
      </c>
      <c r="AG6" s="3" t="s">
        <v>14</v>
      </c>
      <c r="AH6" s="3" t="s">
        <v>15</v>
      </c>
      <c r="AI6" s="3" t="s">
        <v>22</v>
      </c>
      <c r="AJ6" s="3" t="s">
        <v>26</v>
      </c>
      <c r="AK6" s="3" t="s">
        <v>30</v>
      </c>
      <c r="AL6" s="3" t="s">
        <v>34</v>
      </c>
      <c r="AM6" s="3" t="s">
        <v>42</v>
      </c>
      <c r="AN6" s="3" t="s">
        <v>54</v>
      </c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">
      <c r="A7" s="3" t="s">
        <v>17</v>
      </c>
      <c r="B7" s="1" t="s">
        <v>7</v>
      </c>
      <c r="C7" s="1" t="s">
        <v>9</v>
      </c>
      <c r="E7" s="2">
        <f>B1</f>
        <v>45448</v>
      </c>
      <c r="F7" s="2">
        <f>DATE(YEAR(E7),MONTH(E7),DAY(E7)+1)</f>
        <v>45449</v>
      </c>
      <c r="G7" s="2">
        <f>IF(WEEKDAY(F7)=7, F7+2,IF(WEEKDAY(F7)=1,F7+1,F7))</f>
        <v>45449</v>
      </c>
      <c r="H7" s="6">
        <f>YEARFRAC(E7,G7,3)</f>
        <v>2.7397260273972603E-3</v>
      </c>
      <c r="I7" s="11">
        <f>H7</f>
        <v>2.7397260273972603E-3</v>
      </c>
      <c r="J7" s="5">
        <v>1.84E-2</v>
      </c>
      <c r="K7" s="8">
        <f>AB7/O7</f>
        <v>0.99994959158223251</v>
      </c>
      <c r="L7" s="8">
        <f>K7</f>
        <v>0.99994959158223251</v>
      </c>
      <c r="M7" s="6">
        <f>YEARFRAC($B$1,G7,3)</f>
        <v>2.7397260273972603E-3</v>
      </c>
      <c r="N7" s="16">
        <f>-1*LN(L7)/M7</f>
        <v>1.8399536234784342E-2</v>
      </c>
      <c r="O7" s="1">
        <f>IF(O$6=$C7,(1+$I7*$J7),$I7*$J7)</f>
        <v>1.0000504109589041</v>
      </c>
      <c r="AB7" s="12">
        <v>1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9" x14ac:dyDescent="0.2">
      <c r="A8" s="3" t="s">
        <v>18</v>
      </c>
      <c r="B8" s="1" t="s">
        <v>9</v>
      </c>
      <c r="C8" s="1" t="s">
        <v>10</v>
      </c>
      <c r="E8" s="2">
        <f>IF(WEEKDAY($B$1)=5,$B$1+3,$B$1+1)</f>
        <v>45449</v>
      </c>
      <c r="F8" s="2">
        <f>DATE(YEAR(E8),MONTH(E8),DAY(E8)+7)</f>
        <v>45456</v>
      </c>
      <c r="G8" s="2">
        <f t="shared" ref="G8:G49" si="0">IF(WEEKDAY(F8)=7, F8+2,IF(WEEKDAY(F8)=1,F8+1,F8))</f>
        <v>45456</v>
      </c>
      <c r="H8" s="6">
        <f t="shared" ref="H8:H49" si="1">YEARFRAC(E8,G8,3)</f>
        <v>1.9178082191780823E-2</v>
      </c>
      <c r="I8" s="11">
        <f>H8</f>
        <v>1.9178082191780823E-2</v>
      </c>
      <c r="J8" s="5">
        <v>1.84E-2</v>
      </c>
      <c r="K8" s="8">
        <f>AC8/P8</f>
        <v>0.99964724776571978</v>
      </c>
      <c r="L8" s="8">
        <f>K8*$K$7</f>
        <v>0.99959685712963431</v>
      </c>
      <c r="M8" s="6">
        <f>YEARFRAC($B$1,G8,3)</f>
        <v>2.1917808219178082E-2</v>
      </c>
      <c r="N8" s="16">
        <f t="shared" ref="N8:N13" si="2">-1*LN(L8)/M8</f>
        <v>1.8397102039910782E-2</v>
      </c>
      <c r="P8" s="1">
        <f>IF(P$6=$C8,(1+$I8*$J8),$I8*$J8)</f>
        <v>1.0003528767123289</v>
      </c>
      <c r="AB8" s="12"/>
      <c r="AC8" s="12">
        <v>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9" x14ac:dyDescent="0.2">
      <c r="A9" s="3" t="s">
        <v>18</v>
      </c>
      <c r="B9" s="1" t="s">
        <v>9</v>
      </c>
      <c r="C9" s="1" t="s">
        <v>11</v>
      </c>
      <c r="D9" s="1">
        <v>1</v>
      </c>
      <c r="E9" s="2">
        <f t="shared" ref="E9:E49" si="3">IF(WEEKDAY($B$1)=5,$B$1+3,$B$1+1)</f>
        <v>45449</v>
      </c>
      <c r="F9" s="2">
        <f>EDATE(E9,1)</f>
        <v>45479</v>
      </c>
      <c r="G9" s="2">
        <f t="shared" si="0"/>
        <v>45481</v>
      </c>
      <c r="H9" s="6">
        <f t="shared" si="1"/>
        <v>8.7671232876712329E-2</v>
      </c>
      <c r="I9" s="11">
        <f>H9</f>
        <v>8.7671232876712329E-2</v>
      </c>
      <c r="J9" s="5">
        <v>1.8950000000000002E-2</v>
      </c>
      <c r="K9" s="8">
        <f>AD9/Q9</f>
        <v>0.99834138570878406</v>
      </c>
      <c r="L9" s="8">
        <f t="shared" ref="L9:L49" si="4">K9*$K$7</f>
        <v>0.99829106089913866</v>
      </c>
      <c r="M9" s="6">
        <f>YEARFRAC($B$1,G9,3)</f>
        <v>9.0410958904109592E-2</v>
      </c>
      <c r="N9" s="16">
        <f t="shared" si="2"/>
        <v>1.8918071700495805E-2</v>
      </c>
      <c r="Q9" s="1">
        <f>IF(Q$6=$C9,(1+$I9*$J9),$I9*$J9)</f>
        <v>1.0016613698630137</v>
      </c>
      <c r="AB9" s="12"/>
      <c r="AC9" s="12"/>
      <c r="AD9" s="12">
        <v>1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9" x14ac:dyDescent="0.2">
      <c r="A10" s="3" t="s">
        <v>18</v>
      </c>
      <c r="B10" s="1" t="s">
        <v>8</v>
      </c>
      <c r="C10" s="1" t="s">
        <v>12</v>
      </c>
      <c r="D10" s="1">
        <v>3</v>
      </c>
      <c r="E10" s="2">
        <f t="shared" si="3"/>
        <v>45449</v>
      </c>
      <c r="F10" s="2">
        <f>EDATE(E10,D10)</f>
        <v>45541</v>
      </c>
      <c r="G10" s="2">
        <f t="shared" si="0"/>
        <v>45541</v>
      </c>
      <c r="H10" s="6">
        <f t="shared" si="1"/>
        <v>0.25205479452054796</v>
      </c>
      <c r="I10" s="11">
        <f>H10</f>
        <v>0.25205479452054796</v>
      </c>
      <c r="J10" s="5">
        <v>1.8624999999999999E-2</v>
      </c>
      <c r="K10" s="8">
        <f>AE10/R10</f>
        <v>0.99532741499835709</v>
      </c>
      <c r="L10" s="8">
        <f t="shared" si="4"/>
        <v>0.99527724211820645</v>
      </c>
      <c r="M10" s="6">
        <f>YEARFRAC($B$1,G10,3)</f>
        <v>0.25479452054794521</v>
      </c>
      <c r="N10" s="16">
        <f t="shared" si="2"/>
        <v>1.8579462895388293E-2</v>
      </c>
      <c r="R10" s="1">
        <f>IF(R$6=$C10,(1+$I10*$J10),$I10*$J10)</f>
        <v>1.0046945205479452</v>
      </c>
      <c r="S10" s="1">
        <f>IF(S$6=$C10,(1+$I10*$J11),$I10*$J11)</f>
        <v>4.6292383561643844E-3</v>
      </c>
      <c r="T10" s="1">
        <f>I10*J12</f>
        <v>4.6355397260273981E-3</v>
      </c>
      <c r="U10" s="1">
        <f>H10*J13</f>
        <v>4.6095780821917808E-3</v>
      </c>
      <c r="V10" s="1">
        <f>I10*$J$17</f>
        <v>4.6189041095890419E-3</v>
      </c>
      <c r="W10" s="1">
        <f>I10*$J$21</f>
        <v>4.7197260273972603E-3</v>
      </c>
      <c r="X10" s="1">
        <f>$I10*$J$25</f>
        <v>4.9057424657534257E-3</v>
      </c>
      <c r="Y10" s="1">
        <f>$I10*$J$29</f>
        <v>5.0915068493150688E-3</v>
      </c>
      <c r="Z10" s="1">
        <f>$I10*$J$37</f>
        <v>5.3846465753424663E-3</v>
      </c>
      <c r="AA10" s="1">
        <f>$I10*$J$49</f>
        <v>5.6367013698630144E-3</v>
      </c>
      <c r="AB10" s="12"/>
      <c r="AC10" s="12"/>
      <c r="AD10" s="12"/>
      <c r="AE10" s="12">
        <v>1</v>
      </c>
      <c r="AF10" s="12">
        <f>S10*$K10</f>
        <v>4.6076078464523402E-3</v>
      </c>
      <c r="AG10" s="12">
        <f>T10*$K10</f>
        <v>4.6138797726290428E-3</v>
      </c>
      <c r="AH10" s="12">
        <f>U10*$K10</f>
        <v>4.5880394367810292E-3</v>
      </c>
      <c r="AI10" s="12">
        <f>V10*$K10</f>
        <v>4.5973218875225491E-3</v>
      </c>
      <c r="AJ10" s="12">
        <f>W10*$K10</f>
        <v>4.6976727063497798E-3</v>
      </c>
      <c r="AK10" s="12">
        <f>X10*$K10</f>
        <v>4.8828199670860233E-3</v>
      </c>
      <c r="AL10" s="12">
        <f>Y10*$K10</f>
        <v>5.067716350775197E-3</v>
      </c>
      <c r="AM10" s="12">
        <f>Z10*$K10</f>
        <v>5.3594863565153729E-3</v>
      </c>
      <c r="AN10" s="12">
        <f>AA10*$K10</f>
        <v>5.6103634035834524E-3</v>
      </c>
    </row>
    <row r="11" spans="1:49" x14ac:dyDescent="0.2">
      <c r="A11" s="3" t="s">
        <v>18</v>
      </c>
      <c r="B11" s="1" t="s">
        <v>8</v>
      </c>
      <c r="C11" s="1" t="s">
        <v>13</v>
      </c>
      <c r="D11" s="1">
        <v>6</v>
      </c>
      <c r="E11" s="2">
        <f t="shared" si="3"/>
        <v>45449</v>
      </c>
      <c r="F11" s="2">
        <f t="shared" ref="F11:F49" si="5">EDATE(E11,D11)</f>
        <v>45632</v>
      </c>
      <c r="G11" s="2">
        <f t="shared" si="0"/>
        <v>45632</v>
      </c>
      <c r="H11" s="6">
        <f t="shared" si="1"/>
        <v>0.50136986301369868</v>
      </c>
      <c r="I11" s="11">
        <f>H11-H10</f>
        <v>0.24931506849315072</v>
      </c>
      <c r="J11" s="5">
        <v>1.8366E-2</v>
      </c>
      <c r="K11" s="8">
        <f>AF11/S11</f>
        <v>0.99085534425768484</v>
      </c>
      <c r="L11" s="8">
        <f t="shared" si="4"/>
        <v>0.99080539680754431</v>
      </c>
      <c r="M11" s="6">
        <f>YEARFRAC($B$1,G11,3)</f>
        <v>0.50410958904109593</v>
      </c>
      <c r="N11" s="16">
        <f t="shared" si="2"/>
        <v>1.8323663471938003E-2</v>
      </c>
      <c r="S11" s="1">
        <f>IF(S$6=$C11,(1+$I11*$J11),$I11*$J11)</f>
        <v>1.0045789205479452</v>
      </c>
      <c r="T11" s="1">
        <f>I11*J12</f>
        <v>4.5851534246575355E-3</v>
      </c>
      <c r="U11" s="1">
        <f>I11*J13</f>
        <v>4.5594739726027402E-3</v>
      </c>
      <c r="V11" s="1">
        <f t="shared" ref="V11:V16" si="6">I11*$J$17</f>
        <v>4.5686986301369872E-3</v>
      </c>
      <c r="W11" s="1">
        <f t="shared" ref="W11:W20" si="7">I11*$J$21</f>
        <v>4.6684246575342467E-3</v>
      </c>
      <c r="X11" s="1">
        <f t="shared" ref="X11:X24" si="8">$I11*$J$25</f>
        <v>4.8524191780821924E-3</v>
      </c>
      <c r="Y11" s="1">
        <f t="shared" ref="Y11:Y28" si="9">$I11*$J$29</f>
        <v>5.0361643835616443E-3</v>
      </c>
      <c r="Z11" s="1">
        <f t="shared" ref="Z11:Z36" si="10">$I11*$J$37</f>
        <v>5.3261178082191791E-3</v>
      </c>
      <c r="AA11" s="1">
        <f t="shared" ref="AA11:AA48" si="11">$I11*$J$49</f>
        <v>5.5754328767123294E-3</v>
      </c>
      <c r="AB11" s="12"/>
      <c r="AC11" s="12"/>
      <c r="AD11" s="12"/>
      <c r="AE11" s="12"/>
      <c r="AF11" s="12">
        <f>1-AF10</f>
        <v>0.99539239215354769</v>
      </c>
      <c r="AG11" s="12">
        <f>T11*$K11</f>
        <v>4.543223775063345E-3</v>
      </c>
      <c r="AH11" s="12">
        <f t="shared" ref="AH11:AH12" si="12">U11*$K11</f>
        <v>4.5177791527572422E-3</v>
      </c>
      <c r="AI11" s="12">
        <f t="shared" ref="AI11:AI17" si="13">V11*$K11</f>
        <v>4.5269194539739981E-3</v>
      </c>
      <c r="AJ11" s="12">
        <f t="shared" ref="AJ11:AJ21" si="14">W11*$K11</f>
        <v>4.6257335211821607E-3</v>
      </c>
      <c r="AK11" s="12">
        <f t="shared" ref="AK11:AK25" si="15">X11*$K11</f>
        <v>4.8080454751812229E-3</v>
      </c>
      <c r="AL11" s="12">
        <f t="shared" ref="AL11:AL29" si="16">Y11*$K11</f>
        <v>4.9901103940122645E-3</v>
      </c>
      <c r="AM11" s="12">
        <f t="shared" ref="AM11:AM37" si="17">Z11*$K11</f>
        <v>5.277412294420001E-3</v>
      </c>
      <c r="AN11" s="12">
        <f t="shared" ref="AN11:AN49" si="18">AA11*$K11</f>
        <v>5.5244474624404089E-3</v>
      </c>
    </row>
    <row r="12" spans="1:49" x14ac:dyDescent="0.2">
      <c r="A12" s="3" t="s">
        <v>18</v>
      </c>
      <c r="B12" s="1" t="s">
        <v>8</v>
      </c>
      <c r="C12" s="1" t="s">
        <v>14</v>
      </c>
      <c r="D12" s="1">
        <v>9</v>
      </c>
      <c r="E12" s="2">
        <f t="shared" si="3"/>
        <v>45449</v>
      </c>
      <c r="F12" s="2">
        <f t="shared" si="5"/>
        <v>45722</v>
      </c>
      <c r="G12" s="2">
        <f t="shared" si="0"/>
        <v>45722</v>
      </c>
      <c r="H12" s="6">
        <f t="shared" si="1"/>
        <v>0.74794520547945209</v>
      </c>
      <c r="I12" s="11">
        <f t="shared" ref="I12:I49" si="19">H12-H11</f>
        <v>0.24657534246575341</v>
      </c>
      <c r="J12" s="5">
        <v>1.8391000000000001E-2</v>
      </c>
      <c r="K12" s="8">
        <f>AG12/T12</f>
        <v>0.98636993848387178</v>
      </c>
      <c r="L12" s="8">
        <f t="shared" si="4"/>
        <v>0.98632021713593943</v>
      </c>
      <c r="M12" s="6">
        <f>YEARFRAC($B$1,G12,3)</f>
        <v>0.75068493150684934</v>
      </c>
      <c r="N12" s="16">
        <f t="shared" si="2"/>
        <v>1.8348860748619251E-2</v>
      </c>
      <c r="T12" s="1">
        <f>IF(T$6=$C12,(1+$I12*$J12),$I12*$J12)</f>
        <v>1.0045347671232876</v>
      </c>
      <c r="U12" s="1">
        <f>I12*J13</f>
        <v>4.5093698630136979E-3</v>
      </c>
      <c r="V12" s="1">
        <f t="shared" si="6"/>
        <v>4.5184931506849317E-3</v>
      </c>
      <c r="W12" s="1">
        <f t="shared" si="7"/>
        <v>4.6171232876712322E-3</v>
      </c>
      <c r="X12" s="1">
        <f t="shared" si="8"/>
        <v>4.7990958904109591E-3</v>
      </c>
      <c r="Y12" s="1">
        <f t="shared" si="9"/>
        <v>4.980821917808219E-3</v>
      </c>
      <c r="Z12" s="1">
        <f t="shared" si="10"/>
        <v>5.2675890410958902E-3</v>
      </c>
      <c r="AA12" s="1">
        <f t="shared" si="11"/>
        <v>5.5141643835616436E-3</v>
      </c>
      <c r="AB12" s="12"/>
      <c r="AC12" s="12"/>
      <c r="AD12" s="12"/>
      <c r="AE12" s="12"/>
      <c r="AF12" s="12"/>
      <c r="AG12" s="12">
        <f>1-SUM(AG10:AG11)</f>
        <v>0.99084289645230761</v>
      </c>
      <c r="AH12" s="12">
        <f t="shared" si="12"/>
        <v>4.4479068743818462E-3</v>
      </c>
      <c r="AI12" s="12">
        <f t="shared" si="13"/>
        <v>4.4569058110808923E-3</v>
      </c>
      <c r="AJ12" s="12">
        <f t="shared" si="14"/>
        <v>4.554191613232725E-3</v>
      </c>
      <c r="AK12" s="12">
        <f t="shared" si="15"/>
        <v>4.7336839182028599E-3</v>
      </c>
      <c r="AL12" s="12">
        <f t="shared" si="16"/>
        <v>4.912933008667613E-3</v>
      </c>
      <c r="AM12" s="12">
        <f t="shared" si="17"/>
        <v>5.1957914784240703E-3</v>
      </c>
      <c r="AN12" s="12">
        <f t="shared" si="18"/>
        <v>5.4390059838036551E-3</v>
      </c>
    </row>
    <row r="13" spans="1:49" x14ac:dyDescent="0.2">
      <c r="A13" s="3" t="s">
        <v>18</v>
      </c>
      <c r="B13" s="1" t="s">
        <v>8</v>
      </c>
      <c r="C13" s="1" t="s">
        <v>15</v>
      </c>
      <c r="D13" s="1">
        <v>12</v>
      </c>
      <c r="E13" s="2">
        <f t="shared" si="3"/>
        <v>45449</v>
      </c>
      <c r="F13" s="2">
        <f t="shared" si="5"/>
        <v>45814</v>
      </c>
      <c r="G13" s="2">
        <f t="shared" si="0"/>
        <v>45814</v>
      </c>
      <c r="H13" s="6">
        <f t="shared" si="1"/>
        <v>1</v>
      </c>
      <c r="I13" s="11">
        <f t="shared" si="19"/>
        <v>0.25205479452054791</v>
      </c>
      <c r="J13" s="5">
        <v>1.8287999999999999E-2</v>
      </c>
      <c r="K13" s="8">
        <f>AH13/U13</f>
        <v>0.98192003745297174</v>
      </c>
      <c r="L13" s="8">
        <f t="shared" si="4"/>
        <v>0.98187054041750954</v>
      </c>
      <c r="M13" s="6">
        <f>YEARFRAC($B$1,G13,3)</f>
        <v>1.0027397260273974</v>
      </c>
      <c r="N13" s="16">
        <f t="shared" si="2"/>
        <v>1.8245823330007113E-2</v>
      </c>
      <c r="U13" s="1">
        <f>IF(U$6=$C13,(1+$I13*$J13),$I13*$J13)</f>
        <v>1.0046095780821918</v>
      </c>
      <c r="V13" s="1">
        <f t="shared" si="6"/>
        <v>4.618904109589041E-3</v>
      </c>
      <c r="W13" s="1">
        <f t="shared" si="7"/>
        <v>4.7197260273972594E-3</v>
      </c>
      <c r="X13" s="1">
        <f t="shared" si="8"/>
        <v>4.9057424657534239E-3</v>
      </c>
      <c r="Y13" s="1">
        <f t="shared" si="9"/>
        <v>5.0915068493150679E-3</v>
      </c>
      <c r="Z13" s="1">
        <f t="shared" si="10"/>
        <v>5.3846465753424654E-3</v>
      </c>
      <c r="AA13" s="1">
        <f t="shared" si="11"/>
        <v>5.6367013698630135E-3</v>
      </c>
      <c r="AB13" s="12"/>
      <c r="AC13" s="12"/>
      <c r="AD13" s="12"/>
      <c r="AE13" s="12"/>
      <c r="AF13" s="12"/>
      <c r="AG13" s="12"/>
      <c r="AH13" s="12">
        <f>1-SUM(AH10:AH12)</f>
        <v>0.98644627453607991</v>
      </c>
      <c r="AI13" s="12">
        <f t="shared" si="13"/>
        <v>4.535394496279356E-3</v>
      </c>
      <c r="AJ13" s="12">
        <f t="shared" si="14"/>
        <v>4.6343935575896824E-3</v>
      </c>
      <c r="AK13" s="12">
        <f t="shared" si="15"/>
        <v>4.8170468257072363E-3</v>
      </c>
      <c r="AL13" s="12">
        <f t="shared" si="16"/>
        <v>4.9994525961715138E-3</v>
      </c>
      <c r="AM13" s="12">
        <f t="shared" si="17"/>
        <v>5.2872923669312899E-3</v>
      </c>
      <c r="AN13" s="12">
        <f t="shared" si="18"/>
        <v>5.5347900202071072E-3</v>
      </c>
    </row>
    <row r="14" spans="1:49" x14ac:dyDescent="0.2">
      <c r="A14" s="3" t="s">
        <v>57</v>
      </c>
      <c r="B14" s="1" t="s">
        <v>8</v>
      </c>
      <c r="C14" s="1" t="s">
        <v>19</v>
      </c>
      <c r="D14" s="1">
        <v>15</v>
      </c>
      <c r="E14" s="2">
        <f t="shared" si="3"/>
        <v>45449</v>
      </c>
      <c r="F14" s="2">
        <f t="shared" si="5"/>
        <v>45906</v>
      </c>
      <c r="G14" s="2">
        <f t="shared" si="0"/>
        <v>45908</v>
      </c>
      <c r="H14" s="6">
        <f t="shared" si="1"/>
        <v>1.2575342465753425</v>
      </c>
      <c r="I14" s="11">
        <f t="shared" si="19"/>
        <v>0.25753424657534252</v>
      </c>
      <c r="J14" s="5"/>
      <c r="K14" s="8">
        <f>L14/$L$7</f>
        <v>0.97730512809388526</v>
      </c>
      <c r="L14" s="8">
        <f>EXP(-1*M14*N14)</f>
        <v>0.97725586368870199</v>
      </c>
      <c r="M14" s="6">
        <f>YEARFRAC($B$1,G14,3)</f>
        <v>1.2602739726027397</v>
      </c>
      <c r="N14" s="16">
        <f>$N$13+($N$17-$N$13)/($M$17-$M$13)*(M14-$M$13)</f>
        <v>1.8255375128048604E-2</v>
      </c>
      <c r="V14" s="1">
        <f t="shared" si="6"/>
        <v>4.7193150684931521E-3</v>
      </c>
      <c r="W14" s="1">
        <f t="shared" si="7"/>
        <v>4.8223287671232884E-3</v>
      </c>
      <c r="X14" s="1">
        <f t="shared" si="8"/>
        <v>5.0123890410958914E-3</v>
      </c>
      <c r="Y14" s="1">
        <f t="shared" si="9"/>
        <v>5.2021917808219185E-3</v>
      </c>
      <c r="Z14" s="1">
        <f t="shared" si="10"/>
        <v>5.5017041095890423E-3</v>
      </c>
      <c r="AA14" s="1">
        <f t="shared" si="11"/>
        <v>5.7592383561643852E-3</v>
      </c>
      <c r="AB14" s="12"/>
      <c r="AC14" s="12"/>
      <c r="AD14" s="12"/>
      <c r="AE14" s="12"/>
      <c r="AF14" s="12"/>
      <c r="AG14" s="12"/>
      <c r="AH14" s="12"/>
      <c r="AI14" s="12">
        <f t="shared" si="13"/>
        <v>4.6122108175291028E-3</v>
      </c>
      <c r="AJ14" s="12">
        <f t="shared" si="14"/>
        <v>4.7128866334642527E-3</v>
      </c>
      <c r="AK14" s="12">
        <f t="shared" si="15"/>
        <v>4.8986335138646066E-3</v>
      </c>
      <c r="AL14" s="12">
        <f t="shared" si="16"/>
        <v>5.0841287047251223E-3</v>
      </c>
      <c r="AM14" s="12">
        <f t="shared" si="17"/>
        <v>5.3768436395565736E-3</v>
      </c>
      <c r="AN14" s="12">
        <f t="shared" si="18"/>
        <v>5.6285331793944514E-3</v>
      </c>
    </row>
    <row r="15" spans="1:49" x14ac:dyDescent="0.2">
      <c r="A15" s="3" t="s">
        <v>57</v>
      </c>
      <c r="B15" s="1" t="s">
        <v>8</v>
      </c>
      <c r="C15" s="1" t="s">
        <v>20</v>
      </c>
      <c r="D15" s="1">
        <v>18</v>
      </c>
      <c r="E15" s="2">
        <f t="shared" si="3"/>
        <v>45449</v>
      </c>
      <c r="F15" s="2">
        <f t="shared" si="5"/>
        <v>45997</v>
      </c>
      <c r="G15" s="2">
        <f t="shared" si="0"/>
        <v>45999</v>
      </c>
      <c r="H15" s="6">
        <f t="shared" si="1"/>
        <v>1.5068493150684932</v>
      </c>
      <c r="I15" s="11">
        <f t="shared" si="19"/>
        <v>0.24931506849315066</v>
      </c>
      <c r="J15" s="5"/>
      <c r="K15" s="8">
        <f t="shared" ref="K15:K49" si="20">L15/$L$7</f>
        <v>0.9728536067693756</v>
      </c>
      <c r="L15" s="8">
        <f t="shared" ref="L15:L49" si="21">EXP(-1*M15*N15)</f>
        <v>0.97280456675833893</v>
      </c>
      <c r="M15" s="6">
        <f>YEARFRAC($B$1,G15,3)</f>
        <v>1.5095890410958903</v>
      </c>
      <c r="N15" s="16">
        <f t="shared" ref="N15:N16" si="22">$N$13+($N$17-$N$13)/($M$17-$M$13)*(M15-$M$13)</f>
        <v>1.8264622081471751E-2</v>
      </c>
      <c r="V15" s="1">
        <f t="shared" si="6"/>
        <v>4.5686986301369864E-3</v>
      </c>
      <c r="W15" s="1">
        <f t="shared" si="7"/>
        <v>4.6684246575342458E-3</v>
      </c>
      <c r="X15" s="1">
        <f t="shared" si="8"/>
        <v>4.8524191780821915E-3</v>
      </c>
      <c r="Y15" s="1">
        <f t="shared" si="9"/>
        <v>5.0361643835616435E-3</v>
      </c>
      <c r="Z15" s="1">
        <f t="shared" si="10"/>
        <v>5.3261178082191774E-3</v>
      </c>
      <c r="AA15" s="1">
        <f t="shared" si="11"/>
        <v>5.5754328767123286E-3</v>
      </c>
      <c r="AB15" s="12"/>
      <c r="AC15" s="12"/>
      <c r="AD15" s="12"/>
      <c r="AE15" s="12"/>
      <c r="AF15" s="12"/>
      <c r="AG15" s="12"/>
      <c r="AH15" s="12"/>
      <c r="AI15" s="12">
        <f t="shared" si="13"/>
        <v>4.4446749405710724E-3</v>
      </c>
      <c r="AJ15" s="12">
        <f t="shared" si="14"/>
        <v>4.5416937660132783E-3</v>
      </c>
      <c r="AK15" s="12">
        <f t="shared" si="15"/>
        <v>4.7206934989541495E-3</v>
      </c>
      <c r="AL15" s="12">
        <f t="shared" si="16"/>
        <v>4.8994506848314143E-3</v>
      </c>
      <c r="AM15" s="12">
        <f t="shared" si="17"/>
        <v>5.1815329198046283E-3</v>
      </c>
      <c r="AN15" s="12">
        <f t="shared" si="18"/>
        <v>5.4240799834101442E-3</v>
      </c>
    </row>
    <row r="16" spans="1:49" x14ac:dyDescent="0.2">
      <c r="A16" s="3" t="s">
        <v>57</v>
      </c>
      <c r="B16" s="1" t="s">
        <v>8</v>
      </c>
      <c r="C16" s="1" t="s">
        <v>21</v>
      </c>
      <c r="D16" s="1">
        <v>21</v>
      </c>
      <c r="E16" s="2">
        <f t="shared" si="3"/>
        <v>45449</v>
      </c>
      <c r="F16" s="2">
        <f t="shared" si="5"/>
        <v>46087</v>
      </c>
      <c r="G16" s="2">
        <f t="shared" si="0"/>
        <v>46087</v>
      </c>
      <c r="H16" s="6">
        <f t="shared" si="1"/>
        <v>1.747945205479452</v>
      </c>
      <c r="I16" s="11">
        <f t="shared" si="19"/>
        <v>0.2410958904109588</v>
      </c>
      <c r="J16" s="5"/>
      <c r="K16" s="8">
        <f t="shared" si="20"/>
        <v>0.96856387695791257</v>
      </c>
      <c r="L16" s="8">
        <f t="shared" si="21"/>
        <v>0.96851505318536835</v>
      </c>
      <c r="M16" s="6">
        <f>YEARFRAC($B$1,G16,3)</f>
        <v>1.7506849315068493</v>
      </c>
      <c r="N16" s="16">
        <f t="shared" si="22"/>
        <v>1.8273564190276551E-2</v>
      </c>
      <c r="V16" s="1">
        <f t="shared" si="6"/>
        <v>4.4180821917808207E-3</v>
      </c>
      <c r="W16" s="1">
        <f t="shared" si="7"/>
        <v>4.5145205479452033E-3</v>
      </c>
      <c r="X16" s="1">
        <f t="shared" si="8"/>
        <v>4.6924493150684917E-3</v>
      </c>
      <c r="Y16" s="1">
        <f t="shared" si="9"/>
        <v>4.8701369863013676E-3</v>
      </c>
      <c r="Z16" s="1">
        <f t="shared" si="10"/>
        <v>5.1505315068493132E-3</v>
      </c>
      <c r="AA16" s="1">
        <f t="shared" si="11"/>
        <v>5.391627397260272E-3</v>
      </c>
      <c r="AB16" s="12"/>
      <c r="AC16" s="12"/>
      <c r="AD16" s="12"/>
      <c r="AE16" s="12"/>
      <c r="AF16" s="12"/>
      <c r="AG16" s="12"/>
      <c r="AH16" s="12"/>
      <c r="AI16" s="12">
        <f>V16*$K16</f>
        <v>4.2791948163899435E-3</v>
      </c>
      <c r="AJ16" s="12">
        <f t="shared" si="14"/>
        <v>4.3726015245239662E-3</v>
      </c>
      <c r="AK16" s="12">
        <f t="shared" si="15"/>
        <v>4.5449369010312395E-3</v>
      </c>
      <c r="AL16" s="12">
        <f t="shared" si="16"/>
        <v>4.7170387607681765E-3</v>
      </c>
      <c r="AM16" s="12">
        <f t="shared" si="17"/>
        <v>4.9886187646678501E-3</v>
      </c>
      <c r="AN16" s="12">
        <f t="shared" si="18"/>
        <v>5.2221355350029084E-3</v>
      </c>
    </row>
    <row r="17" spans="1:49" s="24" customFormat="1" x14ac:dyDescent="0.2">
      <c r="A17" s="17" t="s">
        <v>18</v>
      </c>
      <c r="B17" s="18" t="s">
        <v>8</v>
      </c>
      <c r="C17" s="18" t="s">
        <v>22</v>
      </c>
      <c r="D17" s="18">
        <v>24</v>
      </c>
      <c r="E17" s="19">
        <f t="shared" si="3"/>
        <v>45449</v>
      </c>
      <c r="F17" s="19">
        <f t="shared" si="5"/>
        <v>46179</v>
      </c>
      <c r="G17" s="2">
        <f t="shared" si="0"/>
        <v>46181</v>
      </c>
      <c r="H17" s="20">
        <f t="shared" si="1"/>
        <v>2.0054794520547947</v>
      </c>
      <c r="I17" s="20">
        <f t="shared" si="19"/>
        <v>0.25753424657534274</v>
      </c>
      <c r="J17" s="21">
        <v>1.8325000000000001E-2</v>
      </c>
      <c r="K17" s="22">
        <f t="shared" si="20"/>
        <v>0.96399796586291631</v>
      </c>
      <c r="L17" s="22">
        <f t="shared" si="21"/>
        <v>0.96394937225072608</v>
      </c>
      <c r="M17" s="20">
        <f>YEARFRAC($B$1,G17,3)</f>
        <v>2.0082191780821916</v>
      </c>
      <c r="N17" s="21">
        <v>1.8283115988318041E-2</v>
      </c>
      <c r="O17" s="18"/>
      <c r="P17" s="18"/>
      <c r="Q17" s="18"/>
      <c r="R17" s="18"/>
      <c r="S17" s="18"/>
      <c r="T17" s="18"/>
      <c r="U17" s="18"/>
      <c r="V17" s="18">
        <f>IF(V$6=$C17,(1+$I17*$J17),$I17*$J17)</f>
        <v>1.0047193150684932</v>
      </c>
      <c r="W17" s="18">
        <f t="shared" si="7"/>
        <v>4.8223287671232927E-3</v>
      </c>
      <c r="X17" s="18">
        <f t="shared" si="8"/>
        <v>5.0123890410958957E-3</v>
      </c>
      <c r="Y17" s="18">
        <f t="shared" si="9"/>
        <v>5.2021917808219229E-3</v>
      </c>
      <c r="Z17" s="18">
        <f t="shared" si="10"/>
        <v>5.5017041095890467E-3</v>
      </c>
      <c r="AA17" s="18">
        <f t="shared" si="11"/>
        <v>5.7592383561643895E-3</v>
      </c>
      <c r="AB17" s="23"/>
      <c r="AC17" s="23"/>
      <c r="AD17" s="23"/>
      <c r="AE17" s="23"/>
      <c r="AF17" s="23"/>
      <c r="AG17" s="23"/>
      <c r="AH17" s="23"/>
      <c r="AI17" s="23">
        <f t="shared" si="13"/>
        <v>0.96854737598920992</v>
      </c>
      <c r="AJ17" s="23">
        <f t="shared" si="14"/>
        <v>4.6487151222290796E-3</v>
      </c>
      <c r="AK17" s="23">
        <f t="shared" si="15"/>
        <v>4.831932839730017E-3</v>
      </c>
      <c r="AL17" s="23">
        <f t="shared" si="16"/>
        <v>5.014902294741116E-3</v>
      </c>
      <c r="AM17" s="23">
        <f t="shared" si="17"/>
        <v>5.3036315704234884E-3</v>
      </c>
      <c r="AN17" s="23">
        <f t="shared" si="18"/>
        <v>5.5518940602621572E-3</v>
      </c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49" x14ac:dyDescent="0.2">
      <c r="A18" s="3" t="s">
        <v>57</v>
      </c>
      <c r="B18" s="1" t="s">
        <v>8</v>
      </c>
      <c r="C18" s="1" t="s">
        <v>23</v>
      </c>
      <c r="D18" s="1">
        <v>27</v>
      </c>
      <c r="E18" s="2">
        <f t="shared" si="3"/>
        <v>45449</v>
      </c>
      <c r="F18" s="2">
        <f t="shared" si="5"/>
        <v>46271</v>
      </c>
      <c r="G18" s="2">
        <f t="shared" si="0"/>
        <v>46272</v>
      </c>
      <c r="H18" s="6">
        <f t="shared" si="1"/>
        <v>2.2547945205479452</v>
      </c>
      <c r="I18" s="11">
        <f t="shared" si="19"/>
        <v>0.24931506849315044</v>
      </c>
      <c r="J18" s="5"/>
      <c r="K18" s="8">
        <f t="shared" si="20"/>
        <v>0.95939405958379231</v>
      </c>
      <c r="L18" s="8">
        <f t="shared" si="21"/>
        <v>0.95934569804723313</v>
      </c>
      <c r="M18" s="6">
        <f>YEARFRAC($B$1,G18,3)</f>
        <v>2.2575342465753425</v>
      </c>
      <c r="N18" s="16">
        <f>$N$17+($N$21-$N$17)/($M$21-$M$17)*(M18-$M$17)</f>
        <v>1.8384567803587045E-2</v>
      </c>
      <c r="W18" s="1">
        <f t="shared" si="7"/>
        <v>4.6684246575342415E-3</v>
      </c>
      <c r="X18" s="1">
        <f t="shared" si="8"/>
        <v>4.8524191780821872E-3</v>
      </c>
      <c r="Y18" s="1">
        <f t="shared" si="9"/>
        <v>5.0361643835616383E-3</v>
      </c>
      <c r="Z18" s="1">
        <f t="shared" si="10"/>
        <v>5.326117808219173E-3</v>
      </c>
      <c r="AA18" s="1">
        <f t="shared" si="11"/>
        <v>5.5754328767123234E-3</v>
      </c>
      <c r="AB18" s="12"/>
      <c r="AC18" s="12"/>
      <c r="AD18" s="12"/>
      <c r="AE18" s="12"/>
      <c r="AF18" s="12"/>
      <c r="AG18" s="12"/>
      <c r="AH18" s="12"/>
      <c r="AI18" s="12"/>
      <c r="AJ18" s="12">
        <f t="shared" si="14"/>
        <v>4.4788588840528514E-3</v>
      </c>
      <c r="AK18" s="12">
        <f t="shared" si="15"/>
        <v>4.6553821340625185E-3</v>
      </c>
      <c r="AL18" s="12">
        <f t="shared" si="16"/>
        <v>4.8316661926765068E-3</v>
      </c>
      <c r="AM18" s="12">
        <f t="shared" si="17"/>
        <v>5.1098457858489224E-3</v>
      </c>
      <c r="AN18" s="12">
        <f t="shared" si="18"/>
        <v>5.3490371815259775E-3</v>
      </c>
    </row>
    <row r="19" spans="1:49" x14ac:dyDescent="0.2">
      <c r="A19" s="3" t="s">
        <v>57</v>
      </c>
      <c r="B19" s="1" t="s">
        <v>8</v>
      </c>
      <c r="C19" s="1" t="s">
        <v>24</v>
      </c>
      <c r="D19" s="1">
        <v>30</v>
      </c>
      <c r="E19" s="2">
        <f t="shared" si="3"/>
        <v>45449</v>
      </c>
      <c r="F19" s="2">
        <f t="shared" si="5"/>
        <v>46362</v>
      </c>
      <c r="G19" s="2">
        <f t="shared" si="0"/>
        <v>46363</v>
      </c>
      <c r="H19" s="6">
        <f t="shared" si="1"/>
        <v>2.504109589041096</v>
      </c>
      <c r="I19" s="11">
        <f t="shared" si="19"/>
        <v>0.24931506849315088</v>
      </c>
      <c r="J19" s="5"/>
      <c r="K19" s="8">
        <f t="shared" si="20"/>
        <v>0.95476384105852108</v>
      </c>
      <c r="L19" s="8">
        <f t="shared" si="21"/>
        <v>0.95471571292395174</v>
      </c>
      <c r="M19" s="6">
        <f>YEARFRAC($B$1,G19,3)</f>
        <v>2.506849315068493</v>
      </c>
      <c r="N19" s="16">
        <f t="shared" ref="N19:N20" si="23">$N$17+($N$21-$N$17)/($M$21-$M$17)*(M19-$M$17)</f>
        <v>1.8486019618856046E-2</v>
      </c>
      <c r="W19" s="1">
        <f t="shared" si="7"/>
        <v>4.6684246575342501E-3</v>
      </c>
      <c r="X19" s="1">
        <f t="shared" si="8"/>
        <v>4.8524191780821959E-3</v>
      </c>
      <c r="Y19" s="1">
        <f t="shared" si="9"/>
        <v>5.0361643835616478E-3</v>
      </c>
      <c r="Z19" s="1">
        <f t="shared" si="10"/>
        <v>5.3261178082191826E-3</v>
      </c>
      <c r="AA19" s="1">
        <f t="shared" si="11"/>
        <v>5.5754328767123338E-3</v>
      </c>
      <c r="AB19" s="12"/>
      <c r="AC19" s="12"/>
      <c r="AD19" s="12"/>
      <c r="AE19" s="12"/>
      <c r="AF19" s="12"/>
      <c r="AG19" s="12"/>
      <c r="AH19" s="12"/>
      <c r="AI19" s="12"/>
      <c r="AJ19" s="12">
        <f t="shared" si="14"/>
        <v>4.4572430577197114E-3</v>
      </c>
      <c r="AK19" s="12">
        <f t="shared" si="15"/>
        <v>4.6329143728917888E-3</v>
      </c>
      <c r="AL19" s="12">
        <f t="shared" si="16"/>
        <v>4.8083476510514377E-3</v>
      </c>
      <c r="AM19" s="12">
        <f t="shared" si="17"/>
        <v>5.0851846965055385E-3</v>
      </c>
      <c r="AN19" s="12">
        <f t="shared" si="18"/>
        <v>5.3232217089338278E-3</v>
      </c>
    </row>
    <row r="20" spans="1:49" x14ac:dyDescent="0.2">
      <c r="A20" s="3" t="s">
        <v>57</v>
      </c>
      <c r="B20" s="1" t="s">
        <v>8</v>
      </c>
      <c r="C20" s="1" t="s">
        <v>25</v>
      </c>
      <c r="D20" s="1">
        <v>33</v>
      </c>
      <c r="E20" s="2">
        <f t="shared" si="3"/>
        <v>45449</v>
      </c>
      <c r="F20" s="2">
        <f t="shared" si="5"/>
        <v>46452</v>
      </c>
      <c r="G20" s="2">
        <f t="shared" si="0"/>
        <v>46454</v>
      </c>
      <c r="H20" s="6">
        <f t="shared" si="1"/>
        <v>2.7534246575342465</v>
      </c>
      <c r="I20" s="11">
        <f t="shared" si="19"/>
        <v>0.24931506849315044</v>
      </c>
      <c r="J20" s="5"/>
      <c r="K20" s="8">
        <f t="shared" si="20"/>
        <v>0.9501079045898686</v>
      </c>
      <c r="L20" s="8">
        <f t="shared" si="21"/>
        <v>0.95006001115368988</v>
      </c>
      <c r="M20" s="6">
        <f>YEARFRAC($B$1,G20,3)</f>
        <v>2.7561643835616438</v>
      </c>
      <c r="N20" s="16">
        <f t="shared" si="23"/>
        <v>1.8587471434125046E-2</v>
      </c>
      <c r="W20" s="1">
        <f t="shared" si="7"/>
        <v>4.6684246575342415E-3</v>
      </c>
      <c r="X20" s="1">
        <f t="shared" si="8"/>
        <v>4.8524191780821872E-3</v>
      </c>
      <c r="Y20" s="1">
        <f t="shared" si="9"/>
        <v>5.0361643835616383E-3</v>
      </c>
      <c r="Z20" s="1">
        <f t="shared" si="10"/>
        <v>5.326117808219173E-3</v>
      </c>
      <c r="AA20" s="1">
        <f t="shared" si="11"/>
        <v>5.5754328767123234E-3</v>
      </c>
      <c r="AB20" s="12"/>
      <c r="AC20" s="12"/>
      <c r="AD20" s="12"/>
      <c r="AE20" s="12"/>
      <c r="AF20" s="12"/>
      <c r="AG20" s="12"/>
      <c r="AH20" s="12"/>
      <c r="AI20" s="12"/>
      <c r="AJ20" s="12">
        <f t="shared" si="14"/>
        <v>4.4355071691055334E-3</v>
      </c>
      <c r="AK20" s="12">
        <f t="shared" si="15"/>
        <v>4.6103218174793591E-3</v>
      </c>
      <c r="AL20" s="12">
        <f t="shared" si="16"/>
        <v>4.7848995896358753E-3</v>
      </c>
      <c r="AM20" s="12">
        <f t="shared" si="17"/>
        <v>5.0603866303659019E-3</v>
      </c>
      <c r="AN20" s="12">
        <f t="shared" si="18"/>
        <v>5.297262847674609E-3</v>
      </c>
    </row>
    <row r="21" spans="1:49" x14ac:dyDescent="0.2">
      <c r="A21" s="3" t="s">
        <v>18</v>
      </c>
      <c r="B21" s="1" t="s">
        <v>8</v>
      </c>
      <c r="C21" s="1" t="s">
        <v>26</v>
      </c>
      <c r="D21" s="1">
        <v>36</v>
      </c>
      <c r="E21" s="2">
        <f t="shared" si="3"/>
        <v>45449</v>
      </c>
      <c r="F21" s="2">
        <f t="shared" si="5"/>
        <v>46544</v>
      </c>
      <c r="G21" s="2">
        <f t="shared" si="0"/>
        <v>46545</v>
      </c>
      <c r="H21" s="6">
        <f t="shared" si="1"/>
        <v>3.0027397260273974</v>
      </c>
      <c r="I21" s="11">
        <f t="shared" si="19"/>
        <v>0.24931506849315088</v>
      </c>
      <c r="J21" s="5">
        <v>1.8724999999999999E-2</v>
      </c>
      <c r="K21" s="8">
        <f t="shared" si="20"/>
        <v>0.94542684549084532</v>
      </c>
      <c r="L21" s="8">
        <f t="shared" si="21"/>
        <v>0.9453791880194492</v>
      </c>
      <c r="M21" s="6">
        <f>YEARFRAC($B$1,G21,3)</f>
        <v>3.0054794520547947</v>
      </c>
      <c r="N21" s="16">
        <v>1.868892324939405E-2</v>
      </c>
      <c r="W21" s="1">
        <f>IF(W$6=$C21,(1+$I21*$J21),$I21*$J21)</f>
        <v>1.0046684246575341</v>
      </c>
      <c r="X21" s="1">
        <f t="shared" si="8"/>
        <v>4.8524191780821959E-3</v>
      </c>
      <c r="Y21" s="1">
        <f t="shared" si="9"/>
        <v>5.0361643835616478E-3</v>
      </c>
      <c r="Z21" s="1">
        <f t="shared" si="10"/>
        <v>5.3261178082191826E-3</v>
      </c>
      <c r="AA21" s="1">
        <f t="shared" si="11"/>
        <v>5.5754328767123338E-3</v>
      </c>
      <c r="AB21" s="12"/>
      <c r="AC21" s="12"/>
      <c r="AD21" s="12"/>
      <c r="AE21" s="12"/>
      <c r="AF21" s="12"/>
      <c r="AG21" s="12"/>
      <c r="AH21" s="12"/>
      <c r="AI21" s="12"/>
      <c r="AJ21" s="12">
        <f t="shared" si="14"/>
        <v>0.94984049948822946</v>
      </c>
      <c r="AK21" s="12">
        <f t="shared" si="15"/>
        <v>4.5876073565335306E-3</v>
      </c>
      <c r="AL21" s="12">
        <f t="shared" si="16"/>
        <v>4.7613250065240359E-3</v>
      </c>
      <c r="AM21" s="12">
        <f t="shared" si="17"/>
        <v>5.0354547581372769E-3</v>
      </c>
      <c r="AN21" s="12">
        <f t="shared" si="18"/>
        <v>5.2711639168760913E-3</v>
      </c>
    </row>
    <row r="22" spans="1:49" x14ac:dyDescent="0.2">
      <c r="A22" s="3" t="s">
        <v>57</v>
      </c>
      <c r="B22" s="1" t="s">
        <v>8</v>
      </c>
      <c r="C22" s="1" t="s">
        <v>27</v>
      </c>
      <c r="D22" s="1">
        <v>39</v>
      </c>
      <c r="E22" s="2">
        <f t="shared" si="3"/>
        <v>45449</v>
      </c>
      <c r="F22" s="2">
        <f t="shared" si="5"/>
        <v>46636</v>
      </c>
      <c r="G22" s="2">
        <f t="shared" si="0"/>
        <v>46636</v>
      </c>
      <c r="H22" s="6">
        <f t="shared" si="1"/>
        <v>3.2520547945205478</v>
      </c>
      <c r="I22" s="11">
        <f t="shared" si="19"/>
        <v>0.24931506849315044</v>
      </c>
      <c r="J22" s="5"/>
      <c r="K22" s="8">
        <f t="shared" si="20"/>
        <v>0.94045572612512418</v>
      </c>
      <c r="L22" s="8">
        <f t="shared" si="21"/>
        <v>0.9404083192399898</v>
      </c>
      <c r="M22" s="6">
        <f>YEARFRAC($B$1,G22,3)</f>
        <v>3.2547945205479452</v>
      </c>
      <c r="N22" s="16">
        <f>$N$21+($N$25-$N$21)/($M$25-$M$21)*(M22-$M$21)</f>
        <v>1.887711051392725E-2</v>
      </c>
      <c r="X22" s="1">
        <f t="shared" si="8"/>
        <v>4.8524191780821872E-3</v>
      </c>
      <c r="Y22" s="1">
        <f t="shared" si="9"/>
        <v>5.0361643835616383E-3</v>
      </c>
      <c r="Z22" s="1">
        <f t="shared" si="10"/>
        <v>5.326117808219173E-3</v>
      </c>
      <c r="AA22" s="1">
        <f t="shared" si="11"/>
        <v>5.5754328767123234E-3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5"/>
        <v>4.563485401586762E-3</v>
      </c>
      <c r="AL22" s="12">
        <f t="shared" si="16"/>
        <v>4.7362896322279491E-3</v>
      </c>
      <c r="AM22" s="12">
        <f t="shared" si="17"/>
        <v>5.0089779907567175E-3</v>
      </c>
      <c r="AN22" s="12">
        <f t="shared" si="18"/>
        <v>5.2434477745303782E-3</v>
      </c>
    </row>
    <row r="23" spans="1:49" x14ac:dyDescent="0.2">
      <c r="A23" s="3" t="s">
        <v>57</v>
      </c>
      <c r="B23" s="1" t="s">
        <v>8</v>
      </c>
      <c r="C23" s="1" t="s">
        <v>28</v>
      </c>
      <c r="D23" s="1">
        <v>42</v>
      </c>
      <c r="E23" s="2">
        <f t="shared" si="3"/>
        <v>45449</v>
      </c>
      <c r="F23" s="2">
        <f t="shared" si="5"/>
        <v>46727</v>
      </c>
      <c r="G23" s="2">
        <f t="shared" si="0"/>
        <v>46727</v>
      </c>
      <c r="H23" s="6">
        <f t="shared" si="1"/>
        <v>3.5013698630136987</v>
      </c>
      <c r="I23" s="11">
        <f t="shared" si="19"/>
        <v>0.24931506849315088</v>
      </c>
      <c r="J23" s="5"/>
      <c r="K23" s="8">
        <f t="shared" si="20"/>
        <v>0.93542296492739452</v>
      </c>
      <c r="L23" s="8">
        <f t="shared" si="21"/>
        <v>0.93537581173578921</v>
      </c>
      <c r="M23" s="6">
        <f>YEARFRAC($B$1,G23,3)</f>
        <v>3.504109589041096</v>
      </c>
      <c r="N23" s="16">
        <f t="shared" ref="N23:N24" si="24">$N$21+($N$25-$N$21)/($M$25-$M$21)*(M23-$M$21)</f>
        <v>1.9065297778460447E-2</v>
      </c>
      <c r="X23" s="1">
        <f t="shared" si="8"/>
        <v>4.8524191780821959E-3</v>
      </c>
      <c r="Y23" s="1">
        <f t="shared" si="9"/>
        <v>5.0361643835616478E-3</v>
      </c>
      <c r="Z23" s="1">
        <f t="shared" si="10"/>
        <v>5.3261178082191826E-3</v>
      </c>
      <c r="AA23" s="1">
        <f t="shared" si="11"/>
        <v>5.5754328767123338E-3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>
        <f t="shared" si="15"/>
        <v>4.5390643346321985E-3</v>
      </c>
      <c r="AL23" s="12">
        <f t="shared" si="16"/>
        <v>4.710943819532981E-3</v>
      </c>
      <c r="AM23" s="12">
        <f t="shared" si="17"/>
        <v>4.982172911716984E-3</v>
      </c>
      <c r="AN23" s="12">
        <f t="shared" si="18"/>
        <v>5.215387952287924E-3</v>
      </c>
    </row>
    <row r="24" spans="1:49" x14ac:dyDescent="0.2">
      <c r="A24" s="3" t="s">
        <v>57</v>
      </c>
      <c r="B24" s="1" t="s">
        <v>8</v>
      </c>
      <c r="C24" s="1" t="s">
        <v>29</v>
      </c>
      <c r="D24" s="1">
        <v>45</v>
      </c>
      <c r="E24" s="2">
        <f t="shared" si="3"/>
        <v>45449</v>
      </c>
      <c r="F24" s="2">
        <f t="shared" si="5"/>
        <v>46818</v>
      </c>
      <c r="G24" s="2">
        <f t="shared" si="0"/>
        <v>46818</v>
      </c>
      <c r="H24" s="6">
        <f t="shared" si="1"/>
        <v>3.7506849315068491</v>
      </c>
      <c r="I24" s="11">
        <f t="shared" si="19"/>
        <v>0.24931506849315044</v>
      </c>
      <c r="J24" s="5"/>
      <c r="K24" s="8">
        <f t="shared" si="20"/>
        <v>0.93032983370352695</v>
      </c>
      <c r="L24" s="8">
        <f t="shared" si="21"/>
        <v>0.93028293724860811</v>
      </c>
      <c r="M24" s="6">
        <f>YEARFRAC($B$1,G24,3)</f>
        <v>3.7534246575342465</v>
      </c>
      <c r="N24" s="16">
        <f t="shared" si="24"/>
        <v>1.9253485042993648E-2</v>
      </c>
      <c r="X24" s="1">
        <f t="shared" si="8"/>
        <v>4.8524191780821872E-3</v>
      </c>
      <c r="Y24" s="1">
        <f t="shared" si="9"/>
        <v>5.0361643835616383E-3</v>
      </c>
      <c r="Z24" s="1">
        <f t="shared" si="10"/>
        <v>5.326117808219173E-3</v>
      </c>
      <c r="AA24" s="1">
        <f t="shared" si="11"/>
        <v>5.5754328767123234E-3</v>
      </c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f t="shared" si="15"/>
        <v>4.5143503270050058E-3</v>
      </c>
      <c r="AL24" s="12">
        <f t="shared" si="16"/>
        <v>4.6852939734625242E-3</v>
      </c>
      <c r="AM24" s="12">
        <f t="shared" si="17"/>
        <v>4.9550462948059369E-3</v>
      </c>
      <c r="AN24" s="12">
        <f t="shared" si="18"/>
        <v>5.1869915410169528E-3</v>
      </c>
    </row>
    <row r="25" spans="1:49" x14ac:dyDescent="0.2">
      <c r="A25" s="3" t="s">
        <v>18</v>
      </c>
      <c r="B25" s="1" t="s">
        <v>8</v>
      </c>
      <c r="C25" s="1" t="s">
        <v>30</v>
      </c>
      <c r="D25" s="1">
        <v>48</v>
      </c>
      <c r="E25" s="2">
        <f t="shared" si="3"/>
        <v>45449</v>
      </c>
      <c r="F25" s="2">
        <f t="shared" si="5"/>
        <v>46910</v>
      </c>
      <c r="G25" s="2">
        <f t="shared" si="0"/>
        <v>46910</v>
      </c>
      <c r="H25" s="6">
        <f t="shared" si="1"/>
        <v>4.0027397260273974</v>
      </c>
      <c r="I25" s="11">
        <f t="shared" si="19"/>
        <v>0.25205479452054824</v>
      </c>
      <c r="J25" s="5">
        <v>1.9463000000000001E-2</v>
      </c>
      <c r="K25" s="8">
        <f t="shared" si="20"/>
        <v>0.92512067311936497</v>
      </c>
      <c r="L25" s="8">
        <f t="shared" si="21"/>
        <v>0.92507403924998899</v>
      </c>
      <c r="M25" s="6">
        <f>YEARFRAC($B$1,G25,3)</f>
        <v>4.0054794520547947</v>
      </c>
      <c r="N25" s="16">
        <v>1.9443740299444793E-2</v>
      </c>
      <c r="X25" s="1">
        <f>IF(X$6=$C25,(1+$I25*$J25),$I25*$J25)</f>
        <v>1.0049057424657535</v>
      </c>
      <c r="Y25" s="1">
        <f t="shared" si="9"/>
        <v>5.091506849315074E-3</v>
      </c>
      <c r="Z25" s="1">
        <f t="shared" si="10"/>
        <v>5.3846465753424723E-3</v>
      </c>
      <c r="AA25" s="1">
        <f t="shared" si="11"/>
        <v>5.6367013698630205E-3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f t="shared" si="15"/>
        <v>0.92965907689143312</v>
      </c>
      <c r="AL25" s="12">
        <f t="shared" si="16"/>
        <v>4.7102582436302186E-3</v>
      </c>
      <c r="AM25" s="12">
        <f t="shared" si="17"/>
        <v>4.981447864290711E-3</v>
      </c>
      <c r="AN25" s="12">
        <f t="shared" si="18"/>
        <v>5.2146289654605238E-3</v>
      </c>
    </row>
    <row r="26" spans="1:49" x14ac:dyDescent="0.2">
      <c r="A26" s="3" t="s">
        <v>57</v>
      </c>
      <c r="B26" s="1" t="s">
        <v>8</v>
      </c>
      <c r="C26" s="1" t="s">
        <v>31</v>
      </c>
      <c r="D26" s="1">
        <v>51</v>
      </c>
      <c r="E26" s="2">
        <f t="shared" si="3"/>
        <v>45449</v>
      </c>
      <c r="F26" s="2">
        <f t="shared" si="5"/>
        <v>47002</v>
      </c>
      <c r="G26" s="2">
        <f t="shared" si="0"/>
        <v>47002</v>
      </c>
      <c r="H26" s="6">
        <f t="shared" si="1"/>
        <v>4.2547945205479456</v>
      </c>
      <c r="I26" s="11">
        <f t="shared" si="19"/>
        <v>0.25205479452054824</v>
      </c>
      <c r="J26" s="5"/>
      <c r="K26" s="8">
        <f t="shared" si="20"/>
        <v>0.91984801761105717</v>
      </c>
      <c r="L26" s="8">
        <f t="shared" si="21"/>
        <v>0.91980164952790289</v>
      </c>
      <c r="M26" s="6">
        <f>YEARFRAC($B$1,G26,3)</f>
        <v>4.2575342465753421</v>
      </c>
      <c r="N26" s="16">
        <f>$N$25+($N$29-$N$25)/($M$29-$M$25)*(M26-$M$25)</f>
        <v>1.9635128147282348E-2</v>
      </c>
      <c r="Y26" s="1">
        <f t="shared" si="9"/>
        <v>5.091506849315074E-3</v>
      </c>
      <c r="Z26" s="1">
        <f t="shared" si="10"/>
        <v>5.3846465753424723E-3</v>
      </c>
      <c r="AA26" s="1">
        <f t="shared" si="11"/>
        <v>5.6367013698630205E-3</v>
      </c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>
        <f t="shared" si="16"/>
        <v>4.6834124819955907E-3</v>
      </c>
      <c r="AM26" s="12">
        <f t="shared" si="17"/>
        <v>4.9530564778649411E-3</v>
      </c>
      <c r="AN26" s="12">
        <f t="shared" si="18"/>
        <v>5.1849085809340294E-3</v>
      </c>
    </row>
    <row r="27" spans="1:49" x14ac:dyDescent="0.2">
      <c r="A27" s="3" t="s">
        <v>57</v>
      </c>
      <c r="B27" s="1" t="s">
        <v>8</v>
      </c>
      <c r="C27" s="1" t="s">
        <v>32</v>
      </c>
      <c r="D27" s="1">
        <v>54</v>
      </c>
      <c r="E27" s="2">
        <f t="shared" si="3"/>
        <v>45449</v>
      </c>
      <c r="F27" s="2">
        <f t="shared" si="5"/>
        <v>47093</v>
      </c>
      <c r="G27" s="2">
        <f t="shared" si="0"/>
        <v>47093</v>
      </c>
      <c r="H27" s="6">
        <f t="shared" si="1"/>
        <v>4.5041095890410956</v>
      </c>
      <c r="I27" s="11">
        <f t="shared" si="19"/>
        <v>0.24931506849314999</v>
      </c>
      <c r="J27" s="5"/>
      <c r="K27" s="8">
        <f t="shared" si="20"/>
        <v>0.91457542779426959</v>
      </c>
      <c r="L27" s="8">
        <f t="shared" si="21"/>
        <v>0.91452932549402544</v>
      </c>
      <c r="M27" s="6">
        <f>YEARFRAC($B$1,G27,3)</f>
        <v>4.506849315068493</v>
      </c>
      <c r="N27" s="16">
        <f t="shared" ref="N27:N28" si="25">$N$25+($N$29-$N$25)/($M$29-$M$25)*(M27-$M$25)</f>
        <v>1.9824435692426021E-2</v>
      </c>
      <c r="Y27" s="1">
        <f t="shared" si="9"/>
        <v>5.0361643835616296E-3</v>
      </c>
      <c r="Z27" s="1">
        <f t="shared" si="10"/>
        <v>5.3261178082191635E-3</v>
      </c>
      <c r="AA27" s="1">
        <f t="shared" si="11"/>
        <v>5.5754328767123138E-3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f t="shared" si="16"/>
        <v>4.6059521955381412E-3</v>
      </c>
      <c r="AM27" s="12">
        <f t="shared" si="17"/>
        <v>4.871136472934719E-3</v>
      </c>
      <c r="AN27" s="12">
        <f t="shared" si="18"/>
        <v>5.0991539083573992E-3</v>
      </c>
    </row>
    <row r="28" spans="1:49" x14ac:dyDescent="0.2">
      <c r="A28" s="3" t="s">
        <v>57</v>
      </c>
      <c r="B28" s="1" t="s">
        <v>8</v>
      </c>
      <c r="C28" s="1" t="s">
        <v>33</v>
      </c>
      <c r="D28" s="1">
        <v>57</v>
      </c>
      <c r="E28" s="2">
        <f t="shared" si="3"/>
        <v>45449</v>
      </c>
      <c r="F28" s="2">
        <f t="shared" si="5"/>
        <v>47183</v>
      </c>
      <c r="G28" s="2">
        <f t="shared" si="0"/>
        <v>47183</v>
      </c>
      <c r="H28" s="6">
        <f t="shared" si="1"/>
        <v>4.7506849315068491</v>
      </c>
      <c r="I28" s="11">
        <f t="shared" si="19"/>
        <v>0.24657534246575352</v>
      </c>
      <c r="J28" s="5"/>
      <c r="K28" s="8">
        <f t="shared" si="20"/>
        <v>0.90930607769574756</v>
      </c>
      <c r="L28" s="8">
        <f t="shared" si="21"/>
        <v>0.90926024101510461</v>
      </c>
      <c r="M28" s="6">
        <f>YEARFRAC($B$1,G28,3)</f>
        <v>4.7534246575342465</v>
      </c>
      <c r="N28" s="16">
        <f t="shared" si="25"/>
        <v>2.0011662934875801E-2</v>
      </c>
      <c r="Y28" s="1">
        <f t="shared" si="9"/>
        <v>4.9808219178082208E-3</v>
      </c>
      <c r="Z28" s="1">
        <f t="shared" si="10"/>
        <v>5.2675890410958928E-3</v>
      </c>
      <c r="AA28" s="1">
        <f t="shared" si="11"/>
        <v>5.5141643835616462E-3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>
        <f t="shared" si="16"/>
        <v>4.5290916417832046E-3</v>
      </c>
      <c r="AM28" s="12">
        <f t="shared" si="17"/>
        <v>4.7898507298720101E-3</v>
      </c>
      <c r="AN28" s="12">
        <f t="shared" si="18"/>
        <v>5.0140631873860303E-3</v>
      </c>
    </row>
    <row r="29" spans="1:49" x14ac:dyDescent="0.2">
      <c r="A29" s="3" t="s">
        <v>18</v>
      </c>
      <c r="B29" s="1" t="s">
        <v>8</v>
      </c>
      <c r="C29" s="1" t="s">
        <v>34</v>
      </c>
      <c r="D29" s="1">
        <v>60</v>
      </c>
      <c r="E29" s="2">
        <f t="shared" si="3"/>
        <v>45449</v>
      </c>
      <c r="F29" s="2">
        <f t="shared" si="5"/>
        <v>47275</v>
      </c>
      <c r="G29" s="2">
        <f t="shared" si="0"/>
        <v>47275</v>
      </c>
      <c r="H29" s="6">
        <f t="shared" si="1"/>
        <v>5.0027397260273974</v>
      </c>
      <c r="I29" s="11">
        <f t="shared" si="19"/>
        <v>0.25205479452054824</v>
      </c>
      <c r="J29" s="5">
        <v>2.0199999999999999E-2</v>
      </c>
      <c r="K29" s="8">
        <f t="shared" si="20"/>
        <v>0.90386474705480946</v>
      </c>
      <c r="L29" s="8">
        <f t="shared" si="21"/>
        <v>0.90381918466303457</v>
      </c>
      <c r="M29" s="6">
        <f>YEARFRAC($B$1,G29,3)</f>
        <v>5.0054794520547947</v>
      </c>
      <c r="N29" s="16">
        <v>2.020305078271336E-2</v>
      </c>
      <c r="Y29" s="1">
        <f>IF(Y$6=$C29,(1+$I29*$J29),$I29*$J29)</f>
        <v>1.0050915068493151</v>
      </c>
      <c r="Z29" s="1">
        <f t="shared" si="10"/>
        <v>5.3846465753424723E-3</v>
      </c>
      <c r="AA29" s="1">
        <f t="shared" si="11"/>
        <v>5.6367013698630205E-3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>
        <f t="shared" si="16"/>
        <v>0.90846678060529351</v>
      </c>
      <c r="AM29" s="12">
        <f t="shared" si="17"/>
        <v>4.8669922148014697E-3</v>
      </c>
      <c r="AN29" s="12">
        <f t="shared" si="18"/>
        <v>5.0948156578947369E-3</v>
      </c>
    </row>
    <row r="30" spans="1:49" x14ac:dyDescent="0.2">
      <c r="A30" s="3" t="s">
        <v>57</v>
      </c>
      <c r="B30" s="1" t="s">
        <v>8</v>
      </c>
      <c r="C30" s="1" t="s">
        <v>35</v>
      </c>
      <c r="D30" s="1">
        <v>63</v>
      </c>
      <c r="E30" s="2">
        <f t="shared" si="3"/>
        <v>45449</v>
      </c>
      <c r="F30" s="2">
        <f t="shared" si="5"/>
        <v>47367</v>
      </c>
      <c r="G30" s="2">
        <f t="shared" si="0"/>
        <v>47367</v>
      </c>
      <c r="H30" s="6">
        <f t="shared" si="1"/>
        <v>5.2547945205479456</v>
      </c>
      <c r="I30" s="11">
        <f t="shared" si="19"/>
        <v>0.25205479452054824</v>
      </c>
      <c r="J30" s="5"/>
      <c r="K30" s="8">
        <f t="shared" si="20"/>
        <v>0.89855265621620417</v>
      </c>
      <c r="L30" s="8">
        <f t="shared" si="21"/>
        <v>0.89850736159852351</v>
      </c>
      <c r="M30" s="6">
        <f>YEARFRAC($B$1,G30,3)</f>
        <v>5.2575342465753421</v>
      </c>
      <c r="N30" s="16">
        <f>$N$29+($N$37-$N$29)/($M$37-$M$29)*(M30-$M$29)</f>
        <v>2.0355621963382316E-2</v>
      </c>
      <c r="Z30" s="1">
        <f t="shared" si="10"/>
        <v>5.3846465753424723E-3</v>
      </c>
      <c r="AA30" s="1">
        <f t="shared" si="11"/>
        <v>5.6367013698630205E-3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>
        <f t="shared" si="17"/>
        <v>4.8383884830594656E-3</v>
      </c>
      <c r="AN30" s="12">
        <f t="shared" si="18"/>
        <v>5.064872988187934E-3</v>
      </c>
    </row>
    <row r="31" spans="1:49" x14ac:dyDescent="0.2">
      <c r="A31" s="3" t="s">
        <v>57</v>
      </c>
      <c r="B31" s="1" t="s">
        <v>8</v>
      </c>
      <c r="C31" s="1" t="s">
        <v>36</v>
      </c>
      <c r="D31" s="1">
        <v>66</v>
      </c>
      <c r="E31" s="2">
        <f t="shared" si="3"/>
        <v>45449</v>
      </c>
      <c r="F31" s="2">
        <f t="shared" si="5"/>
        <v>47458</v>
      </c>
      <c r="G31" s="2">
        <f t="shared" si="0"/>
        <v>47458</v>
      </c>
      <c r="H31" s="6">
        <f t="shared" si="1"/>
        <v>5.5041095890410956</v>
      </c>
      <c r="I31" s="11">
        <f t="shared" si="19"/>
        <v>0.24931506849314999</v>
      </c>
      <c r="J31" s="5"/>
      <c r="K31" s="8">
        <f t="shared" si="20"/>
        <v>0.89326142908207684</v>
      </c>
      <c r="L31" s="8">
        <f t="shared" si="21"/>
        <v>0.89321640118678414</v>
      </c>
      <c r="M31" s="6">
        <f>YEARFRAC($B$1,G31,3)</f>
        <v>5.506849315068493</v>
      </c>
      <c r="N31" s="16">
        <f t="shared" ref="N31:N36" si="26">$N$29+($N$37-$N$29)/($M$37-$M$29)*(M31-$M$29)</f>
        <v>2.0506534761652696E-2</v>
      </c>
      <c r="Z31" s="1">
        <f t="shared" si="10"/>
        <v>5.3261178082191635E-3</v>
      </c>
      <c r="AA31" s="1">
        <f t="shared" si="11"/>
        <v>5.5754328767123138E-3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>
        <f t="shared" si="17"/>
        <v>4.7576156048293487E-3</v>
      </c>
      <c r="AN31" s="12">
        <f t="shared" si="18"/>
        <v>4.9803191392032362E-3</v>
      </c>
    </row>
    <row r="32" spans="1:49" x14ac:dyDescent="0.2">
      <c r="A32" s="3" t="s">
        <v>57</v>
      </c>
      <c r="B32" s="1" t="s">
        <v>8</v>
      </c>
      <c r="C32" s="1" t="s">
        <v>37</v>
      </c>
      <c r="D32" s="1">
        <v>69</v>
      </c>
      <c r="E32" s="2">
        <f t="shared" si="3"/>
        <v>45449</v>
      </c>
      <c r="F32" s="2">
        <f t="shared" si="5"/>
        <v>47548</v>
      </c>
      <c r="G32" s="2">
        <f t="shared" si="0"/>
        <v>47548</v>
      </c>
      <c r="H32" s="6">
        <f t="shared" si="1"/>
        <v>5.7506849315068491</v>
      </c>
      <c r="I32" s="11">
        <f t="shared" si="19"/>
        <v>0.24657534246575352</v>
      </c>
      <c r="J32" s="5"/>
      <c r="K32" s="8">
        <f t="shared" si="20"/>
        <v>0.88799326801181089</v>
      </c>
      <c r="L32" s="8">
        <f t="shared" si="21"/>
        <v>0.88794850567618222</v>
      </c>
      <c r="M32" s="6">
        <f>YEARFRAC($B$1,G32,3)</f>
        <v>5.7534246575342465</v>
      </c>
      <c r="N32" s="16">
        <f t="shared" si="26"/>
        <v>2.0655789177524499E-2</v>
      </c>
      <c r="Z32" s="1">
        <f t="shared" si="10"/>
        <v>5.2675890410958928E-3</v>
      </c>
      <c r="AA32" s="1">
        <f t="shared" si="11"/>
        <v>5.5141643835616462E-3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>
        <f t="shared" si="17"/>
        <v>4.6775836071459428E-3</v>
      </c>
      <c r="AN32" s="12">
        <f t="shared" si="18"/>
        <v>4.8965408513132391E-3</v>
      </c>
    </row>
    <row r="33" spans="1:40" x14ac:dyDescent="0.2">
      <c r="A33" s="3" t="s">
        <v>57</v>
      </c>
      <c r="B33" s="1" t="s">
        <v>8</v>
      </c>
      <c r="C33" s="1" t="s">
        <v>38</v>
      </c>
      <c r="D33" s="1">
        <v>72</v>
      </c>
      <c r="E33" s="2">
        <f t="shared" si="3"/>
        <v>45449</v>
      </c>
      <c r="F33" s="2">
        <f t="shared" si="5"/>
        <v>47640</v>
      </c>
      <c r="G33" s="2">
        <f t="shared" si="0"/>
        <v>47640</v>
      </c>
      <c r="H33" s="6">
        <f t="shared" si="1"/>
        <v>6.0027397260273974</v>
      </c>
      <c r="I33" s="11">
        <f t="shared" si="19"/>
        <v>0.25205479452054824</v>
      </c>
      <c r="J33" s="5"/>
      <c r="K33" s="8">
        <f t="shared" si="20"/>
        <v>0.88257300280238826</v>
      </c>
      <c r="L33" s="8">
        <f t="shared" si="21"/>
        <v>0.88252851369375274</v>
      </c>
      <c r="M33" s="6">
        <f>YEARFRAC($B$1,G33,3)</f>
        <v>6.0054794520547947</v>
      </c>
      <c r="N33" s="16">
        <f t="shared" si="26"/>
        <v>2.0808360358193452E-2</v>
      </c>
      <c r="Z33" s="1">
        <f t="shared" si="10"/>
        <v>5.3846465753424723E-3</v>
      </c>
      <c r="AA33" s="1">
        <f t="shared" si="11"/>
        <v>5.6367013698630205E-3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>
        <f t="shared" si="17"/>
        <v>4.7523436970296025E-3</v>
      </c>
      <c r="AN33" s="12">
        <f t="shared" si="18"/>
        <v>4.9748004539003415E-3</v>
      </c>
    </row>
    <row r="34" spans="1:40" x14ac:dyDescent="0.2">
      <c r="A34" s="3" t="s">
        <v>57</v>
      </c>
      <c r="B34" s="1" t="s">
        <v>8</v>
      </c>
      <c r="C34" s="1" t="s">
        <v>39</v>
      </c>
      <c r="D34" s="1">
        <v>75</v>
      </c>
      <c r="E34" s="2">
        <f t="shared" si="3"/>
        <v>45449</v>
      </c>
      <c r="F34" s="2">
        <f t="shared" si="5"/>
        <v>47732</v>
      </c>
      <c r="G34" s="2">
        <f t="shared" si="0"/>
        <v>47732</v>
      </c>
      <c r="H34" s="6">
        <f t="shared" si="1"/>
        <v>6.2547945205479456</v>
      </c>
      <c r="I34" s="11">
        <f t="shared" si="19"/>
        <v>0.25205479452054824</v>
      </c>
      <c r="J34" s="5"/>
      <c r="K34" s="8">
        <f t="shared" si="20"/>
        <v>0.87711835856923537</v>
      </c>
      <c r="L34" s="8">
        <f t="shared" si="21"/>
        <v>0.87707414442058507</v>
      </c>
      <c r="M34" s="6">
        <f>YEARFRAC($B$1,G34,3)</f>
        <v>6.2575342465753421</v>
      </c>
      <c r="N34" s="16">
        <f t="shared" si="26"/>
        <v>2.0960931538862408E-2</v>
      </c>
      <c r="Z34" s="1">
        <f t="shared" si="10"/>
        <v>5.3846465753424723E-3</v>
      </c>
      <c r="AA34" s="1">
        <f t="shared" si="11"/>
        <v>5.6367013698630205E-3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>
        <f t="shared" si="17"/>
        <v>4.7229723656398437E-3</v>
      </c>
      <c r="AN34" s="12">
        <f t="shared" si="18"/>
        <v>4.9440542532792134E-3</v>
      </c>
    </row>
    <row r="35" spans="1:40" x14ac:dyDescent="0.2">
      <c r="A35" s="3" t="s">
        <v>57</v>
      </c>
      <c r="B35" s="1" t="s">
        <v>8</v>
      </c>
      <c r="C35" s="1" t="s">
        <v>40</v>
      </c>
      <c r="D35" s="1">
        <v>78</v>
      </c>
      <c r="E35" s="2">
        <f t="shared" si="3"/>
        <v>45449</v>
      </c>
      <c r="F35" s="2">
        <f t="shared" si="5"/>
        <v>47823</v>
      </c>
      <c r="G35" s="2">
        <f t="shared" si="0"/>
        <v>47823</v>
      </c>
      <c r="H35" s="6">
        <f t="shared" si="1"/>
        <v>6.5041095890410956</v>
      </c>
      <c r="I35" s="11">
        <f t="shared" si="19"/>
        <v>0.24931506849314999</v>
      </c>
      <c r="J35" s="5"/>
      <c r="K35" s="8">
        <f t="shared" si="20"/>
        <v>0.8716902115508719</v>
      </c>
      <c r="L35" s="8">
        <f t="shared" si="21"/>
        <v>0.87164627102652426</v>
      </c>
      <c r="M35" s="6">
        <f>YEARFRAC($B$1,G35,3)</f>
        <v>6.506849315068493</v>
      </c>
      <c r="N35" s="16">
        <f t="shared" si="26"/>
        <v>2.1111844337132788E-2</v>
      </c>
      <c r="Z35" s="1">
        <f t="shared" si="10"/>
        <v>5.3261178082191635E-3</v>
      </c>
      <c r="AA35" s="1">
        <f t="shared" si="11"/>
        <v>5.5754328767123138E-3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>
        <f t="shared" si="17"/>
        <v>4.6427247589914287E-3</v>
      </c>
      <c r="AN35" s="12">
        <f t="shared" si="18"/>
        <v>4.860050263789043E-3</v>
      </c>
    </row>
    <row r="36" spans="1:40" x14ac:dyDescent="0.2">
      <c r="A36" s="3" t="s">
        <v>57</v>
      </c>
      <c r="B36" s="1" t="s">
        <v>8</v>
      </c>
      <c r="C36" s="1" t="s">
        <v>41</v>
      </c>
      <c r="D36" s="1">
        <v>81</v>
      </c>
      <c r="E36" s="2">
        <f t="shared" si="3"/>
        <v>45449</v>
      </c>
      <c r="F36" s="2">
        <f t="shared" si="5"/>
        <v>47913</v>
      </c>
      <c r="G36" s="2">
        <f t="shared" si="0"/>
        <v>47913</v>
      </c>
      <c r="H36" s="6">
        <f t="shared" si="1"/>
        <v>6.7506849315068491</v>
      </c>
      <c r="I36" s="11">
        <f t="shared" si="19"/>
        <v>0.24657534246575352</v>
      </c>
      <c r="J36" s="5"/>
      <c r="K36" s="8">
        <f t="shared" si="20"/>
        <v>0.86629063639543358</v>
      </c>
      <c r="L36" s="8">
        <f t="shared" si="21"/>
        <v>0.86624696805512613</v>
      </c>
      <c r="M36" s="6">
        <f>YEARFRAC($B$1,G36,3)</f>
        <v>6.7534246575342465</v>
      </c>
      <c r="N36" s="16">
        <f t="shared" si="26"/>
        <v>2.1261098753004592E-2</v>
      </c>
      <c r="Z36" s="1">
        <f t="shared" si="10"/>
        <v>5.2675890410958928E-3</v>
      </c>
      <c r="AA36" s="1">
        <f t="shared" si="11"/>
        <v>5.5141643835616462E-3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>
        <f t="shared" si="17"/>
        <v>4.5632630626805731E-3</v>
      </c>
      <c r="AN36" s="12">
        <f t="shared" si="18"/>
        <v>4.7768689730246523E-3</v>
      </c>
    </row>
    <row r="37" spans="1:40" x14ac:dyDescent="0.2">
      <c r="A37" s="3" t="s">
        <v>18</v>
      </c>
      <c r="B37" s="1" t="s">
        <v>8</v>
      </c>
      <c r="C37" s="1" t="s">
        <v>42</v>
      </c>
      <c r="D37" s="1">
        <v>84</v>
      </c>
      <c r="E37" s="2">
        <f t="shared" si="3"/>
        <v>45449</v>
      </c>
      <c r="F37" s="2">
        <f t="shared" si="5"/>
        <v>48005</v>
      </c>
      <c r="G37" s="2">
        <f t="shared" si="0"/>
        <v>48005</v>
      </c>
      <c r="H37" s="6">
        <f t="shared" si="1"/>
        <v>7.0027397260273974</v>
      </c>
      <c r="I37" s="11">
        <f t="shared" si="19"/>
        <v>0.25205479452054824</v>
      </c>
      <c r="J37" s="5">
        <v>2.1363E-2</v>
      </c>
      <c r="K37" s="8">
        <f t="shared" si="20"/>
        <v>0.8607401545726221</v>
      </c>
      <c r="L37" s="8">
        <f t="shared" si="21"/>
        <v>0.86069676602332112</v>
      </c>
      <c r="M37" s="6">
        <f>YEARFRAC($B$1,G37,3)</f>
        <v>7.0054794520547947</v>
      </c>
      <c r="N37" s="16">
        <v>2.1413669933673548E-2</v>
      </c>
      <c r="Z37" s="1">
        <f>IF(Z$6=$C37,(1+$I37*$J37),$I37*$J37)</f>
        <v>1.0053846465753424</v>
      </c>
      <c r="AA37" s="1">
        <f t="shared" si="11"/>
        <v>5.6367013698630205E-3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>
        <f t="shared" si="17"/>
        <v>0.86537493609820126</v>
      </c>
      <c r="AN37" s="12">
        <f t="shared" si="18"/>
        <v>4.8517352083756069E-3</v>
      </c>
    </row>
    <row r="38" spans="1:40" x14ac:dyDescent="0.2">
      <c r="A38" s="3" t="s">
        <v>57</v>
      </c>
      <c r="B38" s="1" t="s">
        <v>8</v>
      </c>
      <c r="C38" s="1" t="s">
        <v>43</v>
      </c>
      <c r="D38" s="1">
        <v>87</v>
      </c>
      <c r="E38" s="2">
        <f t="shared" si="3"/>
        <v>45449</v>
      </c>
      <c r="F38" s="2">
        <f t="shared" si="5"/>
        <v>48097</v>
      </c>
      <c r="G38" s="2">
        <f t="shared" si="0"/>
        <v>48099</v>
      </c>
      <c r="H38" s="6">
        <f t="shared" si="1"/>
        <v>7.2602739726027394</v>
      </c>
      <c r="I38" s="11">
        <f t="shared" si="19"/>
        <v>0.25753424657534207</v>
      </c>
      <c r="J38" s="5"/>
      <c r="K38" s="8">
        <f t="shared" si="20"/>
        <v>0.85544524120376231</v>
      </c>
      <c r="L38" s="8">
        <f t="shared" si="21"/>
        <v>0.85540211956266654</v>
      </c>
      <c r="M38" s="6">
        <f>YEARFRAC($B$1,G38,3)</f>
        <v>7.2630136986301368</v>
      </c>
      <c r="N38" s="16">
        <f>$N$37+($N$49-$N$37)/($M$49-$M$37)*(M38-$M$37)</f>
        <v>2.1503966784535603E-2</v>
      </c>
      <c r="AA38" s="1">
        <f t="shared" si="11"/>
        <v>5.7592383561643748E-3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>
        <f t="shared" si="18"/>
        <v>4.926713044738993E-3</v>
      </c>
    </row>
    <row r="39" spans="1:40" x14ac:dyDescent="0.2">
      <c r="A39" s="3" t="s">
        <v>57</v>
      </c>
      <c r="B39" s="1" t="s">
        <v>8</v>
      </c>
      <c r="C39" s="1" t="s">
        <v>44</v>
      </c>
      <c r="D39" s="1">
        <v>90</v>
      </c>
      <c r="E39" s="2">
        <f t="shared" si="3"/>
        <v>45449</v>
      </c>
      <c r="F39" s="2">
        <f t="shared" si="5"/>
        <v>48188</v>
      </c>
      <c r="G39" s="2">
        <f t="shared" si="0"/>
        <v>48190</v>
      </c>
      <c r="H39" s="6">
        <f t="shared" si="1"/>
        <v>7.5095890410958903</v>
      </c>
      <c r="I39" s="11">
        <f t="shared" si="19"/>
        <v>0.24931506849315088</v>
      </c>
      <c r="J39" s="5"/>
      <c r="K39" s="8">
        <f t="shared" si="20"/>
        <v>0.85031267084223805</v>
      </c>
      <c r="L39" s="8">
        <f t="shared" si="21"/>
        <v>0.85026980792589324</v>
      </c>
      <c r="M39" s="6">
        <f>YEARFRAC($B$1,G39,3)</f>
        <v>7.5123287671232877</v>
      </c>
      <c r="N39" s="16">
        <f t="shared" ref="N39:N48" si="27">$N$37+($N$49-$N$37)/($M$49-$M$37)*(M39-$M$37)</f>
        <v>2.1591381821008442E-2</v>
      </c>
      <c r="AA39" s="1">
        <f t="shared" si="11"/>
        <v>5.5754328767123338E-3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>
        <f t="shared" si="18"/>
        <v>4.7408612204988872E-3</v>
      </c>
    </row>
    <row r="40" spans="1:40" x14ac:dyDescent="0.2">
      <c r="A40" s="3" t="s">
        <v>57</v>
      </c>
      <c r="B40" s="1" t="s">
        <v>8</v>
      </c>
      <c r="C40" s="1" t="s">
        <v>45</v>
      </c>
      <c r="D40" s="1">
        <v>93</v>
      </c>
      <c r="E40" s="2">
        <f t="shared" si="3"/>
        <v>45449</v>
      </c>
      <c r="F40" s="2">
        <f t="shared" si="5"/>
        <v>48279</v>
      </c>
      <c r="G40" s="2">
        <f t="shared" si="0"/>
        <v>48281</v>
      </c>
      <c r="H40" s="6">
        <f t="shared" si="1"/>
        <v>7.7589041095890412</v>
      </c>
      <c r="I40" s="11">
        <f t="shared" si="19"/>
        <v>0.24931506849315088</v>
      </c>
      <c r="J40" s="5"/>
      <c r="K40" s="8">
        <f t="shared" si="20"/>
        <v>0.84517405523980715</v>
      </c>
      <c r="L40" s="8">
        <f t="shared" si="21"/>
        <v>0.84513145135294443</v>
      </c>
      <c r="M40" s="6">
        <f>YEARFRAC($B$1,G40,3)</f>
        <v>7.7616438356164386</v>
      </c>
      <c r="N40" s="16">
        <f t="shared" si="27"/>
        <v>2.1678796857481281E-2</v>
      </c>
      <c r="AA40" s="1">
        <f t="shared" si="11"/>
        <v>5.5754328767123338E-3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>
        <f t="shared" si="18"/>
        <v>4.7122112141283071E-3</v>
      </c>
    </row>
    <row r="41" spans="1:40" x14ac:dyDescent="0.2">
      <c r="A41" s="3" t="s">
        <v>57</v>
      </c>
      <c r="B41" s="1" t="s">
        <v>8</v>
      </c>
      <c r="C41" s="1" t="s">
        <v>46</v>
      </c>
      <c r="D41" s="1">
        <v>96</v>
      </c>
      <c r="E41" s="2">
        <f t="shared" si="3"/>
        <v>45449</v>
      </c>
      <c r="F41" s="2">
        <f t="shared" si="5"/>
        <v>48371</v>
      </c>
      <c r="G41" s="2">
        <f t="shared" si="0"/>
        <v>48372</v>
      </c>
      <c r="H41" s="6">
        <f t="shared" si="1"/>
        <v>8.0082191780821912</v>
      </c>
      <c r="I41" s="11">
        <f t="shared" si="19"/>
        <v>0.24931506849314999</v>
      </c>
      <c r="J41" s="5"/>
      <c r="K41" s="8">
        <f t="shared" si="20"/>
        <v>0.84002987752742353</v>
      </c>
      <c r="L41" s="8">
        <f t="shared" si="21"/>
        <v>0.83998753295041995</v>
      </c>
      <c r="M41" s="6">
        <f>YEARFRAC($B$1,G41,3)</f>
        <v>8.0109589041095894</v>
      </c>
      <c r="N41" s="16">
        <f t="shared" si="27"/>
        <v>2.176621189395412E-2</v>
      </c>
      <c r="AA41" s="1">
        <f t="shared" si="11"/>
        <v>5.5754328767123138E-3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>
        <f t="shared" si="18"/>
        <v>4.6835301965870157E-3</v>
      </c>
    </row>
    <row r="42" spans="1:40" x14ac:dyDescent="0.2">
      <c r="A42" s="3" t="s">
        <v>57</v>
      </c>
      <c r="B42" s="1" t="s">
        <v>8</v>
      </c>
      <c r="C42" s="1" t="s">
        <v>47</v>
      </c>
      <c r="D42" s="1">
        <v>99</v>
      </c>
      <c r="E42" s="2">
        <f t="shared" si="3"/>
        <v>45449</v>
      </c>
      <c r="F42" s="2">
        <f t="shared" si="5"/>
        <v>48463</v>
      </c>
      <c r="G42" s="2">
        <f t="shared" si="0"/>
        <v>48463</v>
      </c>
      <c r="H42" s="6">
        <f t="shared" si="1"/>
        <v>8.257534246575343</v>
      </c>
      <c r="I42" s="11">
        <f t="shared" si="19"/>
        <v>0.24931506849315177</v>
      </c>
      <c r="J42" s="5"/>
      <c r="K42" s="8">
        <f t="shared" si="20"/>
        <v>0.83488061863104068</v>
      </c>
      <c r="L42" s="8">
        <f t="shared" si="21"/>
        <v>0.8348385336200308</v>
      </c>
      <c r="M42" s="6">
        <f>YEARFRAC($B$1,G42,3)</f>
        <v>8.2602739726027394</v>
      </c>
      <c r="N42" s="16">
        <f t="shared" si="27"/>
        <v>2.1853626930426959E-2</v>
      </c>
      <c r="AA42" s="1">
        <f t="shared" si="11"/>
        <v>5.5754328767123528E-3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>
        <f t="shared" si="18"/>
        <v>4.6548208492454522E-3</v>
      </c>
    </row>
    <row r="43" spans="1:40" x14ac:dyDescent="0.2">
      <c r="A43" s="3" t="s">
        <v>57</v>
      </c>
      <c r="B43" s="1" t="s">
        <v>8</v>
      </c>
      <c r="C43" s="1" t="s">
        <v>48</v>
      </c>
      <c r="D43" s="1">
        <v>102</v>
      </c>
      <c r="E43" s="2">
        <f t="shared" si="3"/>
        <v>45449</v>
      </c>
      <c r="F43" s="2">
        <f t="shared" si="5"/>
        <v>48554</v>
      </c>
      <c r="G43" s="2">
        <f t="shared" si="0"/>
        <v>48554</v>
      </c>
      <c r="H43" s="6">
        <f t="shared" si="1"/>
        <v>8.506849315068493</v>
      </c>
      <c r="I43" s="11">
        <f t="shared" si="19"/>
        <v>0.24931506849314999</v>
      </c>
      <c r="J43" s="5"/>
      <c r="K43" s="8">
        <f t="shared" si="20"/>
        <v>0.82972675720144085</v>
      </c>
      <c r="L43" s="8">
        <f t="shared" si="21"/>
        <v>0.82968493198843096</v>
      </c>
      <c r="M43" s="6">
        <f>YEARFRAC($B$1,G43,3)</f>
        <v>8.5095890410958912</v>
      </c>
      <c r="N43" s="16">
        <f t="shared" si="27"/>
        <v>2.1941041966899798E-2</v>
      </c>
      <c r="AA43" s="1">
        <f t="shared" si="11"/>
        <v>5.5754328767123138E-3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>
        <f t="shared" si="18"/>
        <v>4.6260858407888086E-3</v>
      </c>
    </row>
    <row r="44" spans="1:40" x14ac:dyDescent="0.2">
      <c r="A44" s="3" t="s">
        <v>57</v>
      </c>
      <c r="B44" s="1" t="s">
        <v>8</v>
      </c>
      <c r="C44" s="1" t="s">
        <v>49</v>
      </c>
      <c r="D44" s="1">
        <v>105</v>
      </c>
      <c r="E44" s="2">
        <f t="shared" si="3"/>
        <v>45449</v>
      </c>
      <c r="F44" s="2">
        <f t="shared" si="5"/>
        <v>48644</v>
      </c>
      <c r="G44" s="2">
        <f t="shared" si="0"/>
        <v>48645</v>
      </c>
      <c r="H44" s="6">
        <f t="shared" si="1"/>
        <v>8.7561643835616429</v>
      </c>
      <c r="I44" s="11">
        <f t="shared" si="19"/>
        <v>0.24931506849314999</v>
      </c>
      <c r="J44" s="5"/>
      <c r="K44" s="8">
        <f t="shared" si="20"/>
        <v>0.8245687695449857</v>
      </c>
      <c r="L44" s="8">
        <f t="shared" si="21"/>
        <v>0.82452720433797244</v>
      </c>
      <c r="M44" s="6">
        <f>YEARFRAC($B$1,G44,3)</f>
        <v>8.7589041095890412</v>
      </c>
      <c r="N44" s="16">
        <f t="shared" si="27"/>
        <v>2.202845700337264E-2</v>
      </c>
      <c r="AA44" s="1">
        <f t="shared" si="11"/>
        <v>5.5754328767123138E-3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>
        <f t="shared" si="18"/>
        <v>4.5973278268313326E-3</v>
      </c>
    </row>
    <row r="45" spans="1:40" x14ac:dyDescent="0.2">
      <c r="A45" s="3" t="s">
        <v>57</v>
      </c>
      <c r="B45" s="1" t="s">
        <v>8</v>
      </c>
      <c r="C45" s="1" t="s">
        <v>50</v>
      </c>
      <c r="D45" s="1">
        <v>108</v>
      </c>
      <c r="E45" s="2">
        <f t="shared" si="3"/>
        <v>45449</v>
      </c>
      <c r="F45" s="2">
        <f t="shared" si="5"/>
        <v>48736</v>
      </c>
      <c r="G45" s="2">
        <f t="shared" si="0"/>
        <v>48736</v>
      </c>
      <c r="H45" s="6">
        <f t="shared" si="1"/>
        <v>9.0054794520547947</v>
      </c>
      <c r="I45" s="11">
        <f t="shared" si="19"/>
        <v>0.24931506849315177</v>
      </c>
      <c r="J45" s="5"/>
      <c r="K45" s="8">
        <f t="shared" si="20"/>
        <v>0.81940712955530481</v>
      </c>
      <c r="L45" s="8">
        <f t="shared" si="21"/>
        <v>0.81936582453839657</v>
      </c>
      <c r="M45" s="6">
        <f>YEARFRAC($B$1,G45,3)</f>
        <v>9.0082191780821912</v>
      </c>
      <c r="N45" s="16">
        <f t="shared" si="27"/>
        <v>2.2115872039845479E-2</v>
      </c>
      <c r="AA45" s="1">
        <f t="shared" si="11"/>
        <v>5.5754328767123528E-3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>
        <f t="shared" si="18"/>
        <v>4.5685494495351451E-3</v>
      </c>
    </row>
    <row r="46" spans="1:40" x14ac:dyDescent="0.2">
      <c r="A46" s="3" t="s">
        <v>57</v>
      </c>
      <c r="B46" s="1" t="s">
        <v>8</v>
      </c>
      <c r="C46" s="1" t="s">
        <v>51</v>
      </c>
      <c r="D46" s="1">
        <v>111</v>
      </c>
      <c r="E46" s="2">
        <f t="shared" si="3"/>
        <v>45449</v>
      </c>
      <c r="F46" s="2">
        <f t="shared" si="5"/>
        <v>48828</v>
      </c>
      <c r="G46" s="2">
        <f t="shared" si="0"/>
        <v>48828</v>
      </c>
      <c r="H46" s="6">
        <f t="shared" si="1"/>
        <v>9.257534246575343</v>
      </c>
      <c r="I46" s="11">
        <f t="shared" si="19"/>
        <v>0.25205479452054824</v>
      </c>
      <c r="J46" s="5"/>
      <c r="K46" s="8">
        <f t="shared" si="20"/>
        <v>0.81418553645081371</v>
      </c>
      <c r="L46" s="8">
        <f t="shared" si="21"/>
        <v>0.81414449464615202</v>
      </c>
      <c r="M46" s="6">
        <f>YEARFRAC($B$1,G46,3)</f>
        <v>9.2602739726027394</v>
      </c>
      <c r="N46" s="16">
        <f t="shared" si="27"/>
        <v>2.2204247681114724E-2</v>
      </c>
      <c r="AA46" s="1">
        <f t="shared" si="11"/>
        <v>5.6367013698630205E-3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>
        <f t="shared" si="18"/>
        <v>4.5893207286349597E-3</v>
      </c>
    </row>
    <row r="47" spans="1:40" x14ac:dyDescent="0.2">
      <c r="A47" s="3" t="s">
        <v>57</v>
      </c>
      <c r="B47" s="1" t="s">
        <v>8</v>
      </c>
      <c r="C47" s="1" t="s">
        <v>52</v>
      </c>
      <c r="D47" s="1">
        <v>114</v>
      </c>
      <c r="E47" s="2">
        <f t="shared" si="3"/>
        <v>45449</v>
      </c>
      <c r="F47" s="2">
        <f t="shared" si="5"/>
        <v>48919</v>
      </c>
      <c r="G47" s="2">
        <f t="shared" si="0"/>
        <v>48919</v>
      </c>
      <c r="H47" s="6">
        <f t="shared" si="1"/>
        <v>9.506849315068493</v>
      </c>
      <c r="I47" s="11">
        <f t="shared" si="19"/>
        <v>0.24931506849314999</v>
      </c>
      <c r="J47" s="5"/>
      <c r="K47" s="8">
        <f t="shared" si="20"/>
        <v>0.80901797628082828</v>
      </c>
      <c r="L47" s="8">
        <f t="shared" si="21"/>
        <v>0.80897719496469855</v>
      </c>
      <c r="M47" s="6">
        <f>YEARFRAC($B$1,G47,3)</f>
        <v>9.5095890410958912</v>
      </c>
      <c r="N47" s="16">
        <f t="shared" si="27"/>
        <v>2.2291662717587563E-2</v>
      </c>
      <c r="AA47" s="1">
        <f t="shared" si="11"/>
        <v>5.5754328767123138E-3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>
        <f t="shared" si="18"/>
        <v>4.5106254228073931E-3</v>
      </c>
    </row>
    <row r="48" spans="1:40" x14ac:dyDescent="0.2">
      <c r="A48" s="3" t="s">
        <v>57</v>
      </c>
      <c r="B48" s="1" t="s">
        <v>8</v>
      </c>
      <c r="C48" s="1" t="s">
        <v>53</v>
      </c>
      <c r="D48" s="1">
        <v>117</v>
      </c>
      <c r="E48" s="2">
        <f t="shared" si="3"/>
        <v>45449</v>
      </c>
      <c r="F48" s="2">
        <f t="shared" si="5"/>
        <v>49009</v>
      </c>
      <c r="G48" s="2">
        <f t="shared" si="0"/>
        <v>49009</v>
      </c>
      <c r="H48" s="6">
        <f t="shared" si="1"/>
        <v>9.7534246575342465</v>
      </c>
      <c r="I48" s="11">
        <f t="shared" si="19"/>
        <v>0.24657534246575352</v>
      </c>
      <c r="J48" s="5"/>
      <c r="K48" s="8">
        <f t="shared" si="20"/>
        <v>0.8039049969242551</v>
      </c>
      <c r="L48" s="8">
        <f t="shared" si="21"/>
        <v>0.80386447334532474</v>
      </c>
      <c r="M48" s="6">
        <f>YEARFRAC($B$1,G48,3)</f>
        <v>9.7561643835616429</v>
      </c>
      <c r="N48" s="16">
        <f t="shared" si="27"/>
        <v>2.2378117149263996E-2</v>
      </c>
      <c r="AA48" s="1">
        <f t="shared" si="11"/>
        <v>5.5141643835616462E-3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>
        <f t="shared" si="18"/>
        <v>4.4328643018069621E-3</v>
      </c>
    </row>
    <row r="49" spans="1:40" x14ac:dyDescent="0.2">
      <c r="A49" s="3" t="s">
        <v>18</v>
      </c>
      <c r="B49" s="1" t="s">
        <v>8</v>
      </c>
      <c r="C49" s="1" t="s">
        <v>54</v>
      </c>
      <c r="D49" s="1">
        <v>120</v>
      </c>
      <c r="E49" s="2">
        <f t="shared" si="3"/>
        <v>45449</v>
      </c>
      <c r="F49" s="2">
        <f t="shared" si="5"/>
        <v>49101</v>
      </c>
      <c r="G49" s="2">
        <f t="shared" si="0"/>
        <v>49101</v>
      </c>
      <c r="H49" s="6">
        <f t="shared" si="1"/>
        <v>10.005479452054795</v>
      </c>
      <c r="I49" s="11">
        <f t="shared" si="19"/>
        <v>0.25205479452054824</v>
      </c>
      <c r="J49" s="5">
        <v>2.2363000000000001E-2</v>
      </c>
      <c r="K49" s="8">
        <f t="shared" si="20"/>
        <v>0.79867659742382513</v>
      </c>
      <c r="L49" s="8">
        <f t="shared" si="21"/>
        <v>0.79863633740024109</v>
      </c>
      <c r="M49" s="6">
        <f>YEARFRAC($B$1,G49,3)</f>
        <v>10.008219178082191</v>
      </c>
      <c r="N49" s="16">
        <v>2.2466492790533241E-2</v>
      </c>
      <c r="AA49" s="1">
        <f>IF(AA$6=$C49,(1+$I49*$J49),$I49*$J49)</f>
        <v>1.0056367013698631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>
        <f t="shared" si="18"/>
        <v>0.80317849889460158</v>
      </c>
    </row>
    <row r="50" spans="1:40" x14ac:dyDescent="0.2">
      <c r="X50" s="13" t="s">
        <v>71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">
        <f>SUM(AI10:AI17)</f>
        <v>0.99999999821255681</v>
      </c>
      <c r="AJ50" s="12">
        <f>SUM(AJ10:AJ21)</f>
        <v>0.99999999704369247</v>
      </c>
      <c r="AK50" s="12">
        <f>SUM(AK10:AK25)</f>
        <v>0.99999999557538166</v>
      </c>
      <c r="AL50" s="12">
        <f>SUM(AL10:AL29)</f>
        <v>0.99999999382804439</v>
      </c>
      <c r="AM50" s="12">
        <f>SUM(AM10:AM37)</f>
        <v>0.99999998989622185</v>
      </c>
      <c r="AN50" s="12">
        <f>SUM(AN10:AN49)</f>
        <v>0.99999998397226086</v>
      </c>
    </row>
  </sheetData>
  <mergeCells count="3">
    <mergeCell ref="O5:AA5"/>
    <mergeCell ref="AB5:AN5"/>
    <mergeCell ref="X50:AH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申博 陆</dc:creator>
  <cp:lastModifiedBy>申博 陆</cp:lastModifiedBy>
  <dcterms:created xsi:type="dcterms:W3CDTF">2024-07-06T07:56:26Z</dcterms:created>
  <dcterms:modified xsi:type="dcterms:W3CDTF">2024-07-06T13:43:08Z</dcterms:modified>
</cp:coreProperties>
</file>