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utti\Documents\CMUTTI\Clients\Bank of China\Bank of China New York\LST\2019\"/>
    </mc:Choice>
  </mc:AlternateContent>
  <bookViews>
    <workbookView xWindow="10230" yWindow="285" windowWidth="15240" windowHeight="12180" activeTab="4"/>
  </bookViews>
  <sheets>
    <sheet name="Iterative" sheetId="1" r:id="rId1"/>
    <sheet name="LOOKUP" sheetId="3" r:id="rId2"/>
    <sheet name="ADD. INFO" sheetId="5" r:id="rId3"/>
    <sheet name="Old Rates" sheetId="6" r:id="rId4"/>
    <sheet name="Avg. Peer Data" sheetId="8" r:id="rId5"/>
    <sheet name="Sheet4" sheetId="7" state="hidden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N13" i="5" l="1"/>
  <c r="N12" i="5"/>
  <c r="P12" i="5" s="1"/>
  <c r="N11" i="5"/>
  <c r="P11" i="5" s="1"/>
  <c r="L11" i="5"/>
  <c r="P10" i="5"/>
  <c r="N10" i="5"/>
  <c r="P9" i="5"/>
  <c r="N9" i="5"/>
  <c r="N8" i="5"/>
  <c r="N7" i="5"/>
  <c r="P7" i="5" s="1"/>
  <c r="N6" i="5"/>
  <c r="P6" i="5" s="1"/>
  <c r="N5" i="5"/>
  <c r="P4" i="5"/>
  <c r="N4" i="5"/>
  <c r="AA163" i="1" l="1"/>
  <c r="AB163" i="1"/>
  <c r="Y163" i="1"/>
  <c r="H172" i="1" l="1"/>
  <c r="I172" i="1"/>
  <c r="J172" i="1"/>
  <c r="K172" i="1"/>
  <c r="G172" i="1"/>
  <c r="H171" i="1"/>
  <c r="I171" i="1"/>
  <c r="J171" i="1"/>
  <c r="K171" i="1"/>
  <c r="G171" i="1"/>
  <c r="H170" i="1"/>
  <c r="I170" i="1"/>
  <c r="J170" i="1"/>
  <c r="K170" i="1"/>
  <c r="G170" i="1"/>
  <c r="H169" i="1"/>
  <c r="I169" i="1"/>
  <c r="J169" i="1"/>
  <c r="K169" i="1"/>
  <c r="G169" i="1"/>
  <c r="H168" i="1"/>
  <c r="I168" i="1"/>
  <c r="J168" i="1"/>
  <c r="K168" i="1"/>
  <c r="G168" i="1"/>
  <c r="H167" i="1"/>
  <c r="I167" i="1"/>
  <c r="J167" i="1"/>
  <c r="K167" i="1"/>
  <c r="G167" i="1"/>
  <c r="H165" i="1"/>
  <c r="I165" i="1"/>
  <c r="J165" i="1"/>
  <c r="K165" i="1"/>
  <c r="G165" i="1"/>
  <c r="H163" i="1"/>
  <c r="I163" i="1"/>
  <c r="J163" i="1"/>
  <c r="K163" i="1"/>
  <c r="G163" i="1"/>
  <c r="H161" i="1"/>
  <c r="I161" i="1"/>
  <c r="J161" i="1"/>
  <c r="K161" i="1"/>
  <c r="G161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AB167" i="1"/>
  <c r="Y167" i="1"/>
  <c r="Z167" i="1"/>
  <c r="AA167" i="1"/>
  <c r="X167" i="1"/>
  <c r="AB118" i="1"/>
  <c r="AA118" i="1"/>
  <c r="Y118" i="1"/>
  <c r="X118" i="1"/>
  <c r="AB117" i="1"/>
  <c r="AA117" i="1"/>
  <c r="Y117" i="1"/>
  <c r="X117" i="1"/>
  <c r="AB116" i="1"/>
  <c r="AA116" i="1"/>
  <c r="Y116" i="1"/>
  <c r="X116" i="1"/>
  <c r="AB115" i="1"/>
  <c r="AA115" i="1"/>
  <c r="Y115" i="1"/>
  <c r="X115" i="1"/>
  <c r="AB114" i="1"/>
  <c r="AA114" i="1"/>
  <c r="Y114" i="1"/>
  <c r="X114" i="1"/>
  <c r="AB113" i="1"/>
  <c r="AA113" i="1"/>
  <c r="Y113" i="1"/>
  <c r="X113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X132" i="1"/>
  <c r="Y132" i="1"/>
  <c r="Z132" i="1"/>
  <c r="AA132" i="1"/>
  <c r="AB132" i="1"/>
  <c r="X133" i="1"/>
  <c r="Y133" i="1"/>
  <c r="Z133" i="1"/>
  <c r="AA133" i="1"/>
  <c r="AB133" i="1"/>
  <c r="X134" i="1"/>
  <c r="Y134" i="1"/>
  <c r="Z134" i="1"/>
  <c r="AA134" i="1"/>
  <c r="AB134" i="1"/>
  <c r="X135" i="1"/>
  <c r="Y135" i="1"/>
  <c r="Z135" i="1"/>
  <c r="AA135" i="1"/>
  <c r="AB135" i="1"/>
  <c r="X136" i="1"/>
  <c r="Y136" i="1"/>
  <c r="Z136" i="1"/>
  <c r="AA136" i="1"/>
  <c r="AB136" i="1"/>
  <c r="Y131" i="1"/>
  <c r="Z131" i="1"/>
  <c r="AA131" i="1"/>
  <c r="AB131" i="1"/>
  <c r="X131" i="1"/>
  <c r="X120" i="1"/>
  <c r="Y120" i="1"/>
  <c r="Z120" i="1"/>
  <c r="AA120" i="1"/>
  <c r="AB120" i="1"/>
  <c r="X121" i="1"/>
  <c r="Y121" i="1"/>
  <c r="Z121" i="1"/>
  <c r="AA121" i="1"/>
  <c r="AB121" i="1"/>
  <c r="X122" i="1"/>
  <c r="Y122" i="1"/>
  <c r="Z122" i="1"/>
  <c r="AA122" i="1"/>
  <c r="AB122" i="1"/>
  <c r="X123" i="1"/>
  <c r="Y123" i="1"/>
  <c r="Z123" i="1"/>
  <c r="AA123" i="1"/>
  <c r="AB123" i="1"/>
  <c r="X124" i="1"/>
  <c r="Y124" i="1"/>
  <c r="Z124" i="1"/>
  <c r="AA124" i="1"/>
  <c r="AB124" i="1"/>
  <c r="Y119" i="1"/>
  <c r="Z119" i="1"/>
  <c r="AA119" i="1"/>
  <c r="AB119" i="1"/>
  <c r="X119" i="1"/>
  <c r="X126" i="1"/>
  <c r="Y126" i="1"/>
  <c r="Z126" i="1"/>
  <c r="AA126" i="1"/>
  <c r="AB126" i="1"/>
  <c r="X127" i="1"/>
  <c r="Y127" i="1"/>
  <c r="Z127" i="1"/>
  <c r="AA127" i="1"/>
  <c r="AB127" i="1"/>
  <c r="X128" i="1"/>
  <c r="Y128" i="1"/>
  <c r="Z128" i="1"/>
  <c r="AA128" i="1"/>
  <c r="AB128" i="1"/>
  <c r="X129" i="1"/>
  <c r="Y129" i="1"/>
  <c r="Z129" i="1"/>
  <c r="AA129" i="1"/>
  <c r="AB129" i="1"/>
  <c r="X130" i="1"/>
  <c r="Y130" i="1"/>
  <c r="Z130" i="1"/>
  <c r="AA130" i="1"/>
  <c r="AB130" i="1"/>
  <c r="Y125" i="1"/>
  <c r="Z125" i="1"/>
  <c r="AA125" i="1"/>
  <c r="AB125" i="1"/>
  <c r="X125" i="1"/>
  <c r="AC120" i="1"/>
  <c r="AD120" i="1"/>
  <c r="AE120" i="1"/>
  <c r="AF120" i="1"/>
  <c r="AG120" i="1"/>
  <c r="AC121" i="1"/>
  <c r="AD121" i="1"/>
  <c r="AE121" i="1"/>
  <c r="AF121" i="1"/>
  <c r="AG121" i="1"/>
  <c r="AC122" i="1"/>
  <c r="AD122" i="1"/>
  <c r="AE122" i="1"/>
  <c r="AF122" i="1"/>
  <c r="AG122" i="1"/>
  <c r="AC123" i="1"/>
  <c r="AD123" i="1"/>
  <c r="AE123" i="1"/>
  <c r="AF123" i="1"/>
  <c r="AG123" i="1"/>
  <c r="AC124" i="1"/>
  <c r="AD124" i="1"/>
  <c r="AE124" i="1"/>
  <c r="AF124" i="1"/>
  <c r="AG124" i="1"/>
  <c r="AD119" i="1"/>
  <c r="AE119" i="1"/>
  <c r="AF119" i="1"/>
  <c r="AG119" i="1"/>
  <c r="AC119" i="1"/>
  <c r="Y111" i="1"/>
  <c r="Z111" i="1"/>
  <c r="AA111" i="1"/>
  <c r="AB111" i="1"/>
  <c r="Y109" i="1"/>
  <c r="Z109" i="1"/>
  <c r="AA109" i="1"/>
  <c r="AB109" i="1"/>
  <c r="X111" i="1"/>
  <c r="X109" i="1"/>
  <c r="Y107" i="1"/>
  <c r="Z107" i="1"/>
  <c r="AA107" i="1"/>
  <c r="AB107" i="1"/>
  <c r="X107" i="1"/>
  <c r="AC102" i="1"/>
  <c r="AD102" i="1"/>
  <c r="AE102" i="1"/>
  <c r="AF102" i="1"/>
  <c r="AG102" i="1"/>
  <c r="AC103" i="1"/>
  <c r="AD103" i="1"/>
  <c r="AE103" i="1"/>
  <c r="AF103" i="1"/>
  <c r="AG103" i="1"/>
  <c r="AC104" i="1"/>
  <c r="AD104" i="1"/>
  <c r="AE104" i="1"/>
  <c r="AF104" i="1"/>
  <c r="AG104" i="1"/>
  <c r="AC105" i="1"/>
  <c r="AD105" i="1"/>
  <c r="AE105" i="1"/>
  <c r="AF105" i="1"/>
  <c r="AG105" i="1"/>
  <c r="AC106" i="1"/>
  <c r="AD106" i="1"/>
  <c r="AE106" i="1"/>
  <c r="AF106" i="1"/>
  <c r="AG106" i="1"/>
  <c r="AD101" i="1"/>
  <c r="AE101" i="1"/>
  <c r="AF101" i="1"/>
  <c r="AG101" i="1"/>
  <c r="AC101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X102" i="1"/>
  <c r="X103" i="1"/>
  <c r="X104" i="1"/>
  <c r="X105" i="1"/>
  <c r="X106" i="1"/>
  <c r="X101" i="1"/>
  <c r="K178" i="1" l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G8" i="1"/>
  <c r="H8" i="1"/>
  <c r="I8" i="1"/>
  <c r="J8" i="1"/>
  <c r="K8" i="1"/>
  <c r="K7" i="1"/>
  <c r="J7" i="1"/>
  <c r="I7" i="1"/>
  <c r="H7" i="1"/>
  <c r="G7" i="1"/>
  <c r="K6" i="1"/>
  <c r="K5" i="1"/>
  <c r="J6" i="1"/>
  <c r="J5" i="1"/>
  <c r="I6" i="1"/>
  <c r="I5" i="1"/>
  <c r="H6" i="1"/>
  <c r="H5" i="1"/>
  <c r="G6" i="1"/>
  <c r="G5" i="1"/>
  <c r="AA156" i="1" l="1"/>
  <c r="AB156" i="1"/>
  <c r="AA157" i="1"/>
  <c r="AB157" i="1"/>
  <c r="AA158" i="1"/>
  <c r="AB158" i="1"/>
  <c r="AA159" i="1"/>
  <c r="AB159" i="1"/>
  <c r="AA160" i="1"/>
  <c r="AB160" i="1"/>
  <c r="X156" i="1"/>
  <c r="Y156" i="1"/>
  <c r="X157" i="1"/>
  <c r="Y157" i="1"/>
  <c r="X158" i="1"/>
  <c r="Y158" i="1"/>
  <c r="X159" i="1"/>
  <c r="Y159" i="1"/>
  <c r="X160" i="1"/>
  <c r="Y160" i="1"/>
  <c r="AB155" i="1"/>
  <c r="AA155" i="1"/>
  <c r="Y155" i="1"/>
  <c r="X155" i="1"/>
  <c r="X163" i="1"/>
  <c r="X165" i="1"/>
  <c r="Y165" i="1"/>
  <c r="AA165" i="1"/>
  <c r="AB165" i="1"/>
  <c r="AB161" i="1"/>
  <c r="AA161" i="1"/>
  <c r="Y161" i="1"/>
  <c r="X161" i="1"/>
  <c r="AA96" i="1"/>
  <c r="AB96" i="1"/>
  <c r="AA97" i="1"/>
  <c r="AB97" i="1"/>
  <c r="AA98" i="1"/>
  <c r="AB98" i="1"/>
  <c r="AA99" i="1"/>
  <c r="AB99" i="1"/>
  <c r="AA100" i="1"/>
  <c r="AB100" i="1"/>
  <c r="X96" i="1"/>
  <c r="Y96" i="1"/>
  <c r="X97" i="1"/>
  <c r="Y97" i="1"/>
  <c r="X98" i="1"/>
  <c r="Y98" i="1"/>
  <c r="X99" i="1"/>
  <c r="Y99" i="1"/>
  <c r="X100" i="1"/>
  <c r="Y100" i="1"/>
  <c r="Y95" i="1"/>
  <c r="X95" i="1"/>
  <c r="AB95" i="1"/>
  <c r="AA9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B5" i="1"/>
  <c r="AA5" i="1"/>
  <c r="Y5" i="1"/>
  <c r="X5" i="1"/>
  <c r="AA78" i="1"/>
  <c r="AB78" i="1"/>
  <c r="AA79" i="1"/>
  <c r="AB79" i="1"/>
  <c r="AA80" i="1"/>
  <c r="AB80" i="1"/>
  <c r="AA81" i="1"/>
  <c r="AB81" i="1"/>
  <c r="AA82" i="1"/>
  <c r="AB82" i="1"/>
  <c r="X78" i="1"/>
  <c r="Y78" i="1"/>
  <c r="X79" i="1"/>
  <c r="Y79" i="1"/>
  <c r="X80" i="1"/>
  <c r="Y80" i="1"/>
  <c r="X81" i="1"/>
  <c r="Y81" i="1"/>
  <c r="X82" i="1"/>
  <c r="Y82" i="1"/>
  <c r="AB77" i="1"/>
  <c r="AA77" i="1"/>
  <c r="Y77" i="1"/>
  <c r="X77" i="1"/>
  <c r="X59" i="1"/>
  <c r="Y59" i="1"/>
  <c r="AA59" i="1"/>
  <c r="AB59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60" i="1"/>
  <c r="AB60" i="1"/>
  <c r="AA61" i="1"/>
  <c r="AB61" i="1"/>
  <c r="AA62" i="1"/>
  <c r="AB62" i="1"/>
  <c r="AA63" i="1"/>
  <c r="AB63" i="1"/>
  <c r="AA64" i="1"/>
  <c r="AB64" i="1"/>
  <c r="AB41" i="1"/>
  <c r="AA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41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1" i="1"/>
  <c r="X62" i="1"/>
  <c r="X63" i="1"/>
  <c r="X64" i="1"/>
  <c r="X42" i="1"/>
  <c r="X43" i="1"/>
  <c r="X44" i="1"/>
  <c r="X45" i="1"/>
  <c r="X46" i="1"/>
  <c r="X41" i="1"/>
  <c r="F30" i="5" l="1"/>
  <c r="F48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9" i="5"/>
  <c r="F50" i="5"/>
  <c r="F51" i="5"/>
  <c r="F52" i="5"/>
  <c r="F53" i="5"/>
  <c r="F54" i="5"/>
  <c r="F29" i="5"/>
  <c r="F55" i="5" l="1"/>
  <c r="J23" i="3"/>
  <c r="H9" i="5" l="1"/>
  <c r="G25" i="5"/>
  <c r="G23" i="5"/>
  <c r="G19" i="5"/>
  <c r="F5" i="5"/>
  <c r="F6" i="5"/>
  <c r="H6" i="5" s="1"/>
  <c r="F7" i="5"/>
  <c r="H7" i="5" s="1"/>
  <c r="F8" i="5"/>
  <c r="F9" i="5"/>
  <c r="F10" i="5"/>
  <c r="H10" i="5" s="1"/>
  <c r="F12" i="5"/>
  <c r="H12" i="5" s="1"/>
  <c r="F13" i="5"/>
  <c r="F14" i="5"/>
  <c r="H14" i="5" s="1"/>
  <c r="F15" i="5"/>
  <c r="F16" i="5"/>
  <c r="F17" i="5"/>
  <c r="H16" i="5" s="1"/>
  <c r="F19" i="5"/>
  <c r="F21" i="5"/>
  <c r="F22" i="5"/>
  <c r="H22" i="5" s="1"/>
  <c r="F23" i="5"/>
  <c r="F25" i="5"/>
  <c r="F4" i="5"/>
  <c r="H4" i="5" s="1"/>
  <c r="D22" i="5"/>
  <c r="D24" i="5"/>
  <c r="F24" i="5" s="1"/>
  <c r="H24" i="5" s="1"/>
  <c r="D20" i="5"/>
  <c r="F20" i="5" s="1"/>
  <c r="H20" i="5" s="1"/>
  <c r="D18" i="5"/>
  <c r="F18" i="5" s="1"/>
  <c r="H18" i="5" s="1"/>
  <c r="D16" i="5"/>
  <c r="D14" i="5"/>
  <c r="D11" i="5"/>
  <c r="F11" i="5" s="1"/>
  <c r="H11" i="5" s="1"/>
</calcChain>
</file>

<file path=xl/comments1.xml><?xml version="1.0" encoding="utf-8"?>
<comments xmlns="http://schemas.openxmlformats.org/spreadsheetml/2006/main">
  <authors>
    <author>Caleb Mutti - KPMG</author>
  </authors>
  <commentList>
    <comment ref="M4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5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6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7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8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9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10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11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12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  <comment ref="M13" authorId="0" shapeId="0">
      <text>
        <r>
          <rPr>
            <b/>
            <sz val="9"/>
            <color indexed="81"/>
            <rFont val="Tahoma"/>
          </rPr>
          <t>Caleb Mutti - KPMG:</t>
        </r>
        <r>
          <rPr>
            <sz val="9"/>
            <color indexed="81"/>
            <rFont val="Tahoma"/>
          </rPr>
          <t xml:space="preserve">
Need input from Anthony on reactiveness calibration</t>
        </r>
      </text>
    </comment>
  </commentList>
</comments>
</file>

<file path=xl/sharedStrings.xml><?xml version="1.0" encoding="utf-8"?>
<sst xmlns="http://schemas.openxmlformats.org/spreadsheetml/2006/main" count="1297" uniqueCount="185">
  <si>
    <t>Item Name    (Millions $)</t>
  </si>
  <si>
    <t>8.1.1</t>
  </si>
  <si>
    <t>Due to Interbranch - Demand</t>
  </si>
  <si>
    <t>8.1.2</t>
  </si>
  <si>
    <t>Due to Interbranch - Investment (Exclude H.O.)</t>
  </si>
  <si>
    <t>8.1.2.1</t>
  </si>
  <si>
    <t>Due to Interbranch - Investment (H.O.)</t>
  </si>
  <si>
    <t>8.1.3</t>
  </si>
  <si>
    <t>Due to Interbranch - Call Loans (Exclude HO)</t>
  </si>
  <si>
    <t>8.1.3.1</t>
  </si>
  <si>
    <t>Due to Interbranch - Call Loans (H.O.)</t>
  </si>
  <si>
    <t>8.1.3.2</t>
  </si>
  <si>
    <t>Due to Interbranch - Trade Finance</t>
  </si>
  <si>
    <t>8.1.A</t>
  </si>
  <si>
    <t>8.1.B</t>
  </si>
  <si>
    <t>8.1.C</t>
  </si>
  <si>
    <t>8.1.4</t>
  </si>
  <si>
    <t>8.1.D</t>
  </si>
  <si>
    <t>8.1.E</t>
  </si>
  <si>
    <t>Federal Fund Purchased</t>
  </si>
  <si>
    <t>8.2.4.1</t>
  </si>
  <si>
    <t>8.2.5</t>
  </si>
  <si>
    <t>8.2.6.1</t>
  </si>
  <si>
    <t>8.2.6.2</t>
  </si>
  <si>
    <t>8.2.6.3</t>
  </si>
  <si>
    <t>9.2.2</t>
  </si>
  <si>
    <t>Demand,MM &amp; Savings - Corporates</t>
  </si>
  <si>
    <t>9.2.1</t>
  </si>
  <si>
    <t>Demand,MM &amp; Savings - GIFS Capital Company</t>
  </si>
  <si>
    <t>Time Deposits - Corporates</t>
  </si>
  <si>
    <t>Due to Affiliate - Demand - US</t>
  </si>
  <si>
    <t>Due to Affiliate - Demand - Non-US</t>
  </si>
  <si>
    <t>Due to Affiliate - Investment - US</t>
  </si>
  <si>
    <t>Due to Affiliate - Investment - Non-US</t>
  </si>
  <si>
    <t>Due to Affiliate - Call Loans</t>
  </si>
  <si>
    <t>8.2.1</t>
  </si>
  <si>
    <t>Due to Banks - Demand</t>
  </si>
  <si>
    <t>8.2.2</t>
  </si>
  <si>
    <t>Eurofund Borrowed</t>
  </si>
  <si>
    <t>8.2.3</t>
  </si>
  <si>
    <t>Blocked Account</t>
  </si>
  <si>
    <t>8.2.4</t>
  </si>
  <si>
    <t>Due to Non-Bank FI (Exclude Best Investment)</t>
  </si>
  <si>
    <t>Due to Non-Bank FI - Investment - Volitile FI Client (Best Investment)</t>
  </si>
  <si>
    <t>Due to Banks - Investment - Non-US - (4450 - Exclude CDB, PBOC, Best Investment)</t>
  </si>
  <si>
    <t>Due to Banks - Investment - Non-US - Volatile FI clients (4450)- CDB, PBOC</t>
  </si>
  <si>
    <t>Due to Banks - Time Deposit</t>
  </si>
  <si>
    <t>Due to Banks - Call Loans</t>
  </si>
  <si>
    <t>8.2.7</t>
  </si>
  <si>
    <t>8.2.8</t>
  </si>
  <si>
    <t>Due to Affiliate - Draft</t>
  </si>
  <si>
    <t>Calculation Base</t>
  </si>
  <si>
    <t>Current Balance</t>
  </si>
  <si>
    <t>Contractual Maturity</t>
  </si>
  <si>
    <t>8%/16%/24%</t>
  </si>
  <si>
    <t xml:space="preserve">Total Cash Outflow </t>
  </si>
  <si>
    <t>PWC                                                                  Run-off Ratio for 14 days</t>
  </si>
  <si>
    <t>Due to Banks - Investment - US (4440 ) - CME</t>
  </si>
  <si>
    <t>PWC Outflow for 14 days</t>
  </si>
  <si>
    <t>KPMG Outflow for 14 days</t>
  </si>
  <si>
    <t>Due to Banks - Investment - US - CME</t>
  </si>
  <si>
    <t>Due to Banks - Investment - Non-US - (Exclude CDB, PBOC, Best Investment)</t>
  </si>
  <si>
    <t>Balance of 10/31/2016</t>
  </si>
  <si>
    <t xml:space="preserve">Account Type </t>
  </si>
  <si>
    <t>Balance Type</t>
  </si>
  <si>
    <t>Corp</t>
  </si>
  <si>
    <t>Financial Institutions</t>
  </si>
  <si>
    <t xml:space="preserve">Operational </t>
  </si>
  <si>
    <t>Excess</t>
  </si>
  <si>
    <t>Interbranch</t>
  </si>
  <si>
    <t>Call Loans</t>
  </si>
  <si>
    <t>Affiliates</t>
  </si>
  <si>
    <t>PBOC</t>
  </si>
  <si>
    <t>CDB HK</t>
  </si>
  <si>
    <t>BIC</t>
  </si>
  <si>
    <t>CME</t>
  </si>
  <si>
    <t>GIFS</t>
  </si>
  <si>
    <t>CDB HO and S</t>
  </si>
  <si>
    <t>Escrow AC</t>
  </si>
  <si>
    <t>30 Day Run off Ratio</t>
  </si>
  <si>
    <t>Interbranch-Ho</t>
  </si>
  <si>
    <t>14 Day Run off Ratio</t>
  </si>
  <si>
    <t>Operational &amp; Excess Proportion</t>
  </si>
  <si>
    <t>Blended 14 Day Run off Ratio</t>
  </si>
  <si>
    <r>
      <rPr>
        <b/>
        <u/>
        <sz val="11"/>
        <color theme="0"/>
        <rFont val="Calibri"/>
        <family val="2"/>
        <scheme val="minor"/>
      </rPr>
      <t xml:space="preserve">14 Day Run off Ratio </t>
    </r>
    <r>
      <rPr>
        <b/>
        <sz val="11"/>
        <color theme="0"/>
        <rFont val="Calibri"/>
        <family val="2"/>
        <scheme val="minor"/>
      </rPr>
      <t xml:space="preserve">     30 Day Run off Ratio</t>
    </r>
  </si>
  <si>
    <t>Due to Banks - Investment - Non-US - Volatile FI clients (4450)- PBOC</t>
  </si>
  <si>
    <t>Due to Banks - Investment - Non-US - Volatile FI clients (4450)- CDB HO and S</t>
  </si>
  <si>
    <t>Due to Banks - Investment - Non-US - Volatile FI clients (4450)- CDB HK</t>
  </si>
  <si>
    <t>Due to Banks - Investment - Non-US - Volatile FI clients (4450)- CDB PBOC</t>
  </si>
  <si>
    <t>Escrow - corporates</t>
  </si>
  <si>
    <t>KPMG Run-Off Ratio for 14 days</t>
  </si>
  <si>
    <t>Operational</t>
  </si>
  <si>
    <t>Non-Operational</t>
  </si>
  <si>
    <t>Idiosyncratic</t>
  </si>
  <si>
    <t>Systemic</t>
  </si>
  <si>
    <t>Combined</t>
  </si>
  <si>
    <t>Original</t>
  </si>
  <si>
    <t>Year</t>
  </si>
  <si>
    <t>Item Name</t>
  </si>
  <si>
    <t>Scenario</t>
  </si>
  <si>
    <t>O/N</t>
  </si>
  <si>
    <t>Initial KPMG Rates</t>
  </si>
  <si>
    <t>Final KPMG Rates</t>
  </si>
  <si>
    <t>Reactivness</t>
  </si>
  <si>
    <t>Index</t>
  </si>
  <si>
    <t>Based on CM or Not</t>
  </si>
  <si>
    <t>NAME</t>
  </si>
  <si>
    <t>14D</t>
  </si>
  <si>
    <t>30D</t>
  </si>
  <si>
    <t>3M</t>
  </si>
  <si>
    <t>12M</t>
  </si>
  <si>
    <t>1W</t>
  </si>
  <si>
    <t>2W</t>
  </si>
  <si>
    <t>3W</t>
  </si>
  <si>
    <t>1M</t>
  </si>
  <si>
    <t>2M</t>
  </si>
  <si>
    <t>4M</t>
  </si>
  <si>
    <t>5M</t>
  </si>
  <si>
    <t>6M</t>
  </si>
  <si>
    <t>7M</t>
  </si>
  <si>
    <t>8M</t>
  </si>
  <si>
    <t>9M</t>
  </si>
  <si>
    <t>10M</t>
  </si>
  <si>
    <t>11M</t>
  </si>
  <si>
    <t>Due From Banks (IB / Affiliates)</t>
  </si>
  <si>
    <t>Due From Banks (3rd Party FI)</t>
  </si>
  <si>
    <t>5.1.1</t>
  </si>
  <si>
    <t xml:space="preserve"> Syndications - U.S. customers  (170)</t>
  </si>
  <si>
    <t>5.1.2</t>
  </si>
  <si>
    <t xml:space="preserve"> Syndications - Non U.S. customers (240)</t>
  </si>
  <si>
    <t>5.2.1</t>
  </si>
  <si>
    <t>Time -Secured Non U.S. (380)</t>
  </si>
  <si>
    <t>5.2.2</t>
  </si>
  <si>
    <t>Time - unsecured U.S. (270)</t>
  </si>
  <si>
    <t>5.2.3</t>
  </si>
  <si>
    <t>Time - secured U.S. (310)</t>
  </si>
  <si>
    <t>Mortgage (Commercial and Retail)</t>
  </si>
  <si>
    <t>5.4.1</t>
  </si>
  <si>
    <t>Trade Finance - IB &amp; Affiliates</t>
  </si>
  <si>
    <t>5.4.2</t>
  </si>
  <si>
    <t>Trade Finance - 3rd Parties</t>
  </si>
  <si>
    <t>5.4.3</t>
  </si>
  <si>
    <t xml:space="preserve">Trade Finance - Non FI </t>
  </si>
  <si>
    <t>DUE TO AFFILIATE DRAFT</t>
  </si>
  <si>
    <t>Due to Non-Bank FI (Exclude Large FI)</t>
  </si>
  <si>
    <t>Due to Non-Bank Large FI - Best Investment</t>
  </si>
  <si>
    <t>8.2.4.2</t>
  </si>
  <si>
    <t>Due to Non-Bank Large FI - GIFS Capital</t>
  </si>
  <si>
    <t>Due to Banks - Investment - CME</t>
  </si>
  <si>
    <t>Due to Banks - Investment - Non-US (Exclude Large FI)</t>
  </si>
  <si>
    <t>Due to Banks - Investment - PBOC</t>
  </si>
  <si>
    <t>8.2.6.2.2</t>
  </si>
  <si>
    <t>Due to Banks - Investment - CDB &amp; CDB S</t>
  </si>
  <si>
    <t>8.2.6.2.3</t>
  </si>
  <si>
    <t>Due to Banks - Investment - CDB HK</t>
  </si>
  <si>
    <t>9.2.1.1</t>
  </si>
  <si>
    <t>Demand,MM &amp; Savings - Large Corporates - Uber Tech.</t>
  </si>
  <si>
    <t>Demand,MM &amp; Savings - Retail</t>
  </si>
  <si>
    <t>Demand,MM &amp; Savings - Corporates (Exclude Large Corporates)</t>
  </si>
  <si>
    <t>9.2.3</t>
  </si>
  <si>
    <t>ESCROW Deposits</t>
  </si>
  <si>
    <t>Time Deposits - Retail</t>
  </si>
  <si>
    <t>FDIC Sweep Deposits - Retail</t>
  </si>
  <si>
    <t>10.1.1</t>
  </si>
  <si>
    <t>FDIC Sweep Deposits - Retail - Custodial IND</t>
  </si>
  <si>
    <t>10.1.2</t>
  </si>
  <si>
    <t>FDIC Sweep Deposits - Retail - ICS/CEDARS</t>
  </si>
  <si>
    <t>10.1.3</t>
  </si>
  <si>
    <t>FDIC Sweep Deposits - Retail - MMDA</t>
  </si>
  <si>
    <t>10.1.4</t>
  </si>
  <si>
    <t>FDIC Sweep Deposits - Non-Retail</t>
  </si>
  <si>
    <t>Brokered CDs</t>
  </si>
  <si>
    <t>Yankee CDs</t>
  </si>
  <si>
    <t>Bond Issuance</t>
  </si>
  <si>
    <t>Loan Commitments</t>
  </si>
  <si>
    <t>Commercial Paper Backstop</t>
  </si>
  <si>
    <t>REPO Assets</t>
  </si>
  <si>
    <t>REPO Liabilities</t>
  </si>
  <si>
    <t>Recalibrated rates</t>
  </si>
  <si>
    <t>Recalibrated Rates</t>
  </si>
  <si>
    <t>TCH</t>
  </si>
  <si>
    <t>LCR</t>
  </si>
  <si>
    <t>Averaged Peer Data</t>
  </si>
  <si>
    <t>Due to Banks/FI - Demand</t>
  </si>
  <si>
    <t>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</si>
</sst>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188">
    <xf numFmtId="0" fontId="0" fillId="0" borderId="0" xfId="0"/>
    <xf numFmtId="164" fontId="0" fillId="0" borderId="1" xfId="1" applyNumberFormat="1" applyFont="1" applyFill="1" applyBorder="1" applyAlignment="1">
      <alignment wrapText="1"/>
    </xf>
    <xf numFmtId="164" fontId="0" fillId="0" borderId="2" xfId="1" applyNumberFormat="1" applyFont="1" applyFill="1" applyBorder="1" applyAlignment="1">
      <alignment wrapText="1"/>
    </xf>
    <xf numFmtId="164" fontId="0" fillId="0" borderId="8" xfId="1" applyNumberFormat="1" applyFont="1" applyFill="1" applyBorder="1" applyAlignment="1">
      <alignment horizontal="right"/>
    </xf>
    <xf numFmtId="164" fontId="0" fillId="0" borderId="9" xfId="1" applyNumberFormat="1" applyFont="1" applyFill="1" applyBorder="1" applyAlignment="1">
      <alignment horizontal="right"/>
    </xf>
    <xf numFmtId="165" fontId="0" fillId="0" borderId="9" xfId="1" applyNumberFormat="1" applyFont="1" applyFill="1" applyBorder="1" applyAlignment="1">
      <alignment horizontal="right"/>
    </xf>
    <xf numFmtId="164" fontId="2" fillId="2" borderId="10" xfId="1" applyNumberFormat="1" applyFont="1" applyFill="1" applyBorder="1" applyAlignment="1">
      <alignment horizontal="right"/>
    </xf>
    <xf numFmtId="164" fontId="2" fillId="2" borderId="11" xfId="1" applyNumberFormat="1" applyFont="1" applyFill="1" applyBorder="1" applyAlignment="1">
      <alignment wrapText="1"/>
    </xf>
    <xf numFmtId="164" fontId="4" fillId="0" borderId="15" xfId="1" applyNumberFormat="1" applyFont="1" applyFill="1" applyBorder="1" applyAlignment="1"/>
    <xf numFmtId="164" fontId="2" fillId="2" borderId="16" xfId="1" applyNumberFormat="1" applyFont="1" applyFill="1" applyBorder="1" applyAlignment="1">
      <alignment wrapText="1"/>
    </xf>
    <xf numFmtId="164" fontId="2" fillId="2" borderId="17" xfId="1" applyNumberFormat="1" applyFont="1" applyFill="1" applyBorder="1" applyAlignment="1">
      <alignment wrapText="1"/>
    </xf>
    <xf numFmtId="164" fontId="4" fillId="0" borderId="3" xfId="1" applyNumberFormat="1" applyFont="1" applyFill="1" applyBorder="1" applyAlignment="1"/>
    <xf numFmtId="164" fontId="4" fillId="0" borderId="9" xfId="1" applyNumberFormat="1" applyFont="1" applyFill="1" applyBorder="1" applyAlignment="1">
      <alignment horizontal="right"/>
    </xf>
    <xf numFmtId="164" fontId="4" fillId="0" borderId="2" xfId="1" applyNumberFormat="1" applyFont="1" applyFill="1" applyBorder="1" applyAlignment="1">
      <alignment wrapText="1"/>
    </xf>
    <xf numFmtId="164" fontId="3" fillId="3" borderId="5" xfId="1" applyNumberFormat="1" applyFont="1" applyFill="1" applyBorder="1" applyAlignment="1">
      <alignment horizontal="right" vertical="center" wrapText="1"/>
    </xf>
    <xf numFmtId="164" fontId="6" fillId="3" borderId="12" xfId="1" applyNumberFormat="1" applyFont="1" applyFill="1" applyBorder="1" applyAlignment="1">
      <alignment horizontal="center" vertical="center" wrapText="1"/>
    </xf>
    <xf numFmtId="164" fontId="6" fillId="3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wrapText="1"/>
    </xf>
    <xf numFmtId="164" fontId="6" fillId="3" borderId="6" xfId="1" applyNumberFormat="1" applyFont="1" applyFill="1" applyBorder="1" applyAlignment="1">
      <alignment horizontal="center" vertical="center" wrapText="1"/>
    </xf>
    <xf numFmtId="43" fontId="0" fillId="0" borderId="0" xfId="1" applyFont="1"/>
    <xf numFmtId="164" fontId="6" fillId="3" borderId="19" xfId="1" applyNumberFormat="1" applyFont="1" applyFill="1" applyBorder="1" applyAlignment="1">
      <alignment horizontal="center" vertical="center" wrapText="1"/>
    </xf>
    <xf numFmtId="164" fontId="2" fillId="0" borderId="21" xfId="1" applyNumberFormat="1" applyFont="1" applyFill="1" applyBorder="1" applyAlignment="1"/>
    <xf numFmtId="164" fontId="5" fillId="0" borderId="21" xfId="1" applyNumberFormat="1" applyFont="1" applyFill="1" applyBorder="1" applyAlignment="1"/>
    <xf numFmtId="164" fontId="2" fillId="2" borderId="22" xfId="1" applyNumberFormat="1" applyFont="1" applyFill="1" applyBorder="1" applyAlignment="1">
      <alignment wrapText="1"/>
    </xf>
    <xf numFmtId="164" fontId="6" fillId="3" borderId="18" xfId="1" applyNumberFormat="1" applyFont="1" applyFill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/>
    </xf>
    <xf numFmtId="164" fontId="4" fillId="0" borderId="24" xfId="1" applyNumberFormat="1" applyFont="1" applyFill="1" applyBorder="1" applyAlignment="1">
      <alignment horizontal="center"/>
    </xf>
    <xf numFmtId="164" fontId="6" fillId="3" borderId="25" xfId="1" applyNumberFormat="1" applyFont="1" applyFill="1" applyBorder="1" applyAlignment="1">
      <alignment horizontal="center" vertical="center" wrapText="1"/>
    </xf>
    <xf numFmtId="164" fontId="2" fillId="2" borderId="29" xfId="1" applyNumberFormat="1" applyFont="1" applyFill="1" applyBorder="1" applyAlignment="1">
      <alignment wrapText="1"/>
    </xf>
    <xf numFmtId="164" fontId="2" fillId="4" borderId="30" xfId="1" applyNumberFormat="1" applyFont="1" applyFill="1" applyBorder="1" applyAlignment="1">
      <alignment wrapText="1"/>
    </xf>
    <xf numFmtId="0" fontId="0" fillId="5" borderId="0" xfId="0" applyFill="1"/>
    <xf numFmtId="9" fontId="0" fillId="0" borderId="0" xfId="2" applyFont="1"/>
    <xf numFmtId="166" fontId="0" fillId="0" borderId="0" xfId="2" applyNumberFormat="1" applyFont="1"/>
    <xf numFmtId="167" fontId="0" fillId="0" borderId="0" xfId="0" applyNumberFormat="1"/>
    <xf numFmtId="9" fontId="0" fillId="5" borderId="0" xfId="2" applyFont="1" applyFill="1"/>
    <xf numFmtId="166" fontId="0" fillId="5" borderId="0" xfId="2" applyNumberFormat="1" applyFont="1" applyFill="1"/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/>
    </xf>
    <xf numFmtId="9" fontId="0" fillId="6" borderId="35" xfId="2" applyNumberFormat="1" applyFont="1" applyFill="1" applyBorder="1" applyAlignment="1">
      <alignment horizontal="center"/>
    </xf>
    <xf numFmtId="9" fontId="0" fillId="6" borderId="35" xfId="2" applyFont="1" applyFill="1" applyBorder="1" applyAlignment="1">
      <alignment horizontal="center"/>
    </xf>
    <xf numFmtId="9" fontId="0" fillId="6" borderId="35" xfId="0" applyNumberFormat="1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9" fontId="0" fillId="0" borderId="35" xfId="2" applyNumberFormat="1" applyFont="1" applyBorder="1" applyAlignment="1">
      <alignment horizontal="center"/>
    </xf>
    <xf numFmtId="9" fontId="0" fillId="0" borderId="35" xfId="2" applyFon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2" fillId="0" borderId="36" xfId="0" applyNumberFormat="1" applyFont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9" fontId="2" fillId="6" borderId="36" xfId="0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9" fontId="0" fillId="6" borderId="13" xfId="2" applyNumberFormat="1" applyFont="1" applyFill="1" applyBorder="1" applyAlignment="1">
      <alignment horizontal="center"/>
    </xf>
    <xf numFmtId="9" fontId="0" fillId="6" borderId="13" xfId="2" applyFont="1" applyFill="1" applyBorder="1" applyAlignment="1">
      <alignment horizontal="center"/>
    </xf>
    <xf numFmtId="9" fontId="0" fillId="6" borderId="13" xfId="0" applyNumberFormat="1" applyFill="1" applyBorder="1" applyAlignment="1">
      <alignment horizontal="center"/>
    </xf>
    <xf numFmtId="9" fontId="4" fillId="0" borderId="28" xfId="2" applyFont="1" applyFill="1" applyBorder="1" applyAlignment="1">
      <alignment horizontal="center"/>
    </xf>
    <xf numFmtId="164" fontId="4" fillId="0" borderId="28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wrapText="1"/>
    </xf>
    <xf numFmtId="164" fontId="2" fillId="7" borderId="20" xfId="1" applyNumberFormat="1" applyFont="1" applyFill="1" applyBorder="1" applyAlignment="1"/>
    <xf numFmtId="164" fontId="0" fillId="7" borderId="23" xfId="1" applyNumberFormat="1" applyFont="1" applyFill="1" applyBorder="1" applyAlignment="1">
      <alignment horizontal="center"/>
    </xf>
    <xf numFmtId="9" fontId="4" fillId="7" borderId="26" xfId="2" applyFont="1" applyFill="1" applyBorder="1" applyAlignment="1">
      <alignment horizontal="center"/>
    </xf>
    <xf numFmtId="164" fontId="0" fillId="7" borderId="2" xfId="1" applyNumberFormat="1" applyFont="1" applyFill="1" applyBorder="1" applyAlignment="1">
      <alignment wrapText="1"/>
    </xf>
    <xf numFmtId="164" fontId="2" fillId="7" borderId="21" xfId="1" applyNumberFormat="1" applyFont="1" applyFill="1" applyBorder="1" applyAlignment="1"/>
    <xf numFmtId="164" fontId="0" fillId="7" borderId="24" xfId="1" applyNumberFormat="1" applyFont="1" applyFill="1" applyBorder="1" applyAlignment="1">
      <alignment horizontal="center"/>
    </xf>
    <xf numFmtId="9" fontId="4" fillId="7" borderId="28" xfId="2" applyFont="1" applyFill="1" applyBorder="1" applyAlignment="1">
      <alignment horizontal="center"/>
    </xf>
    <xf numFmtId="164" fontId="4" fillId="7" borderId="28" xfId="1" applyNumberFormat="1" applyFont="1" applyFill="1" applyBorder="1" applyAlignment="1">
      <alignment horizontal="center"/>
    </xf>
    <xf numFmtId="9" fontId="5" fillId="7" borderId="27" xfId="2" applyFont="1" applyFill="1" applyBorder="1" applyAlignment="1"/>
    <xf numFmtId="0" fontId="12" fillId="0" borderId="0" xfId="0" applyFont="1" applyFill="1"/>
    <xf numFmtId="16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 applyAlignment="1">
      <alignment wrapText="1"/>
    </xf>
    <xf numFmtId="164" fontId="15" fillId="3" borderId="1" xfId="1" applyNumberFormat="1" applyFont="1" applyFill="1" applyBorder="1" applyAlignment="1">
      <alignment horizontal="left" wrapText="1"/>
    </xf>
    <xf numFmtId="164" fontId="15" fillId="3" borderId="23" xfId="1" applyNumberFormat="1" applyFont="1" applyFill="1" applyBorder="1" applyAlignment="1">
      <alignment horizontal="left" wrapText="1"/>
    </xf>
    <xf numFmtId="164" fontId="14" fillId="10" borderId="35" xfId="4" applyNumberFormat="1" applyFont="1" applyFill="1" applyBorder="1" applyAlignment="1">
      <alignment horizontal="center" wrapText="1"/>
    </xf>
    <xf numFmtId="164" fontId="14" fillId="10" borderId="43" xfId="4" applyNumberFormat="1" applyFont="1" applyFill="1" applyBorder="1" applyAlignment="1">
      <alignment horizontal="center" wrapText="1"/>
    </xf>
    <xf numFmtId="0" fontId="14" fillId="11" borderId="43" xfId="0" applyFont="1" applyFill="1" applyBorder="1" applyAlignment="1">
      <alignment horizontal="center" wrapText="1"/>
    </xf>
    <xf numFmtId="0" fontId="15" fillId="13" borderId="43" xfId="0" applyFont="1" applyFill="1" applyBorder="1" applyAlignment="1">
      <alignment horizontal="center"/>
    </xf>
    <xf numFmtId="0" fontId="14" fillId="13" borderId="43" xfId="0" applyFont="1" applyFill="1" applyBorder="1" applyAlignment="1">
      <alignment horizontal="center" wrapText="1"/>
    </xf>
    <xf numFmtId="0" fontId="14" fillId="13" borderId="42" xfId="0" applyFont="1" applyFill="1" applyBorder="1" applyAlignment="1">
      <alignment horizontal="center" wrapText="1"/>
    </xf>
    <xf numFmtId="0" fontId="14" fillId="13" borderId="35" xfId="0" applyFont="1" applyFill="1" applyBorder="1" applyAlignment="1">
      <alignment horizontal="center" wrapText="1"/>
    </xf>
    <xf numFmtId="164" fontId="12" fillId="0" borderId="3" xfId="1" applyNumberFormat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wrapText="1"/>
    </xf>
    <xf numFmtId="164" fontId="12" fillId="0" borderId="0" xfId="1" applyNumberFormat="1" applyFont="1" applyFill="1" applyBorder="1" applyAlignment="1">
      <alignment horizontal="center"/>
    </xf>
    <xf numFmtId="9" fontId="16" fillId="0" borderId="39" xfId="2" applyFont="1" applyFill="1" applyBorder="1" applyAlignment="1">
      <alignment horizontal="right"/>
    </xf>
    <xf numFmtId="9" fontId="16" fillId="0" borderId="4" xfId="2" applyFont="1" applyFill="1" applyBorder="1" applyAlignment="1">
      <alignment horizontal="right"/>
    </xf>
    <xf numFmtId="9" fontId="16" fillId="0" borderId="4" xfId="2" applyFont="1" applyFill="1" applyBorder="1" applyAlignment="1"/>
    <xf numFmtId="9" fontId="12" fillId="0" borderId="39" xfId="2" applyFont="1" applyFill="1" applyBorder="1"/>
    <xf numFmtId="164" fontId="12" fillId="7" borderId="3" xfId="1" applyNumberFormat="1" applyFont="1" applyFill="1" applyBorder="1" applyAlignment="1">
      <alignment horizontal="right"/>
    </xf>
    <xf numFmtId="164" fontId="12" fillId="7" borderId="0" xfId="1" applyNumberFormat="1" applyFont="1" applyFill="1" applyBorder="1" applyAlignment="1">
      <alignment horizontal="right"/>
    </xf>
    <xf numFmtId="164" fontId="12" fillId="7" borderId="0" xfId="1" applyNumberFormat="1" applyFont="1" applyFill="1" applyBorder="1" applyAlignment="1">
      <alignment wrapText="1"/>
    </xf>
    <xf numFmtId="164" fontId="12" fillId="7" borderId="0" xfId="1" applyNumberFormat="1" applyFont="1" applyFill="1" applyBorder="1" applyAlignment="1">
      <alignment horizontal="center"/>
    </xf>
    <xf numFmtId="9" fontId="16" fillId="7" borderId="39" xfId="2" applyFont="1" applyFill="1" applyBorder="1" applyAlignment="1">
      <alignment horizontal="right"/>
    </xf>
    <xf numFmtId="9" fontId="16" fillId="7" borderId="4" xfId="2" applyFont="1" applyFill="1" applyBorder="1" applyAlignment="1">
      <alignment horizontal="right"/>
    </xf>
    <xf numFmtId="9" fontId="16" fillId="7" borderId="4" xfId="2" applyFont="1" applyFill="1" applyBorder="1" applyAlignment="1"/>
    <xf numFmtId="9" fontId="12" fillId="7" borderId="39" xfId="2" applyFont="1" applyFill="1" applyBorder="1"/>
    <xf numFmtId="165" fontId="12" fillId="0" borderId="3" xfId="1" applyNumberFormat="1" applyFont="1" applyFill="1" applyBorder="1" applyAlignment="1">
      <alignment horizontal="right"/>
    </xf>
    <xf numFmtId="165" fontId="12" fillId="0" borderId="46" xfId="1" applyNumberFormat="1" applyFont="1" applyFill="1" applyBorder="1" applyAlignment="1">
      <alignment horizontal="right"/>
    </xf>
    <xf numFmtId="164" fontId="12" fillId="0" borderId="45" xfId="1" applyNumberFormat="1" applyFont="1" applyFill="1" applyBorder="1" applyAlignment="1">
      <alignment horizontal="right"/>
    </xf>
    <xf numFmtId="164" fontId="12" fillId="0" borderId="45" xfId="1" applyNumberFormat="1" applyFont="1" applyFill="1" applyBorder="1" applyAlignment="1">
      <alignment wrapText="1"/>
    </xf>
    <xf numFmtId="164" fontId="12" fillId="0" borderId="45" xfId="1" applyNumberFormat="1" applyFont="1" applyFill="1" applyBorder="1" applyAlignment="1">
      <alignment horizontal="center"/>
    </xf>
    <xf numFmtId="9" fontId="16" fillId="0" borderId="40" xfId="2" applyFont="1" applyFill="1" applyBorder="1" applyAlignment="1">
      <alignment horizontal="right"/>
    </xf>
    <xf numFmtId="0" fontId="12" fillId="0" borderId="0" xfId="0" applyFont="1"/>
    <xf numFmtId="164" fontId="12" fillId="0" borderId="0" xfId="0" applyNumberFormat="1" applyFont="1"/>
    <xf numFmtId="0" fontId="12" fillId="5" borderId="0" xfId="0" applyFont="1" applyFill="1"/>
    <xf numFmtId="164" fontId="12" fillId="5" borderId="0" xfId="0" applyNumberFormat="1" applyFont="1" applyFill="1" applyAlignment="1"/>
    <xf numFmtId="0" fontId="12" fillId="5" borderId="0" xfId="0" applyFont="1" applyFill="1" applyAlignment="1"/>
    <xf numFmtId="164" fontId="12" fillId="0" borderId="0" xfId="0" applyNumberFormat="1" applyFont="1" applyFill="1" applyAlignment="1"/>
    <xf numFmtId="0" fontId="12" fillId="0" borderId="0" xfId="0" applyFont="1" applyFill="1" applyAlignment="1"/>
    <xf numFmtId="0" fontId="12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/>
    <xf numFmtId="166" fontId="12" fillId="0" borderId="39" xfId="2" applyNumberFormat="1" applyFont="1" applyFill="1" applyBorder="1"/>
    <xf numFmtId="166" fontId="12" fillId="7" borderId="39" xfId="2" applyNumberFormat="1" applyFont="1" applyFill="1" applyBorder="1"/>
    <xf numFmtId="9" fontId="12" fillId="0" borderId="39" xfId="2" applyNumberFormat="1" applyFont="1" applyFill="1" applyBorder="1"/>
    <xf numFmtId="9" fontId="12" fillId="7" borderId="39" xfId="2" applyNumberFormat="1" applyFont="1" applyFill="1" applyBorder="1"/>
    <xf numFmtId="166" fontId="12" fillId="5" borderId="39" xfId="2" applyNumberFormat="1" applyFont="1" applyFill="1" applyBorder="1"/>
    <xf numFmtId="9" fontId="12" fillId="5" borderId="39" xfId="2" applyNumberFormat="1" applyFont="1" applyFill="1" applyBorder="1"/>
    <xf numFmtId="9" fontId="12" fillId="5" borderId="39" xfId="2" applyFont="1" applyFill="1" applyBorder="1"/>
    <xf numFmtId="0" fontId="17" fillId="8" borderId="0" xfId="3" applyFont="1"/>
    <xf numFmtId="0" fontId="12" fillId="15" borderId="0" xfId="0" applyFont="1" applyFill="1"/>
    <xf numFmtId="0" fontId="17" fillId="15" borderId="0" xfId="3" applyFont="1" applyFill="1"/>
    <xf numFmtId="0" fontId="0" fillId="15" borderId="0" xfId="0" applyFill="1"/>
    <xf numFmtId="9" fontId="16" fillId="15" borderId="3" xfId="2" applyFont="1" applyFill="1" applyBorder="1" applyAlignment="1">
      <alignment horizontal="right"/>
    </xf>
    <xf numFmtId="9" fontId="12" fillId="15" borderId="4" xfId="2" applyFont="1" applyFill="1" applyBorder="1"/>
    <xf numFmtId="9" fontId="16" fillId="15" borderId="0" xfId="2" applyFont="1" applyFill="1" applyBorder="1" applyAlignment="1"/>
    <xf numFmtId="9" fontId="12" fillId="15" borderId="0" xfId="2" applyFont="1" applyFill="1" applyBorder="1"/>
    <xf numFmtId="9" fontId="16" fillId="7" borderId="0" xfId="2" applyFont="1" applyFill="1" applyBorder="1" applyAlignment="1"/>
    <xf numFmtId="9" fontId="16" fillId="0" borderId="0" xfId="2" applyFont="1" applyFill="1" applyBorder="1" applyAlignment="1">
      <alignment horizontal="right"/>
    </xf>
    <xf numFmtId="9" fontId="16" fillId="0" borderId="3" xfId="2" applyFont="1" applyFill="1" applyBorder="1" applyAlignment="1">
      <alignment horizontal="right"/>
    </xf>
    <xf numFmtId="9" fontId="16" fillId="15" borderId="0" xfId="2" applyFont="1" applyFill="1" applyBorder="1" applyAlignment="1">
      <alignment horizontal="right"/>
    </xf>
    <xf numFmtId="9" fontId="16" fillId="7" borderId="0" xfId="2" applyFont="1" applyFill="1" applyBorder="1" applyAlignment="1">
      <alignment horizontal="right"/>
    </xf>
    <xf numFmtId="9" fontId="16" fillId="7" borderId="3" xfId="2" applyFont="1" applyFill="1" applyBorder="1" applyAlignment="1">
      <alignment horizontal="right"/>
    </xf>
    <xf numFmtId="9" fontId="12" fillId="15" borderId="44" xfId="2" applyFont="1" applyFill="1" applyBorder="1"/>
    <xf numFmtId="9" fontId="12" fillId="15" borderId="45" xfId="2" applyFont="1" applyFill="1" applyBorder="1"/>
    <xf numFmtId="9" fontId="16" fillId="15" borderId="45" xfId="2" applyFont="1" applyFill="1" applyBorder="1" applyAlignment="1"/>
    <xf numFmtId="9" fontId="16" fillId="15" borderId="45" xfId="2" applyFont="1" applyFill="1" applyBorder="1" applyAlignment="1">
      <alignment horizontal="right"/>
    </xf>
    <xf numFmtId="9" fontId="16" fillId="0" borderId="46" xfId="2" applyFont="1" applyFill="1" applyBorder="1" applyAlignment="1">
      <alignment horizontal="right"/>
    </xf>
    <xf numFmtId="9" fontId="12" fillId="15" borderId="0" xfId="2" applyNumberFormat="1" applyFont="1" applyFill="1" applyBorder="1"/>
    <xf numFmtId="9" fontId="12" fillId="15" borderId="3" xfId="2" applyFont="1" applyFill="1" applyBorder="1"/>
    <xf numFmtId="0" fontId="14" fillId="12" borderId="43" xfId="0" applyFont="1" applyFill="1" applyBorder="1" applyAlignment="1">
      <alignment horizontal="center" wrapText="1"/>
    </xf>
    <xf numFmtId="164" fontId="12" fillId="0" borderId="0" xfId="1" applyNumberFormat="1" applyFont="1" applyFill="1" applyBorder="1" applyAlignment="1"/>
    <xf numFmtId="164" fontId="12" fillId="7" borderId="0" xfId="1" applyNumberFormat="1" applyFont="1" applyFill="1" applyBorder="1" applyAlignment="1"/>
    <xf numFmtId="9" fontId="12" fillId="7" borderId="3" xfId="2" applyFont="1" applyFill="1" applyBorder="1"/>
    <xf numFmtId="166" fontId="12" fillId="15" borderId="0" xfId="2" applyNumberFormat="1" applyFont="1" applyFill="1" applyBorder="1"/>
    <xf numFmtId="9" fontId="12" fillId="7" borderId="4" xfId="2" applyFont="1" applyFill="1" applyBorder="1"/>
    <xf numFmtId="0" fontId="14" fillId="14" borderId="43" xfId="0" applyFont="1" applyFill="1" applyBorder="1" applyAlignment="1">
      <alignment horizontal="center" wrapText="1"/>
    </xf>
    <xf numFmtId="9" fontId="12" fillId="0" borderId="0" xfId="2" applyFont="1" applyFill="1"/>
    <xf numFmtId="0" fontId="12" fillId="0" borderId="3" xfId="0" applyFont="1" applyBorder="1"/>
    <xf numFmtId="0" fontId="12" fillId="7" borderId="3" xfId="0" applyFont="1" applyFill="1" applyBorder="1"/>
    <xf numFmtId="9" fontId="2" fillId="0" borderId="36" xfId="0" applyNumberFormat="1" applyFont="1" applyBorder="1" applyAlignment="1">
      <alignment horizontal="center" vertical="center"/>
    </xf>
    <xf numFmtId="9" fontId="2" fillId="6" borderId="36" xfId="0" applyNumberFormat="1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13" borderId="41" xfId="0" applyFont="1" applyFill="1" applyBorder="1" applyAlignment="1">
      <alignment horizontal="left"/>
    </xf>
    <xf numFmtId="0" fontId="14" fillId="13" borderId="42" xfId="0" applyFont="1" applyFill="1" applyBorder="1" applyAlignment="1">
      <alignment horizontal="left"/>
    </xf>
    <xf numFmtId="0" fontId="14" fillId="13" borderId="43" xfId="0" applyFont="1" applyFill="1" applyBorder="1" applyAlignment="1">
      <alignment horizontal="left"/>
    </xf>
    <xf numFmtId="0" fontId="14" fillId="11" borderId="46" xfId="0" applyFont="1" applyFill="1" applyBorder="1" applyAlignment="1">
      <alignment horizontal="left" wrapText="1"/>
    </xf>
    <xf numFmtId="0" fontId="14" fillId="11" borderId="45" xfId="0" applyFont="1" applyFill="1" applyBorder="1" applyAlignment="1">
      <alignment horizontal="left" wrapText="1"/>
    </xf>
    <xf numFmtId="0" fontId="14" fillId="11" borderId="44" xfId="0" applyFont="1" applyFill="1" applyBorder="1" applyAlignment="1">
      <alignment horizontal="left" wrapText="1"/>
    </xf>
    <xf numFmtId="0" fontId="14" fillId="14" borderId="46" xfId="0" applyFont="1" applyFill="1" applyBorder="1" applyAlignment="1">
      <alignment horizontal="left" wrapText="1"/>
    </xf>
    <xf numFmtId="0" fontId="14" fillId="14" borderId="45" xfId="0" applyFont="1" applyFill="1" applyBorder="1" applyAlignment="1">
      <alignment horizontal="left" wrapText="1"/>
    </xf>
    <xf numFmtId="0" fontId="14" fillId="14" borderId="44" xfId="0" applyFont="1" applyFill="1" applyBorder="1" applyAlignment="1">
      <alignment horizontal="left" wrapText="1"/>
    </xf>
    <xf numFmtId="0" fontId="12" fillId="0" borderId="0" xfId="0" applyFont="1" applyAlignment="1">
      <alignment wrapText="1"/>
    </xf>
    <xf numFmtId="164" fontId="14" fillId="10" borderId="46" xfId="4" applyNumberFormat="1" applyFont="1" applyFill="1" applyBorder="1" applyAlignment="1">
      <alignment horizontal="left" vertical="center" wrapText="1"/>
    </xf>
    <xf numFmtId="164" fontId="14" fillId="10" borderId="45" xfId="4" applyNumberFormat="1" applyFont="1" applyFill="1" applyBorder="1" applyAlignment="1">
      <alignment horizontal="left" vertical="center" wrapText="1"/>
    </xf>
    <xf numFmtId="164" fontId="14" fillId="10" borderId="44" xfId="4" applyNumberFormat="1" applyFont="1" applyFill="1" applyBorder="1" applyAlignment="1">
      <alignment horizontal="left" vertical="center" wrapText="1"/>
    </xf>
    <xf numFmtId="164" fontId="14" fillId="16" borderId="47" xfId="4" applyNumberFormat="1" applyFont="1" applyFill="1" applyBorder="1" applyAlignment="1">
      <alignment horizontal="center" vertical="center" wrapText="1"/>
    </xf>
    <xf numFmtId="164" fontId="14" fillId="16" borderId="40" xfId="4" applyNumberFormat="1" applyFont="1" applyFill="1" applyBorder="1" applyAlignment="1">
      <alignment horizontal="center" vertical="center" wrapText="1"/>
    </xf>
    <xf numFmtId="9" fontId="2" fillId="0" borderId="36" xfId="0" applyNumberFormat="1" applyFont="1" applyBorder="1" applyAlignment="1">
      <alignment horizontal="center" vertical="center"/>
    </xf>
    <xf numFmtId="9" fontId="2" fillId="6" borderId="36" xfId="0" applyNumberFormat="1" applyFont="1" applyFill="1" applyBorder="1" applyAlignment="1">
      <alignment horizontal="center" vertical="center"/>
    </xf>
    <xf numFmtId="9" fontId="2" fillId="6" borderId="38" xfId="0" applyNumberFormat="1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14" fillId="12" borderId="46" xfId="0" applyFont="1" applyFill="1" applyBorder="1" applyAlignment="1">
      <alignment horizontal="left" wrapText="1"/>
    </xf>
    <xf numFmtId="0" fontId="14" fillId="12" borderId="45" xfId="0" applyFont="1" applyFill="1" applyBorder="1" applyAlignment="1">
      <alignment horizontal="left" wrapText="1"/>
    </xf>
    <xf numFmtId="0" fontId="14" fillId="12" borderId="44" xfId="0" applyFont="1" applyFill="1" applyBorder="1" applyAlignment="1">
      <alignment horizontal="left" wrapText="1"/>
    </xf>
    <xf numFmtId="164" fontId="15" fillId="3" borderId="1" xfId="1" applyNumberFormat="1" applyFont="1" applyFill="1" applyBorder="1" applyAlignment="1">
      <alignment horizontal="left"/>
    </xf>
    <xf numFmtId="164" fontId="15" fillId="3" borderId="23" xfId="1" applyNumberFormat="1" applyFont="1" applyFill="1" applyBorder="1" applyAlignment="1">
      <alignment horizontal="left"/>
    </xf>
    <xf numFmtId="164" fontId="14" fillId="17" borderId="35" xfId="4" applyNumberFormat="1" applyFont="1" applyFill="1" applyBorder="1" applyAlignment="1">
      <alignment horizontal="center"/>
    </xf>
    <xf numFmtId="164" fontId="14" fillId="17" borderId="43" xfId="4" applyNumberFormat="1" applyFont="1" applyFill="1" applyBorder="1" applyAlignment="1">
      <alignment horizontal="center"/>
    </xf>
    <xf numFmtId="10" fontId="16" fillId="0" borderId="39" xfId="2" applyNumberFormat="1" applyFont="1" applyFill="1" applyBorder="1" applyAlignment="1">
      <alignment horizontal="right"/>
    </xf>
    <xf numFmtId="164" fontId="12" fillId="7" borderId="46" xfId="1" applyNumberFormat="1" applyFont="1" applyFill="1" applyBorder="1" applyAlignment="1">
      <alignment horizontal="right"/>
    </xf>
    <xf numFmtId="164" fontId="12" fillId="7" borderId="45" xfId="1" applyNumberFormat="1" applyFont="1" applyFill="1" applyBorder="1" applyAlignment="1"/>
    <xf numFmtId="164" fontId="12" fillId="7" borderId="45" xfId="1" applyNumberFormat="1" applyFont="1" applyFill="1" applyBorder="1" applyAlignment="1">
      <alignment horizontal="center"/>
    </xf>
    <xf numFmtId="10" fontId="16" fillId="15" borderId="39" xfId="2" applyNumberFormat="1" applyFont="1" applyFill="1" applyBorder="1" applyAlignment="1">
      <alignment horizontal="right"/>
    </xf>
    <xf numFmtId="10" fontId="16" fillId="0" borderId="40" xfId="2" applyNumberFormat="1" applyFont="1" applyFill="1" applyBorder="1" applyAlignment="1">
      <alignment horizontal="right"/>
    </xf>
  </cellXfs>
  <cellStyles count="5">
    <cellStyle name="Accent6" xfId="4" builtinId="49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Break</a:t>
            </a:r>
            <a:r>
              <a:rPr lang="en-US" baseline="0"/>
              <a:t> Down by  Items for Cash Outflow Comparison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LOOKUP!$I$5</c:f>
              <c:strCache>
                <c:ptCount val="1"/>
                <c:pt idx="0">
                  <c:v>PWC Outflow for 14 days</c:v>
                </c:pt>
              </c:strCache>
            </c:strRef>
          </c:tx>
          <c:cat>
            <c:strRef>
              <c:f>LOOKUP!$H$6:$H$22</c:f>
              <c:strCache>
                <c:ptCount val="17"/>
                <c:pt idx="0">
                  <c:v>Due to Interbranch - Demand</c:v>
                </c:pt>
                <c:pt idx="1">
                  <c:v>Due to Interbranch - Investment (Exclude H.O.)</c:v>
                </c:pt>
                <c:pt idx="2">
                  <c:v>Due to Interbranch - Investment (H.O.)</c:v>
                </c:pt>
                <c:pt idx="3">
                  <c:v>Due to Interbranch - Call Loans (Exclude HO)</c:v>
                </c:pt>
                <c:pt idx="4">
                  <c:v>Due to Affiliate - Demand - US</c:v>
                </c:pt>
                <c:pt idx="5">
                  <c:v>Due to Affiliate - Demand - Non-US</c:v>
                </c:pt>
                <c:pt idx="6">
                  <c:v>Due to Affiliate - Investment - Non-US</c:v>
                </c:pt>
                <c:pt idx="7">
                  <c:v>Due to Affiliate - Call Loans</c:v>
                </c:pt>
                <c:pt idx="8">
                  <c:v>Due to Banks - Demand</c:v>
                </c:pt>
                <c:pt idx="9">
                  <c:v>Due to Non-Bank FI (Exclude Best Investment)</c:v>
                </c:pt>
                <c:pt idx="10">
                  <c:v>Due to Non-Bank FI - Investment - Volitile FI Client (Best Investment)</c:v>
                </c:pt>
                <c:pt idx="11">
                  <c:v>Due to Banks - Investment - US - CME</c:v>
                </c:pt>
                <c:pt idx="12">
                  <c:v>Due to Banks - Investment - Non-US - (Exclude CDB, PBOC, Best Investment)</c:v>
                </c:pt>
                <c:pt idx="13">
                  <c:v>Due to Banks - Investment - Non-US - Volatile FI clients (4450)- CDB, PBOC</c:v>
                </c:pt>
                <c:pt idx="14">
                  <c:v>Demand,MM &amp; Savings - Corporates</c:v>
                </c:pt>
                <c:pt idx="15">
                  <c:v>Demand,MM &amp; Savings - GIFS Capital Company</c:v>
                </c:pt>
                <c:pt idx="16">
                  <c:v>Time Deposits - Corporates</c:v>
                </c:pt>
              </c:strCache>
            </c:strRef>
          </c:cat>
          <c:val>
            <c:numRef>
              <c:f>LOOKUP!$I$6:$I$22</c:f>
              <c:numCache>
                <c:formatCode>_(* #,##0_);_(* \(#,##0\);_(* "-"??_);_(@_)</c:formatCode>
                <c:ptCount val="17"/>
                <c:pt idx="0">
                  <c:v>9.9810132495000001</c:v>
                </c:pt>
                <c:pt idx="1">
                  <c:v>378.13778331750012</c:v>
                </c:pt>
                <c:pt idx="2">
                  <c:v>1976.0811182999998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141.25503829049998</c:v>
                </c:pt>
                <c:pt idx="7">
                  <c:v>0</c:v>
                </c:pt>
                <c:pt idx="8">
                  <c:v>5.0557317465000002</c:v>
                </c:pt>
                <c:pt idx="9">
                  <c:v>103.73307397350003</c:v>
                </c:pt>
                <c:pt idx="10">
                  <c:v>1117.97160549</c:v>
                </c:pt>
                <c:pt idx="11">
                  <c:v>3474.0093934299998</c:v>
                </c:pt>
                <c:pt idx="12">
                  <c:v>209.20513824750051</c:v>
                </c:pt>
                <c:pt idx="13">
                  <c:v>11359.162366791999</c:v>
                </c:pt>
                <c:pt idx="14">
                  <c:v>1001.7563820072</c:v>
                </c:pt>
                <c:pt idx="15">
                  <c:v>2575.5093705999998</c:v>
                </c:pt>
                <c:pt idx="16">
                  <c:v>54.32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LOOKUP!$J$5</c:f>
              <c:strCache>
                <c:ptCount val="1"/>
                <c:pt idx="0">
                  <c:v>KPMG Outflow for 14 days</c:v>
                </c:pt>
              </c:strCache>
            </c:strRef>
          </c:tx>
          <c:cat>
            <c:strRef>
              <c:f>LOOKUP!$H$6:$H$22</c:f>
              <c:strCache>
                <c:ptCount val="17"/>
                <c:pt idx="0">
                  <c:v>Due to Interbranch - Demand</c:v>
                </c:pt>
                <c:pt idx="1">
                  <c:v>Due to Interbranch - Investment (Exclude H.O.)</c:v>
                </c:pt>
                <c:pt idx="2">
                  <c:v>Due to Interbranch - Investment (H.O.)</c:v>
                </c:pt>
                <c:pt idx="3">
                  <c:v>Due to Interbranch - Call Loans (Exclude HO)</c:v>
                </c:pt>
                <c:pt idx="4">
                  <c:v>Due to Affiliate - Demand - US</c:v>
                </c:pt>
                <c:pt idx="5">
                  <c:v>Due to Affiliate - Demand - Non-US</c:v>
                </c:pt>
                <c:pt idx="6">
                  <c:v>Due to Affiliate - Investment - Non-US</c:v>
                </c:pt>
                <c:pt idx="7">
                  <c:v>Due to Affiliate - Call Loans</c:v>
                </c:pt>
                <c:pt idx="8">
                  <c:v>Due to Banks - Demand</c:v>
                </c:pt>
                <c:pt idx="9">
                  <c:v>Due to Non-Bank FI (Exclude Best Investment)</c:v>
                </c:pt>
                <c:pt idx="10">
                  <c:v>Due to Non-Bank FI - Investment - Volitile FI Client (Best Investment)</c:v>
                </c:pt>
                <c:pt idx="11">
                  <c:v>Due to Banks - Investment - US - CME</c:v>
                </c:pt>
                <c:pt idx="12">
                  <c:v>Due to Banks - Investment - Non-US - (Exclude CDB, PBOC, Best Investment)</c:v>
                </c:pt>
                <c:pt idx="13">
                  <c:v>Due to Banks - Investment - Non-US - Volatile FI clients (4450)- CDB, PBOC</c:v>
                </c:pt>
                <c:pt idx="14">
                  <c:v>Demand,MM &amp; Savings - Corporates</c:v>
                </c:pt>
                <c:pt idx="15">
                  <c:v>Demand,MM &amp; Savings - GIFS Capital Company</c:v>
                </c:pt>
                <c:pt idx="16">
                  <c:v>Time Deposits - Corporates</c:v>
                </c:pt>
              </c:strCache>
            </c:strRef>
          </c:cat>
          <c:val>
            <c:numRef>
              <c:f>LOOKUP!$J$6:$J$22</c:f>
              <c:numCache>
                <c:formatCode>_(* #,##0_);_(* \(#,##0\);_(* "-"??_);_(@_)</c:formatCode>
                <c:ptCount val="17"/>
                <c:pt idx="0">
                  <c:v>3.3270044165000003</c:v>
                </c:pt>
                <c:pt idx="1">
                  <c:v>126.04592777250005</c:v>
                </c:pt>
                <c:pt idx="2">
                  <c:v>1317.3874122</c:v>
                </c:pt>
                <c:pt idx="3">
                  <c:v>0</c:v>
                </c:pt>
                <c:pt idx="4">
                  <c:v>0.7875126924000001</c:v>
                </c:pt>
                <c:pt idx="5">
                  <c:v>3.9317333804000003</c:v>
                </c:pt>
                <c:pt idx="6">
                  <c:v>131.8380357378</c:v>
                </c:pt>
                <c:pt idx="7">
                  <c:v>0</c:v>
                </c:pt>
                <c:pt idx="8">
                  <c:v>6.0668780958000008</c:v>
                </c:pt>
                <c:pt idx="9">
                  <c:v>124.47968876820003</c:v>
                </c:pt>
                <c:pt idx="10">
                  <c:v>212.41460504310001</c:v>
                </c:pt>
                <c:pt idx="11">
                  <c:v>3057.1282662183999</c:v>
                </c:pt>
                <c:pt idx="12">
                  <c:v>251.04616589700061</c:v>
                </c:pt>
                <c:pt idx="13">
                  <c:v>7711</c:v>
                </c:pt>
                <c:pt idx="14">
                  <c:v>700</c:v>
                </c:pt>
                <c:pt idx="15">
                  <c:v>1854.3667468319998</c:v>
                </c:pt>
                <c:pt idx="16">
                  <c:v>56.78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47400"/>
        <c:axId val="1028148184"/>
      </c:lineChart>
      <c:catAx>
        <c:axId val="1028147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28148184"/>
        <c:crosses val="autoZero"/>
        <c:auto val="1"/>
        <c:lblAlgn val="ctr"/>
        <c:lblOffset val="100"/>
        <c:noMultiLvlLbl val="0"/>
      </c:catAx>
      <c:valAx>
        <c:axId val="1028148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Million $</a:t>
                </a:r>
              </a:p>
            </c:rich>
          </c:tx>
          <c:layout>
            <c:manualLayout>
              <c:xMode val="edge"/>
              <c:yMode val="edge"/>
              <c:x val="5.1829264698267055E-2"/>
              <c:y val="3.5217653689978728E-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102814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152400</xdr:rowOff>
    </xdr:from>
    <xdr:to>
      <xdr:col>25</xdr:col>
      <xdr:colOff>309282</xdr:colOff>
      <xdr:row>22</xdr:row>
      <xdr:rowOff>793939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11</xdr:row>
      <xdr:rowOff>0</xdr:rowOff>
    </xdr:from>
    <xdr:to>
      <xdr:col>4</xdr:col>
      <xdr:colOff>146685</xdr:colOff>
      <xdr:row>17</xdr:row>
      <xdr:rowOff>201295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695575"/>
          <a:ext cx="5909310" cy="1725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104776</xdr:rowOff>
    </xdr:from>
    <xdr:to>
      <xdr:col>10</xdr:col>
      <xdr:colOff>9524</xdr:colOff>
      <xdr:row>28</xdr:row>
      <xdr:rowOff>66676</xdr:rowOff>
    </xdr:to>
    <xdr:sp macro="" textlink="">
      <xdr:nvSpPr>
        <xdr:cNvPr id="2" name="TextBox 1"/>
        <xdr:cNvSpPr txBox="1"/>
      </xdr:nvSpPr>
      <xdr:spPr>
        <a:xfrm>
          <a:off x="114300" y="3819526"/>
          <a:ext cx="693419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*Due to less frequent reporting of 14-day runoff, those values are less representative</a:t>
          </a:r>
          <a:r>
            <a:rPr lang="en-US" sz="800" baseline="0"/>
            <a:t> of final calibrated rates for that time bucket.  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K187"/>
  <sheetViews>
    <sheetView showGridLines="0" zoomScaleNormal="100" workbookViewId="0">
      <pane xSplit="5" ySplit="4" topLeftCell="G55" activePane="bottomRight" state="frozen"/>
      <selection pane="topRight" activeCell="F1" sqref="F1"/>
      <selection pane="bottomLeft" activeCell="A5" sqref="A5"/>
      <selection pane="bottomRight" activeCell="Z81" sqref="Z81"/>
    </sheetView>
  </sheetViews>
  <sheetFormatPr defaultRowHeight="15.75" customHeight="1" x14ac:dyDescent="0.2"/>
  <cols>
    <col min="1" max="1" width="9.140625" style="102"/>
    <col min="2" max="2" width="6.5703125" style="103" bestFit="1" customWidth="1"/>
    <col min="3" max="3" width="10.5703125" style="103" bestFit="1" customWidth="1"/>
    <col min="4" max="4" width="56.5703125" style="102" bestFit="1" customWidth="1"/>
    <col min="5" max="5" width="12.5703125" style="102" bestFit="1" customWidth="1"/>
    <col min="6" max="6" width="16.140625" style="102" hidden="1" customWidth="1"/>
    <col min="7" max="7" width="5" style="102" customWidth="1"/>
    <col min="8" max="16" width="5" style="111" customWidth="1"/>
    <col min="17" max="23" width="5" style="102" customWidth="1"/>
    <col min="24" max="24" width="6" style="102" bestFit="1" customWidth="1"/>
    <col min="25" max="33" width="5" style="102" customWidth="1"/>
    <col min="34" max="16384" width="9.140625" style="102"/>
  </cols>
  <sheetData>
    <row r="3" spans="2:33" s="68" customFormat="1" ht="15.75" customHeight="1" x14ac:dyDescent="0.2">
      <c r="B3" s="69"/>
      <c r="C3" s="69"/>
      <c r="D3" s="70"/>
      <c r="E3" s="70"/>
      <c r="F3" s="70"/>
      <c r="G3" s="164" t="s">
        <v>96</v>
      </c>
      <c r="H3" s="165"/>
      <c r="I3" s="165"/>
      <c r="J3" s="165"/>
      <c r="K3" s="166"/>
      <c r="L3" s="167" t="s">
        <v>180</v>
      </c>
      <c r="M3" s="167" t="s">
        <v>181</v>
      </c>
      <c r="N3" s="157" t="s">
        <v>101</v>
      </c>
      <c r="O3" s="158"/>
      <c r="P3" s="158"/>
      <c r="Q3" s="158"/>
      <c r="R3" s="159"/>
      <c r="S3" s="160" t="s">
        <v>179</v>
      </c>
      <c r="T3" s="161"/>
      <c r="U3" s="161"/>
      <c r="V3" s="161"/>
      <c r="W3" s="162"/>
      <c r="X3" s="154" t="s">
        <v>102</v>
      </c>
      <c r="Y3" s="155"/>
      <c r="Z3" s="155"/>
      <c r="AA3" s="155"/>
      <c r="AB3" s="156"/>
      <c r="AC3" s="154" t="s">
        <v>103</v>
      </c>
      <c r="AD3" s="155"/>
      <c r="AE3" s="155"/>
      <c r="AF3" s="155"/>
      <c r="AG3" s="156"/>
    </row>
    <row r="4" spans="2:33" s="68" customFormat="1" ht="35.25" customHeight="1" x14ac:dyDescent="0.2">
      <c r="B4" s="71" t="s">
        <v>104</v>
      </c>
      <c r="C4" s="72" t="s">
        <v>99</v>
      </c>
      <c r="D4" s="71" t="s">
        <v>98</v>
      </c>
      <c r="E4" s="72" t="s">
        <v>91</v>
      </c>
      <c r="F4" s="72" t="s">
        <v>51</v>
      </c>
      <c r="G4" s="73" t="s">
        <v>100</v>
      </c>
      <c r="H4" s="74">
        <v>14</v>
      </c>
      <c r="I4" s="74">
        <v>30</v>
      </c>
      <c r="J4" s="74">
        <v>90</v>
      </c>
      <c r="K4" s="74" t="s">
        <v>97</v>
      </c>
      <c r="L4" s="168"/>
      <c r="M4" s="168"/>
      <c r="N4" s="75" t="s">
        <v>100</v>
      </c>
      <c r="O4" s="75">
        <v>14</v>
      </c>
      <c r="P4" s="75">
        <v>30</v>
      </c>
      <c r="Q4" s="75">
        <v>90</v>
      </c>
      <c r="R4" s="75" t="s">
        <v>97</v>
      </c>
      <c r="S4" s="146" t="s">
        <v>100</v>
      </c>
      <c r="T4" s="146">
        <v>14</v>
      </c>
      <c r="U4" s="146">
        <v>30</v>
      </c>
      <c r="V4" s="146">
        <v>90</v>
      </c>
      <c r="W4" s="146" t="s">
        <v>97</v>
      </c>
      <c r="X4" s="76" t="s">
        <v>100</v>
      </c>
      <c r="Y4" s="77">
        <v>14</v>
      </c>
      <c r="Z4" s="77">
        <v>30</v>
      </c>
      <c r="AA4" s="78">
        <v>90</v>
      </c>
      <c r="AB4" s="79" t="s">
        <v>97</v>
      </c>
      <c r="AC4" s="76" t="s">
        <v>100</v>
      </c>
      <c r="AD4" s="77">
        <v>14</v>
      </c>
      <c r="AE4" s="77">
        <v>30</v>
      </c>
      <c r="AF4" s="78">
        <v>90</v>
      </c>
      <c r="AG4" s="79" t="s">
        <v>97</v>
      </c>
    </row>
    <row r="5" spans="2:33" s="68" customFormat="1" ht="15.75" customHeight="1" x14ac:dyDescent="0.2">
      <c r="B5" s="80" t="s">
        <v>1</v>
      </c>
      <c r="C5" s="81" t="s">
        <v>93</v>
      </c>
      <c r="D5" s="82" t="s">
        <v>2</v>
      </c>
      <c r="E5" s="82" t="s">
        <v>91</v>
      </c>
      <c r="F5" s="83" t="s">
        <v>52</v>
      </c>
      <c r="G5" s="84">
        <f>VLOOKUP($B5,'Old Rates'!$A$14:$BQ$57,27,FALSE)</f>
        <v>4.5999999999999999E-2</v>
      </c>
      <c r="H5" s="84">
        <f>VLOOKUP($B5,'Old Rates'!$A$14:$BQ$57,28,FALSE)</f>
        <v>0.13800000000000001</v>
      </c>
      <c r="I5" s="84">
        <f>VLOOKUP($B5,'Old Rates'!$A$14:$BQ$57,29,FALSE)</f>
        <v>0.22999999999999998</v>
      </c>
      <c r="J5" s="84">
        <f>VLOOKUP($B5,'Old Rates'!$A$14:$BQ$57,30,FALSE)</f>
        <v>0.22999999999999998</v>
      </c>
      <c r="K5" s="84">
        <f>VLOOKUP($B5,'Old Rates'!$A$14:$BQ$57,31,FALSE)</f>
        <v>0.22999999999999998</v>
      </c>
      <c r="L5" s="84">
        <v>0.23</v>
      </c>
      <c r="M5" s="84">
        <v>0.25</v>
      </c>
      <c r="N5" s="85"/>
      <c r="O5" s="86">
        <v>0</v>
      </c>
      <c r="P5" s="87">
        <v>0</v>
      </c>
      <c r="Q5" s="87">
        <v>0</v>
      </c>
      <c r="R5" s="87">
        <v>0</v>
      </c>
      <c r="S5" s="87"/>
      <c r="T5" s="87"/>
      <c r="U5" s="87"/>
      <c r="V5" s="87"/>
      <c r="W5" s="87"/>
      <c r="X5" s="112">
        <f>Z5*AC5</f>
        <v>3.0000000000000001E-3</v>
      </c>
      <c r="Y5" s="114">
        <f>Z5*AD5</f>
        <v>2.4E-2</v>
      </c>
      <c r="Z5" s="87">
        <v>0.03</v>
      </c>
      <c r="AA5" s="114">
        <f>Z5*AF5</f>
        <v>3.5999999999999997E-2</v>
      </c>
      <c r="AB5" s="114">
        <f>Z5*AG5</f>
        <v>4.4999999999999998E-2</v>
      </c>
      <c r="AC5" s="87">
        <v>0.1</v>
      </c>
      <c r="AD5" s="87">
        <v>0.8</v>
      </c>
      <c r="AE5" s="87">
        <v>1</v>
      </c>
      <c r="AF5" s="87">
        <v>1.2</v>
      </c>
      <c r="AG5" s="87">
        <v>1.5</v>
      </c>
    </row>
    <row r="6" spans="2:33" s="68" customFormat="1" ht="15.75" customHeight="1" x14ac:dyDescent="0.2">
      <c r="B6" s="80" t="s">
        <v>1</v>
      </c>
      <c r="C6" s="81" t="s">
        <v>93</v>
      </c>
      <c r="D6" s="82" t="s">
        <v>2</v>
      </c>
      <c r="E6" s="82" t="s">
        <v>92</v>
      </c>
      <c r="F6" s="83" t="s">
        <v>52</v>
      </c>
      <c r="G6" s="84">
        <f>VLOOKUP($B6,'Old Rates'!$A$14:$BQ$57,27,FALSE)</f>
        <v>4.5999999999999999E-2</v>
      </c>
      <c r="H6" s="84">
        <f>VLOOKUP($B6,'Old Rates'!$A$14:$BQ$57,28,FALSE)</f>
        <v>0.13800000000000001</v>
      </c>
      <c r="I6" s="84">
        <f>VLOOKUP($B6,'Old Rates'!$A$14:$BQ$57,29,FALSE)</f>
        <v>0.22999999999999998</v>
      </c>
      <c r="J6" s="84">
        <f>VLOOKUP($B6,'Old Rates'!$A$14:$BQ$57,30,FALSE)</f>
        <v>0.22999999999999998</v>
      </c>
      <c r="K6" s="84">
        <f>VLOOKUP($B6,'Old Rates'!$A$14:$BQ$57,31,FALSE)</f>
        <v>0.22999999999999998</v>
      </c>
      <c r="L6" s="84">
        <v>0.38</v>
      </c>
      <c r="M6" s="84">
        <v>1</v>
      </c>
      <c r="N6" s="85"/>
      <c r="O6" s="86">
        <v>0.12237999999999999</v>
      </c>
      <c r="P6" s="87">
        <v>0.12237999999999999</v>
      </c>
      <c r="Q6" s="87">
        <v>0.14137</v>
      </c>
      <c r="R6" s="87">
        <v>0.15825</v>
      </c>
      <c r="S6" s="87"/>
      <c r="T6" s="87"/>
      <c r="U6" s="87"/>
      <c r="V6" s="87"/>
      <c r="W6" s="87"/>
      <c r="X6" s="112">
        <f t="shared" ref="X6:X22" si="0">Z6*AC6</f>
        <v>1.4000000000000002E-2</v>
      </c>
      <c r="Y6" s="114">
        <f t="shared" ref="Y6:Y22" si="1">Z6*AD6</f>
        <v>7.0000000000000007E-2</v>
      </c>
      <c r="Z6" s="87">
        <v>7.0000000000000007E-2</v>
      </c>
      <c r="AA6" s="114">
        <f t="shared" ref="AA6:AA22" si="2">Z6*AF6</f>
        <v>8.4000000000000005E-2</v>
      </c>
      <c r="AB6" s="114">
        <f t="shared" ref="AB6:AB22" si="3">Z6*AG6</f>
        <v>0.10500000000000001</v>
      </c>
      <c r="AC6" s="87">
        <v>0.2</v>
      </c>
      <c r="AD6" s="87">
        <v>1</v>
      </c>
      <c r="AE6" s="87">
        <v>1</v>
      </c>
      <c r="AF6" s="87">
        <v>1.2</v>
      </c>
      <c r="AG6" s="87">
        <v>1.5</v>
      </c>
    </row>
    <row r="7" spans="2:33" s="68" customFormat="1" ht="15.75" customHeight="1" x14ac:dyDescent="0.2">
      <c r="B7" s="80" t="s">
        <v>1</v>
      </c>
      <c r="C7" s="81" t="s">
        <v>94</v>
      </c>
      <c r="D7" s="82" t="s">
        <v>2</v>
      </c>
      <c r="E7" s="82" t="s">
        <v>91</v>
      </c>
      <c r="F7" s="83" t="s">
        <v>52</v>
      </c>
      <c r="G7" s="84">
        <f>VLOOKUP($B7,'Old Rates'!$A$14:$BQ$57,49,FALSE)</f>
        <v>2.6000000000000002E-2</v>
      </c>
      <c r="H7" s="84">
        <f>VLOOKUP($B7,'Old Rates'!$A$14:$BQ$57,50,FALSE)</f>
        <v>7.8000000000000014E-2</v>
      </c>
      <c r="I7" s="84">
        <f>VLOOKUP($B7,'Old Rates'!$A$14:$BQ$57,51,FALSE)</f>
        <v>0.13</v>
      </c>
      <c r="J7" s="84">
        <f>VLOOKUP($B7,'Old Rates'!$A$14:$BQ$57,52,FALSE)</f>
        <v>0.13</v>
      </c>
      <c r="K7" s="84">
        <f>VLOOKUP($B7,'Old Rates'!$A$14:$BQ$57,53,FALSE)</f>
        <v>0.13</v>
      </c>
      <c r="L7" s="84">
        <v>0.23</v>
      </c>
      <c r="M7" s="84">
        <v>0.25</v>
      </c>
      <c r="N7" s="85"/>
      <c r="O7" s="86"/>
      <c r="P7" s="87"/>
      <c r="Q7" s="87"/>
      <c r="R7" s="87"/>
      <c r="S7" s="87"/>
      <c r="T7" s="87"/>
      <c r="U7" s="87"/>
      <c r="V7" s="87"/>
      <c r="W7" s="87"/>
      <c r="X7" s="112">
        <f t="shared" si="0"/>
        <v>1.0000000000000002E-2</v>
      </c>
      <c r="Y7" s="114">
        <f t="shared" si="1"/>
        <v>8.0000000000000016E-2</v>
      </c>
      <c r="Z7" s="87">
        <v>0.1</v>
      </c>
      <c r="AA7" s="114">
        <f t="shared" si="2"/>
        <v>0.12</v>
      </c>
      <c r="AB7" s="114">
        <f t="shared" si="3"/>
        <v>0.15000000000000002</v>
      </c>
      <c r="AC7" s="87">
        <v>0.1</v>
      </c>
      <c r="AD7" s="87">
        <v>0.8</v>
      </c>
      <c r="AE7" s="87">
        <v>1</v>
      </c>
      <c r="AF7" s="87">
        <v>1.2</v>
      </c>
      <c r="AG7" s="87">
        <v>1.5</v>
      </c>
    </row>
    <row r="8" spans="2:33" s="68" customFormat="1" ht="15.75" customHeight="1" x14ac:dyDescent="0.2">
      <c r="B8" s="80" t="s">
        <v>1</v>
      </c>
      <c r="C8" s="81" t="s">
        <v>94</v>
      </c>
      <c r="D8" s="82" t="s">
        <v>2</v>
      </c>
      <c r="E8" s="82" t="s">
        <v>92</v>
      </c>
      <c r="F8" s="83" t="s">
        <v>52</v>
      </c>
      <c r="G8" s="84">
        <f>VLOOKUP($B8,'Old Rates'!$A$14:$BQ$57,49,FALSE)</f>
        <v>2.6000000000000002E-2</v>
      </c>
      <c r="H8" s="84">
        <f>VLOOKUP($B8,'Old Rates'!$A$14:$BQ$57,50,FALSE)</f>
        <v>7.8000000000000014E-2</v>
      </c>
      <c r="I8" s="84">
        <f>VLOOKUP($B8,'Old Rates'!$A$14:$BQ$57,51,FALSE)</f>
        <v>0.13</v>
      </c>
      <c r="J8" s="84">
        <f>VLOOKUP($B8,'Old Rates'!$A$14:$BQ$57,52,FALSE)</f>
        <v>0.13</v>
      </c>
      <c r="K8" s="84">
        <f>VLOOKUP($B8,'Old Rates'!$A$14:$BQ$57,53,FALSE)</f>
        <v>0.13</v>
      </c>
      <c r="L8" s="84">
        <v>0.38</v>
      </c>
      <c r="M8" s="84">
        <v>1</v>
      </c>
      <c r="N8" s="85"/>
      <c r="O8" s="86"/>
      <c r="P8" s="87"/>
      <c r="Q8" s="87"/>
      <c r="R8" s="87"/>
      <c r="S8" s="87"/>
      <c r="T8" s="87"/>
      <c r="U8" s="87"/>
      <c r="V8" s="87"/>
      <c r="W8" s="87"/>
      <c r="X8" s="112">
        <f t="shared" si="0"/>
        <v>0.03</v>
      </c>
      <c r="Y8" s="114">
        <f t="shared" si="1"/>
        <v>0.15</v>
      </c>
      <c r="Z8" s="87">
        <v>0.15</v>
      </c>
      <c r="AA8" s="114">
        <f t="shared" si="2"/>
        <v>0.18</v>
      </c>
      <c r="AB8" s="114">
        <f t="shared" si="3"/>
        <v>0.22499999999999998</v>
      </c>
      <c r="AC8" s="87">
        <v>0.2</v>
      </c>
      <c r="AD8" s="87">
        <v>1</v>
      </c>
      <c r="AE8" s="87">
        <v>1</v>
      </c>
      <c r="AF8" s="87">
        <v>1.2</v>
      </c>
      <c r="AG8" s="87">
        <v>1.5</v>
      </c>
    </row>
    <row r="9" spans="2:33" s="68" customFormat="1" ht="15.75" customHeight="1" x14ac:dyDescent="0.2">
      <c r="B9" s="80" t="s">
        <v>1</v>
      </c>
      <c r="C9" s="81" t="s">
        <v>95</v>
      </c>
      <c r="D9" s="82" t="s">
        <v>2</v>
      </c>
      <c r="E9" s="82" t="s">
        <v>91</v>
      </c>
      <c r="F9" s="83" t="s">
        <v>52</v>
      </c>
      <c r="G9" s="84">
        <f>VLOOKUP($B9,'Old Rates'!$A$14:$BQ$57,5,FALSE)</f>
        <v>0.05</v>
      </c>
      <c r="H9" s="84">
        <f>VLOOKUP($B9,'Old Rates'!$A$14:$BQ$57,6,FALSE)</f>
        <v>0.15000000000000002</v>
      </c>
      <c r="I9" s="84">
        <f>VLOOKUP($B9,'Old Rates'!$A$14:$BQ$57,7,FALSE)</f>
        <v>0.25</v>
      </c>
      <c r="J9" s="84">
        <f>VLOOKUP($B9,'Old Rates'!$A$14:$BQ$57,8,FALSE)</f>
        <v>0.25</v>
      </c>
      <c r="K9" s="84">
        <f>VLOOKUP($B9,'Old Rates'!$A$14:$BQ$57,9,FALSE)</f>
        <v>0.25</v>
      </c>
      <c r="L9" s="84">
        <v>0.23</v>
      </c>
      <c r="M9" s="84">
        <v>0.25</v>
      </c>
      <c r="N9" s="85"/>
      <c r="O9" s="85">
        <v>4.4999999999999998E-2</v>
      </c>
      <c r="P9" s="85">
        <v>5.7500000000000002E-2</v>
      </c>
      <c r="Q9" s="85">
        <v>7.4999999999999997E-2</v>
      </c>
      <c r="R9" s="85">
        <v>0.09</v>
      </c>
      <c r="S9" s="85"/>
      <c r="T9" s="85">
        <v>4.4999999999999998E-2</v>
      </c>
      <c r="U9" s="85">
        <v>5.7500000000000002E-2</v>
      </c>
      <c r="V9" s="85">
        <v>7.4999999999999997E-2</v>
      </c>
      <c r="W9" s="85">
        <v>0.09</v>
      </c>
      <c r="X9" s="112">
        <f t="shared" si="0"/>
        <v>1.2E-2</v>
      </c>
      <c r="Y9" s="114">
        <f t="shared" si="1"/>
        <v>9.6000000000000002E-2</v>
      </c>
      <c r="Z9" s="87">
        <v>0.12</v>
      </c>
      <c r="AA9" s="114">
        <f t="shared" si="2"/>
        <v>0.14399999999999999</v>
      </c>
      <c r="AB9" s="114">
        <f t="shared" si="3"/>
        <v>0.18</v>
      </c>
      <c r="AC9" s="87">
        <v>0.1</v>
      </c>
      <c r="AD9" s="87">
        <v>0.8</v>
      </c>
      <c r="AE9" s="87">
        <v>1</v>
      </c>
      <c r="AF9" s="87">
        <v>1.2</v>
      </c>
      <c r="AG9" s="87">
        <v>1.5</v>
      </c>
    </row>
    <row r="10" spans="2:33" s="68" customFormat="1" ht="15.75" customHeight="1" x14ac:dyDescent="0.2">
      <c r="B10" s="80" t="s">
        <v>1</v>
      </c>
      <c r="C10" s="81" t="s">
        <v>95</v>
      </c>
      <c r="D10" s="82" t="s">
        <v>2</v>
      </c>
      <c r="E10" s="82" t="s">
        <v>92</v>
      </c>
      <c r="F10" s="83" t="s">
        <v>52</v>
      </c>
      <c r="G10" s="84">
        <f>VLOOKUP($B10,'Old Rates'!$A$14:$BQ$57,5,FALSE)</f>
        <v>0.05</v>
      </c>
      <c r="H10" s="84">
        <f>VLOOKUP($B10,'Old Rates'!$A$14:$BQ$57,6,FALSE)</f>
        <v>0.15000000000000002</v>
      </c>
      <c r="I10" s="84">
        <f>VLOOKUP($B10,'Old Rates'!$A$14:$BQ$57,7,FALSE)</f>
        <v>0.25</v>
      </c>
      <c r="J10" s="84">
        <f>VLOOKUP($B10,'Old Rates'!$A$14:$BQ$57,8,FALSE)</f>
        <v>0.25</v>
      </c>
      <c r="K10" s="84">
        <f>VLOOKUP($B10,'Old Rates'!$A$14:$BQ$57,9,FALSE)</f>
        <v>0.25</v>
      </c>
      <c r="L10" s="84">
        <v>0.38</v>
      </c>
      <c r="M10" s="84">
        <v>1</v>
      </c>
      <c r="N10" s="85"/>
      <c r="O10" s="85">
        <v>0.14499999999999999</v>
      </c>
      <c r="P10" s="85">
        <v>0.14499999999999999</v>
      </c>
      <c r="Q10" s="85">
        <v>0.16750000000000001</v>
      </c>
      <c r="R10" s="85">
        <v>0.1875</v>
      </c>
      <c r="S10" s="85"/>
      <c r="T10" s="85">
        <v>0.14499999999999999</v>
      </c>
      <c r="U10" s="85">
        <v>0.14499999999999999</v>
      </c>
      <c r="V10" s="85">
        <v>0.16750000000000001</v>
      </c>
      <c r="W10" s="85">
        <v>0.1875</v>
      </c>
      <c r="X10" s="112">
        <f t="shared" si="0"/>
        <v>4.0000000000000008E-2</v>
      </c>
      <c r="Y10" s="114">
        <f t="shared" si="1"/>
        <v>0.2</v>
      </c>
      <c r="Z10" s="87">
        <v>0.2</v>
      </c>
      <c r="AA10" s="114">
        <f t="shared" si="2"/>
        <v>0.24</v>
      </c>
      <c r="AB10" s="114">
        <f t="shared" si="3"/>
        <v>0.30000000000000004</v>
      </c>
      <c r="AC10" s="87">
        <v>0.2</v>
      </c>
      <c r="AD10" s="87">
        <v>1</v>
      </c>
      <c r="AE10" s="87">
        <v>1</v>
      </c>
      <c r="AF10" s="87">
        <v>1.2</v>
      </c>
      <c r="AG10" s="87">
        <v>1.5</v>
      </c>
    </row>
    <row r="11" spans="2:33" s="68" customFormat="1" ht="15.75" customHeight="1" x14ac:dyDescent="0.2">
      <c r="B11" s="88" t="s">
        <v>3</v>
      </c>
      <c r="C11" s="89" t="s">
        <v>93</v>
      </c>
      <c r="D11" s="90" t="s">
        <v>4</v>
      </c>
      <c r="E11" s="90" t="s">
        <v>91</v>
      </c>
      <c r="F11" s="91" t="s">
        <v>52</v>
      </c>
      <c r="G11" s="92">
        <f>VLOOKUP($B11,'Old Rates'!$A$14:$BQ$57,27,FALSE)</f>
        <v>4.5999999999999999E-2</v>
      </c>
      <c r="H11" s="92">
        <f>VLOOKUP($B11,'Old Rates'!$A$14:$BQ$57,28,FALSE)</f>
        <v>0.13800000000000001</v>
      </c>
      <c r="I11" s="92">
        <f>VLOOKUP($B11,'Old Rates'!$A$14:$BQ$57,29,FALSE)</f>
        <v>0.22999999999999998</v>
      </c>
      <c r="J11" s="92">
        <f>VLOOKUP($B11,'Old Rates'!$A$14:$BQ$57,30,FALSE)</f>
        <v>0.22999999999999998</v>
      </c>
      <c r="K11" s="92">
        <f>VLOOKUP($B11,'Old Rates'!$A$14:$BQ$57,31,FALSE)</f>
        <v>0.22999999999999998</v>
      </c>
      <c r="L11" s="92">
        <v>0.23</v>
      </c>
      <c r="M11" s="92">
        <v>0.25</v>
      </c>
      <c r="N11" s="93"/>
      <c r="O11" s="94">
        <v>0</v>
      </c>
      <c r="P11" s="95">
        <v>0</v>
      </c>
      <c r="Q11" s="95">
        <v>0</v>
      </c>
      <c r="R11" s="95">
        <v>0</v>
      </c>
      <c r="S11" s="95"/>
      <c r="T11" s="95"/>
      <c r="U11" s="95"/>
      <c r="V11" s="95"/>
      <c r="W11" s="95"/>
      <c r="X11" s="113">
        <f t="shared" si="0"/>
        <v>3.0000000000000001E-3</v>
      </c>
      <c r="Y11" s="115">
        <f t="shared" si="1"/>
        <v>2.4E-2</v>
      </c>
      <c r="Z11" s="95">
        <v>0.03</v>
      </c>
      <c r="AA11" s="115">
        <f t="shared" si="2"/>
        <v>3.5999999999999997E-2</v>
      </c>
      <c r="AB11" s="115">
        <f t="shared" si="3"/>
        <v>4.4999999999999998E-2</v>
      </c>
      <c r="AC11" s="95">
        <v>0.1</v>
      </c>
      <c r="AD11" s="95">
        <v>0.8</v>
      </c>
      <c r="AE11" s="95">
        <v>1</v>
      </c>
      <c r="AF11" s="95">
        <v>1.2</v>
      </c>
      <c r="AG11" s="95">
        <v>1.5</v>
      </c>
    </row>
    <row r="12" spans="2:33" s="68" customFormat="1" ht="15.75" customHeight="1" x14ac:dyDescent="0.2">
      <c r="B12" s="88" t="s">
        <v>3</v>
      </c>
      <c r="C12" s="89" t="s">
        <v>93</v>
      </c>
      <c r="D12" s="90" t="s">
        <v>4</v>
      </c>
      <c r="E12" s="90" t="s">
        <v>92</v>
      </c>
      <c r="F12" s="91" t="s">
        <v>52</v>
      </c>
      <c r="G12" s="92">
        <f>VLOOKUP($B12,'Old Rates'!$A$14:$BQ$57,27,FALSE)</f>
        <v>4.5999999999999999E-2</v>
      </c>
      <c r="H12" s="92">
        <f>VLOOKUP($B12,'Old Rates'!$A$14:$BQ$57,28,FALSE)</f>
        <v>0.13800000000000001</v>
      </c>
      <c r="I12" s="92">
        <f>VLOOKUP($B12,'Old Rates'!$A$14:$BQ$57,29,FALSE)</f>
        <v>0.22999999999999998</v>
      </c>
      <c r="J12" s="92">
        <f>VLOOKUP($B12,'Old Rates'!$A$14:$BQ$57,30,FALSE)</f>
        <v>0.22999999999999998</v>
      </c>
      <c r="K12" s="92">
        <f>VLOOKUP($B12,'Old Rates'!$A$14:$BQ$57,31,FALSE)</f>
        <v>0.22999999999999998</v>
      </c>
      <c r="L12" s="92">
        <v>0.38</v>
      </c>
      <c r="M12" s="92">
        <v>1</v>
      </c>
      <c r="N12" s="93"/>
      <c r="O12" s="94">
        <v>0.12237999999999999</v>
      </c>
      <c r="P12" s="95">
        <v>0.12237999999999999</v>
      </c>
      <c r="Q12" s="95">
        <v>0.14137</v>
      </c>
      <c r="R12" s="95">
        <v>0.15825</v>
      </c>
      <c r="S12" s="95"/>
      <c r="T12" s="95"/>
      <c r="U12" s="95"/>
      <c r="V12" s="95"/>
      <c r="W12" s="95"/>
      <c r="X12" s="113">
        <f t="shared" si="0"/>
        <v>1.4000000000000002E-2</v>
      </c>
      <c r="Y12" s="115">
        <f t="shared" si="1"/>
        <v>7.0000000000000007E-2</v>
      </c>
      <c r="Z12" s="95">
        <v>7.0000000000000007E-2</v>
      </c>
      <c r="AA12" s="115">
        <f t="shared" si="2"/>
        <v>8.4000000000000005E-2</v>
      </c>
      <c r="AB12" s="115">
        <f t="shared" si="3"/>
        <v>0.10500000000000001</v>
      </c>
      <c r="AC12" s="95">
        <v>0.2</v>
      </c>
      <c r="AD12" s="95">
        <v>1</v>
      </c>
      <c r="AE12" s="95">
        <v>1</v>
      </c>
      <c r="AF12" s="95">
        <v>1.2</v>
      </c>
      <c r="AG12" s="95">
        <v>1.5</v>
      </c>
    </row>
    <row r="13" spans="2:33" s="68" customFormat="1" ht="15.75" customHeight="1" x14ac:dyDescent="0.2">
      <c r="B13" s="88" t="s">
        <v>3</v>
      </c>
      <c r="C13" s="89" t="s">
        <v>94</v>
      </c>
      <c r="D13" s="90" t="s">
        <v>4</v>
      </c>
      <c r="E13" s="90" t="s">
        <v>91</v>
      </c>
      <c r="F13" s="91" t="s">
        <v>52</v>
      </c>
      <c r="G13" s="92">
        <f>VLOOKUP($B13,'Old Rates'!$A$14:$BQ$57,49,FALSE)</f>
        <v>2.6000000000000002E-2</v>
      </c>
      <c r="H13" s="92">
        <f>VLOOKUP($B13,'Old Rates'!$A$14:$BQ$57,50,FALSE)</f>
        <v>7.8000000000000014E-2</v>
      </c>
      <c r="I13" s="92">
        <f>VLOOKUP($B13,'Old Rates'!$A$14:$BQ$57,51,FALSE)</f>
        <v>0.13</v>
      </c>
      <c r="J13" s="92">
        <f>VLOOKUP($B13,'Old Rates'!$A$14:$BQ$57,52,FALSE)</f>
        <v>0.13</v>
      </c>
      <c r="K13" s="92">
        <f>VLOOKUP($B13,'Old Rates'!$A$14:$BQ$57,53,FALSE)</f>
        <v>0.13</v>
      </c>
      <c r="L13" s="92">
        <v>0.23</v>
      </c>
      <c r="M13" s="92">
        <v>0.25</v>
      </c>
      <c r="N13" s="93"/>
      <c r="O13" s="94"/>
      <c r="P13" s="95"/>
      <c r="Q13" s="95"/>
      <c r="R13" s="95"/>
      <c r="S13" s="95"/>
      <c r="T13" s="95"/>
      <c r="U13" s="95"/>
      <c r="V13" s="95"/>
      <c r="W13" s="95"/>
      <c r="X13" s="113">
        <f t="shared" si="0"/>
        <v>1.0000000000000002E-2</v>
      </c>
      <c r="Y13" s="115">
        <f t="shared" si="1"/>
        <v>8.0000000000000016E-2</v>
      </c>
      <c r="Z13" s="95">
        <v>0.1</v>
      </c>
      <c r="AA13" s="115">
        <f t="shared" si="2"/>
        <v>0.12</v>
      </c>
      <c r="AB13" s="115">
        <f t="shared" si="3"/>
        <v>0.15000000000000002</v>
      </c>
      <c r="AC13" s="95">
        <v>0.1</v>
      </c>
      <c r="AD13" s="95">
        <v>0.8</v>
      </c>
      <c r="AE13" s="95">
        <v>1</v>
      </c>
      <c r="AF13" s="95">
        <v>1.2</v>
      </c>
      <c r="AG13" s="95">
        <v>1.5</v>
      </c>
    </row>
    <row r="14" spans="2:33" s="68" customFormat="1" ht="15.75" customHeight="1" x14ac:dyDescent="0.2">
      <c r="B14" s="88" t="s">
        <v>3</v>
      </c>
      <c r="C14" s="89" t="s">
        <v>94</v>
      </c>
      <c r="D14" s="90" t="s">
        <v>4</v>
      </c>
      <c r="E14" s="90" t="s">
        <v>92</v>
      </c>
      <c r="F14" s="91" t="s">
        <v>52</v>
      </c>
      <c r="G14" s="92">
        <f>VLOOKUP($B14,'Old Rates'!$A$14:$BQ$57,49,FALSE)</f>
        <v>2.6000000000000002E-2</v>
      </c>
      <c r="H14" s="92">
        <f>VLOOKUP($B14,'Old Rates'!$A$14:$BQ$57,50,FALSE)</f>
        <v>7.8000000000000014E-2</v>
      </c>
      <c r="I14" s="92">
        <f>VLOOKUP($B14,'Old Rates'!$A$14:$BQ$57,51,FALSE)</f>
        <v>0.13</v>
      </c>
      <c r="J14" s="92">
        <f>VLOOKUP($B14,'Old Rates'!$A$14:$BQ$57,52,FALSE)</f>
        <v>0.13</v>
      </c>
      <c r="K14" s="92">
        <f>VLOOKUP($B14,'Old Rates'!$A$14:$BQ$57,53,FALSE)</f>
        <v>0.13</v>
      </c>
      <c r="L14" s="92">
        <v>0.38</v>
      </c>
      <c r="M14" s="92">
        <v>1</v>
      </c>
      <c r="N14" s="93"/>
      <c r="O14" s="94"/>
      <c r="P14" s="95"/>
      <c r="Q14" s="95"/>
      <c r="R14" s="95"/>
      <c r="S14" s="95"/>
      <c r="T14" s="95"/>
      <c r="U14" s="95"/>
      <c r="V14" s="95"/>
      <c r="W14" s="95"/>
      <c r="X14" s="113">
        <f t="shared" si="0"/>
        <v>0.03</v>
      </c>
      <c r="Y14" s="115">
        <f t="shared" si="1"/>
        <v>0.15</v>
      </c>
      <c r="Z14" s="95">
        <v>0.15</v>
      </c>
      <c r="AA14" s="115">
        <f t="shared" si="2"/>
        <v>0.18</v>
      </c>
      <c r="AB14" s="115">
        <f t="shared" si="3"/>
        <v>0.22499999999999998</v>
      </c>
      <c r="AC14" s="95">
        <v>0.2</v>
      </c>
      <c r="AD14" s="95">
        <v>1</v>
      </c>
      <c r="AE14" s="95">
        <v>1</v>
      </c>
      <c r="AF14" s="95">
        <v>1.2</v>
      </c>
      <c r="AG14" s="95">
        <v>1.5</v>
      </c>
    </row>
    <row r="15" spans="2:33" s="68" customFormat="1" ht="15.75" customHeight="1" x14ac:dyDescent="0.2">
      <c r="B15" s="88" t="s">
        <v>3</v>
      </c>
      <c r="C15" s="89" t="s">
        <v>95</v>
      </c>
      <c r="D15" s="90" t="s">
        <v>4</v>
      </c>
      <c r="E15" s="90" t="s">
        <v>91</v>
      </c>
      <c r="F15" s="91" t="s">
        <v>52</v>
      </c>
      <c r="G15" s="92">
        <f>VLOOKUP($B15,'Old Rates'!$A$14:$BQ$57,5,FALSE)</f>
        <v>0.05</v>
      </c>
      <c r="H15" s="92">
        <f>VLOOKUP($B15,'Old Rates'!$A$14:$BQ$57,6,FALSE)</f>
        <v>0.15000000000000002</v>
      </c>
      <c r="I15" s="92">
        <f>VLOOKUP($B15,'Old Rates'!$A$14:$BQ$57,7,FALSE)</f>
        <v>0.25</v>
      </c>
      <c r="J15" s="92">
        <f>VLOOKUP($B15,'Old Rates'!$A$14:$BQ$57,8,FALSE)</f>
        <v>0.25</v>
      </c>
      <c r="K15" s="92">
        <f>VLOOKUP($B15,'Old Rates'!$A$14:$BQ$57,9,FALSE)</f>
        <v>0.25</v>
      </c>
      <c r="L15" s="92">
        <v>0.23</v>
      </c>
      <c r="M15" s="92">
        <v>0.25</v>
      </c>
      <c r="N15" s="93"/>
      <c r="O15" s="93">
        <v>4.4999999999999998E-2</v>
      </c>
      <c r="P15" s="93">
        <v>5.7500000000000002E-2</v>
      </c>
      <c r="Q15" s="93">
        <v>7.4999999999999997E-2</v>
      </c>
      <c r="R15" s="93">
        <v>0.09</v>
      </c>
      <c r="S15" s="93"/>
      <c r="T15" s="93"/>
      <c r="U15" s="93"/>
      <c r="V15" s="93"/>
      <c r="W15" s="93"/>
      <c r="X15" s="113">
        <f t="shared" si="0"/>
        <v>1.2E-2</v>
      </c>
      <c r="Y15" s="115">
        <f t="shared" si="1"/>
        <v>9.6000000000000002E-2</v>
      </c>
      <c r="Z15" s="95">
        <v>0.12</v>
      </c>
      <c r="AA15" s="115">
        <f t="shared" si="2"/>
        <v>0.14399999999999999</v>
      </c>
      <c r="AB15" s="115">
        <f t="shared" si="3"/>
        <v>0.18</v>
      </c>
      <c r="AC15" s="95">
        <v>0.1</v>
      </c>
      <c r="AD15" s="95">
        <v>0.8</v>
      </c>
      <c r="AE15" s="95">
        <v>1</v>
      </c>
      <c r="AF15" s="95">
        <v>1.2</v>
      </c>
      <c r="AG15" s="95">
        <v>1.5</v>
      </c>
    </row>
    <row r="16" spans="2:33" s="68" customFormat="1" ht="15.75" customHeight="1" x14ac:dyDescent="0.2">
      <c r="B16" s="88" t="s">
        <v>3</v>
      </c>
      <c r="C16" s="89" t="s">
        <v>95</v>
      </c>
      <c r="D16" s="90" t="s">
        <v>4</v>
      </c>
      <c r="E16" s="90" t="s">
        <v>92</v>
      </c>
      <c r="F16" s="91" t="s">
        <v>52</v>
      </c>
      <c r="G16" s="92">
        <f>VLOOKUP($B16,'Old Rates'!$A$14:$BQ$57,5,FALSE)</f>
        <v>0.05</v>
      </c>
      <c r="H16" s="92">
        <f>VLOOKUP($B16,'Old Rates'!$A$14:$BQ$57,6,FALSE)</f>
        <v>0.15000000000000002</v>
      </c>
      <c r="I16" s="92">
        <f>VLOOKUP($B16,'Old Rates'!$A$14:$BQ$57,7,FALSE)</f>
        <v>0.25</v>
      </c>
      <c r="J16" s="92">
        <f>VLOOKUP($B16,'Old Rates'!$A$14:$BQ$57,8,FALSE)</f>
        <v>0.25</v>
      </c>
      <c r="K16" s="92">
        <f>VLOOKUP($B16,'Old Rates'!$A$14:$BQ$57,9,FALSE)</f>
        <v>0.25</v>
      </c>
      <c r="L16" s="92">
        <v>0.38</v>
      </c>
      <c r="M16" s="92">
        <v>1</v>
      </c>
      <c r="N16" s="93"/>
      <c r="O16" s="93">
        <v>0.14499999999999999</v>
      </c>
      <c r="P16" s="93">
        <v>0.14499999999999999</v>
      </c>
      <c r="Q16" s="93">
        <v>0.16750000000000001</v>
      </c>
      <c r="R16" s="93">
        <v>0.1875</v>
      </c>
      <c r="S16" s="93"/>
      <c r="T16" s="93"/>
      <c r="U16" s="93"/>
      <c r="V16" s="93"/>
      <c r="W16" s="93"/>
      <c r="X16" s="113">
        <f t="shared" si="0"/>
        <v>4.0000000000000008E-2</v>
      </c>
      <c r="Y16" s="115">
        <f t="shared" si="1"/>
        <v>0.2</v>
      </c>
      <c r="Z16" s="95">
        <v>0.2</v>
      </c>
      <c r="AA16" s="115">
        <f t="shared" si="2"/>
        <v>0.24</v>
      </c>
      <c r="AB16" s="115">
        <f t="shared" si="3"/>
        <v>0.30000000000000004</v>
      </c>
      <c r="AC16" s="95">
        <v>0.2</v>
      </c>
      <c r="AD16" s="95">
        <v>1</v>
      </c>
      <c r="AE16" s="95">
        <v>1</v>
      </c>
      <c r="AF16" s="95">
        <v>1.2</v>
      </c>
      <c r="AG16" s="95">
        <v>1.5</v>
      </c>
    </row>
    <row r="17" spans="2:33" s="68" customFormat="1" ht="15.75" customHeight="1" x14ac:dyDescent="0.2">
      <c r="B17" s="80" t="s">
        <v>5</v>
      </c>
      <c r="C17" s="81" t="s">
        <v>93</v>
      </c>
      <c r="D17" s="82" t="s">
        <v>6</v>
      </c>
      <c r="E17" s="82" t="s">
        <v>91</v>
      </c>
      <c r="F17" s="83" t="s">
        <v>52</v>
      </c>
      <c r="G17" s="84">
        <f>VLOOKUP($B17,'Old Rates'!$A$14:$BQ$57,27,FALSE)</f>
        <v>4.5999999999999999E-2</v>
      </c>
      <c r="H17" s="84">
        <f>VLOOKUP($B17,'Old Rates'!$A$14:$BQ$57,28,FALSE)</f>
        <v>0.13800000000000001</v>
      </c>
      <c r="I17" s="84">
        <f>VLOOKUP($B17,'Old Rates'!$A$14:$BQ$57,29,FALSE)</f>
        <v>0.22999999999999998</v>
      </c>
      <c r="J17" s="84">
        <f>VLOOKUP($B17,'Old Rates'!$A$14:$BQ$57,30,FALSE)</f>
        <v>0.22999999999999998</v>
      </c>
      <c r="K17" s="84">
        <f>VLOOKUP($B17,'Old Rates'!$A$14:$BQ$57,31,FALSE)</f>
        <v>0.22999999999999998</v>
      </c>
      <c r="L17" s="84">
        <v>0.23</v>
      </c>
      <c r="M17" s="84">
        <v>0.25</v>
      </c>
      <c r="N17" s="85"/>
      <c r="O17" s="86">
        <v>0</v>
      </c>
      <c r="P17" s="87">
        <v>0</v>
      </c>
      <c r="Q17" s="87">
        <v>0</v>
      </c>
      <c r="R17" s="87">
        <v>0</v>
      </c>
      <c r="S17" s="87"/>
      <c r="T17" s="87"/>
      <c r="U17" s="87"/>
      <c r="V17" s="87"/>
      <c r="W17" s="87"/>
      <c r="X17" s="112">
        <f t="shared" si="0"/>
        <v>3.0000000000000001E-3</v>
      </c>
      <c r="Y17" s="114">
        <f t="shared" si="1"/>
        <v>2.4E-2</v>
      </c>
      <c r="Z17" s="87">
        <v>0.03</v>
      </c>
      <c r="AA17" s="114">
        <f t="shared" si="2"/>
        <v>3.5999999999999997E-2</v>
      </c>
      <c r="AB17" s="114">
        <f t="shared" si="3"/>
        <v>4.4999999999999998E-2</v>
      </c>
      <c r="AC17" s="87">
        <v>0.1</v>
      </c>
      <c r="AD17" s="87">
        <v>0.8</v>
      </c>
      <c r="AE17" s="87">
        <v>1</v>
      </c>
      <c r="AF17" s="87">
        <v>1.2</v>
      </c>
      <c r="AG17" s="87">
        <v>1.5</v>
      </c>
    </row>
    <row r="18" spans="2:33" s="68" customFormat="1" ht="15.75" customHeight="1" x14ac:dyDescent="0.2">
      <c r="B18" s="80" t="s">
        <v>5</v>
      </c>
      <c r="C18" s="81" t="s">
        <v>93</v>
      </c>
      <c r="D18" s="82" t="s">
        <v>6</v>
      </c>
      <c r="E18" s="82" t="s">
        <v>92</v>
      </c>
      <c r="F18" s="83" t="s">
        <v>52</v>
      </c>
      <c r="G18" s="84">
        <f>VLOOKUP($B18,'Old Rates'!$A$14:$BQ$57,27,FALSE)</f>
        <v>4.5999999999999999E-2</v>
      </c>
      <c r="H18" s="84">
        <f>VLOOKUP($B18,'Old Rates'!$A$14:$BQ$57,28,FALSE)</f>
        <v>0.13800000000000001</v>
      </c>
      <c r="I18" s="84">
        <f>VLOOKUP($B18,'Old Rates'!$A$14:$BQ$57,29,FALSE)</f>
        <v>0.22999999999999998</v>
      </c>
      <c r="J18" s="84">
        <f>VLOOKUP($B18,'Old Rates'!$A$14:$BQ$57,30,FALSE)</f>
        <v>0.22999999999999998</v>
      </c>
      <c r="K18" s="84">
        <f>VLOOKUP($B18,'Old Rates'!$A$14:$BQ$57,31,FALSE)</f>
        <v>0.22999999999999998</v>
      </c>
      <c r="L18" s="84">
        <v>0.38</v>
      </c>
      <c r="M18" s="84">
        <v>1</v>
      </c>
      <c r="N18" s="85"/>
      <c r="O18" s="86">
        <v>0.12237999999999999</v>
      </c>
      <c r="P18" s="87">
        <v>0.12237999999999999</v>
      </c>
      <c r="Q18" s="87">
        <v>0.14137</v>
      </c>
      <c r="R18" s="87">
        <v>0.15825</v>
      </c>
      <c r="S18" s="87"/>
      <c r="T18" s="87"/>
      <c r="U18" s="87"/>
      <c r="V18" s="87"/>
      <c r="W18" s="87"/>
      <c r="X18" s="112">
        <f t="shared" si="0"/>
        <v>1.4000000000000002E-2</v>
      </c>
      <c r="Y18" s="114">
        <f t="shared" si="1"/>
        <v>7.0000000000000007E-2</v>
      </c>
      <c r="Z18" s="87">
        <v>7.0000000000000007E-2</v>
      </c>
      <c r="AA18" s="114">
        <f t="shared" si="2"/>
        <v>8.4000000000000005E-2</v>
      </c>
      <c r="AB18" s="114">
        <f t="shared" si="3"/>
        <v>0.10500000000000001</v>
      </c>
      <c r="AC18" s="87">
        <v>0.2</v>
      </c>
      <c r="AD18" s="87">
        <v>1</v>
      </c>
      <c r="AE18" s="87">
        <v>1</v>
      </c>
      <c r="AF18" s="87">
        <v>1.2</v>
      </c>
      <c r="AG18" s="87">
        <v>1.5</v>
      </c>
    </row>
    <row r="19" spans="2:33" s="68" customFormat="1" ht="15.75" customHeight="1" x14ac:dyDescent="0.2">
      <c r="B19" s="80" t="s">
        <v>5</v>
      </c>
      <c r="C19" s="81" t="s">
        <v>94</v>
      </c>
      <c r="D19" s="82" t="s">
        <v>6</v>
      </c>
      <c r="E19" s="82" t="s">
        <v>91</v>
      </c>
      <c r="F19" s="83" t="s">
        <v>52</v>
      </c>
      <c r="G19" s="84">
        <f>VLOOKUP($B19,'Old Rates'!$A$14:$BQ$57,49,FALSE)</f>
        <v>2.6000000000000002E-2</v>
      </c>
      <c r="H19" s="84">
        <f>VLOOKUP($B19,'Old Rates'!$A$14:$BQ$57,50,FALSE)</f>
        <v>7.8000000000000014E-2</v>
      </c>
      <c r="I19" s="84">
        <f>VLOOKUP($B19,'Old Rates'!$A$14:$BQ$57,51,FALSE)</f>
        <v>0.13</v>
      </c>
      <c r="J19" s="84">
        <f>VLOOKUP($B19,'Old Rates'!$A$14:$BQ$57,52,FALSE)</f>
        <v>0.13</v>
      </c>
      <c r="K19" s="84">
        <f>VLOOKUP($B19,'Old Rates'!$A$14:$BQ$57,53,FALSE)</f>
        <v>0.13</v>
      </c>
      <c r="L19" s="84">
        <v>0.23</v>
      </c>
      <c r="M19" s="84">
        <v>0.25</v>
      </c>
      <c r="N19" s="85"/>
      <c r="O19" s="86"/>
      <c r="P19" s="87"/>
      <c r="Q19" s="87"/>
      <c r="R19" s="87"/>
      <c r="S19" s="87"/>
      <c r="T19" s="87"/>
      <c r="U19" s="87"/>
      <c r="V19" s="87"/>
      <c r="W19" s="87"/>
      <c r="X19" s="112">
        <f t="shared" si="0"/>
        <v>1.0000000000000002E-2</v>
      </c>
      <c r="Y19" s="114">
        <f t="shared" si="1"/>
        <v>8.0000000000000016E-2</v>
      </c>
      <c r="Z19" s="87">
        <v>0.1</v>
      </c>
      <c r="AA19" s="114">
        <f t="shared" si="2"/>
        <v>0.12</v>
      </c>
      <c r="AB19" s="114">
        <f t="shared" si="3"/>
        <v>0.15000000000000002</v>
      </c>
      <c r="AC19" s="87">
        <v>0.1</v>
      </c>
      <c r="AD19" s="87">
        <v>0.8</v>
      </c>
      <c r="AE19" s="87">
        <v>1</v>
      </c>
      <c r="AF19" s="87">
        <v>1.2</v>
      </c>
      <c r="AG19" s="87">
        <v>1.5</v>
      </c>
    </row>
    <row r="20" spans="2:33" s="68" customFormat="1" ht="15.75" customHeight="1" x14ac:dyDescent="0.2">
      <c r="B20" s="80" t="s">
        <v>5</v>
      </c>
      <c r="C20" s="81" t="s">
        <v>94</v>
      </c>
      <c r="D20" s="82" t="s">
        <v>6</v>
      </c>
      <c r="E20" s="82" t="s">
        <v>92</v>
      </c>
      <c r="F20" s="83" t="s">
        <v>52</v>
      </c>
      <c r="G20" s="84">
        <f>VLOOKUP($B20,'Old Rates'!$A$14:$BQ$57,49,FALSE)</f>
        <v>2.6000000000000002E-2</v>
      </c>
      <c r="H20" s="84">
        <f>VLOOKUP($B20,'Old Rates'!$A$14:$BQ$57,50,FALSE)</f>
        <v>7.8000000000000014E-2</v>
      </c>
      <c r="I20" s="84">
        <f>VLOOKUP($B20,'Old Rates'!$A$14:$BQ$57,51,FALSE)</f>
        <v>0.13</v>
      </c>
      <c r="J20" s="84">
        <f>VLOOKUP($B20,'Old Rates'!$A$14:$BQ$57,52,FALSE)</f>
        <v>0.13</v>
      </c>
      <c r="K20" s="84">
        <f>VLOOKUP($B20,'Old Rates'!$A$14:$BQ$57,53,FALSE)</f>
        <v>0.13</v>
      </c>
      <c r="L20" s="84">
        <v>0.38</v>
      </c>
      <c r="M20" s="84">
        <v>1</v>
      </c>
      <c r="N20" s="85"/>
      <c r="O20" s="86"/>
      <c r="P20" s="87"/>
      <c r="Q20" s="87"/>
      <c r="R20" s="87"/>
      <c r="S20" s="87"/>
      <c r="T20" s="87"/>
      <c r="U20" s="87"/>
      <c r="V20" s="87"/>
      <c r="W20" s="87"/>
      <c r="X20" s="112">
        <f t="shared" si="0"/>
        <v>0.03</v>
      </c>
      <c r="Y20" s="114">
        <f t="shared" si="1"/>
        <v>0.15</v>
      </c>
      <c r="Z20" s="87">
        <v>0.15</v>
      </c>
      <c r="AA20" s="114">
        <f t="shared" si="2"/>
        <v>0.18</v>
      </c>
      <c r="AB20" s="114">
        <f t="shared" si="3"/>
        <v>0.22499999999999998</v>
      </c>
      <c r="AC20" s="87">
        <v>0.2</v>
      </c>
      <c r="AD20" s="87">
        <v>1</v>
      </c>
      <c r="AE20" s="87">
        <v>1</v>
      </c>
      <c r="AF20" s="87">
        <v>1.2</v>
      </c>
      <c r="AG20" s="87">
        <v>1.5</v>
      </c>
    </row>
    <row r="21" spans="2:33" s="68" customFormat="1" ht="15.75" customHeight="1" x14ac:dyDescent="0.2">
      <c r="B21" s="80" t="s">
        <v>5</v>
      </c>
      <c r="C21" s="81" t="s">
        <v>95</v>
      </c>
      <c r="D21" s="82" t="s">
        <v>6</v>
      </c>
      <c r="E21" s="82" t="s">
        <v>91</v>
      </c>
      <c r="F21" s="83" t="s">
        <v>52</v>
      </c>
      <c r="G21" s="84">
        <f>VLOOKUP($B21,'Old Rates'!$A$14:$BQ$57,5,FALSE)</f>
        <v>0.05</v>
      </c>
      <c r="H21" s="84">
        <f>VLOOKUP($B21,'Old Rates'!$A$14:$BQ$57,6,FALSE)</f>
        <v>0.15000000000000002</v>
      </c>
      <c r="I21" s="84">
        <f>VLOOKUP($B21,'Old Rates'!$A$14:$BQ$57,7,FALSE)</f>
        <v>0.25</v>
      </c>
      <c r="J21" s="84">
        <f>VLOOKUP($B21,'Old Rates'!$A$14:$BQ$57,8,FALSE)</f>
        <v>0.25</v>
      </c>
      <c r="K21" s="84">
        <f>VLOOKUP($B21,'Old Rates'!$A$14:$BQ$57,9,FALSE)</f>
        <v>0.25</v>
      </c>
      <c r="L21" s="84">
        <v>0.23</v>
      </c>
      <c r="M21" s="84">
        <v>0.25</v>
      </c>
      <c r="N21" s="85"/>
      <c r="O21" s="85">
        <v>4.4999999999999998E-2</v>
      </c>
      <c r="P21" s="85">
        <v>5.7500000000000002E-2</v>
      </c>
      <c r="Q21" s="85">
        <v>7.4999999999999997E-2</v>
      </c>
      <c r="R21" s="85">
        <v>0.09</v>
      </c>
      <c r="S21" s="85"/>
      <c r="T21" s="85"/>
      <c r="U21" s="85"/>
      <c r="V21" s="85"/>
      <c r="W21" s="85"/>
      <c r="X21" s="112">
        <f t="shared" si="0"/>
        <v>1.2E-2</v>
      </c>
      <c r="Y21" s="114">
        <f t="shared" si="1"/>
        <v>9.6000000000000002E-2</v>
      </c>
      <c r="Z21" s="87">
        <v>0.12</v>
      </c>
      <c r="AA21" s="114">
        <f t="shared" si="2"/>
        <v>0.14399999999999999</v>
      </c>
      <c r="AB21" s="114">
        <f t="shared" si="3"/>
        <v>0.18</v>
      </c>
      <c r="AC21" s="87">
        <v>0.1</v>
      </c>
      <c r="AD21" s="87">
        <v>0.8</v>
      </c>
      <c r="AE21" s="87">
        <v>1</v>
      </c>
      <c r="AF21" s="87">
        <v>1.2</v>
      </c>
      <c r="AG21" s="87">
        <v>1.5</v>
      </c>
    </row>
    <row r="22" spans="2:33" s="68" customFormat="1" ht="15.75" customHeight="1" x14ac:dyDescent="0.2">
      <c r="B22" s="80" t="s">
        <v>5</v>
      </c>
      <c r="C22" s="81" t="s">
        <v>95</v>
      </c>
      <c r="D22" s="82" t="s">
        <v>6</v>
      </c>
      <c r="E22" s="82" t="s">
        <v>92</v>
      </c>
      <c r="F22" s="83" t="s">
        <v>52</v>
      </c>
      <c r="G22" s="84">
        <f>VLOOKUP($B22,'Old Rates'!$A$14:$BQ$57,5,FALSE)</f>
        <v>0.05</v>
      </c>
      <c r="H22" s="84">
        <f>VLOOKUP($B22,'Old Rates'!$A$14:$BQ$57,6,FALSE)</f>
        <v>0.15000000000000002</v>
      </c>
      <c r="I22" s="84">
        <f>VLOOKUP($B22,'Old Rates'!$A$14:$BQ$57,7,FALSE)</f>
        <v>0.25</v>
      </c>
      <c r="J22" s="84">
        <f>VLOOKUP($B22,'Old Rates'!$A$14:$BQ$57,8,FALSE)</f>
        <v>0.25</v>
      </c>
      <c r="K22" s="84">
        <f>VLOOKUP($B22,'Old Rates'!$A$14:$BQ$57,9,FALSE)</f>
        <v>0.25</v>
      </c>
      <c r="L22" s="84">
        <v>0.38</v>
      </c>
      <c r="M22" s="84">
        <v>1</v>
      </c>
      <c r="N22" s="85"/>
      <c r="O22" s="85">
        <v>0.14499999999999999</v>
      </c>
      <c r="P22" s="85">
        <v>0.14499999999999999</v>
      </c>
      <c r="Q22" s="85">
        <v>0.16750000000000001</v>
      </c>
      <c r="R22" s="85">
        <v>0.1875</v>
      </c>
      <c r="S22" s="85"/>
      <c r="T22" s="85"/>
      <c r="U22" s="85"/>
      <c r="V22" s="85"/>
      <c r="W22" s="85"/>
      <c r="X22" s="112">
        <f t="shared" si="0"/>
        <v>4.0000000000000008E-2</v>
      </c>
      <c r="Y22" s="114">
        <f t="shared" si="1"/>
        <v>0.2</v>
      </c>
      <c r="Z22" s="87">
        <v>0.2</v>
      </c>
      <c r="AA22" s="114">
        <f t="shared" si="2"/>
        <v>0.24</v>
      </c>
      <c r="AB22" s="114">
        <f t="shared" si="3"/>
        <v>0.30000000000000004</v>
      </c>
      <c r="AC22" s="87">
        <v>0.2</v>
      </c>
      <c r="AD22" s="87">
        <v>1</v>
      </c>
      <c r="AE22" s="87">
        <v>1</v>
      </c>
      <c r="AF22" s="87">
        <v>1.2</v>
      </c>
      <c r="AG22" s="87">
        <v>1.5</v>
      </c>
    </row>
    <row r="23" spans="2:33" s="68" customFormat="1" ht="15.75" customHeight="1" x14ac:dyDescent="0.2">
      <c r="B23" s="88" t="s">
        <v>7</v>
      </c>
      <c r="C23" s="89" t="s">
        <v>93</v>
      </c>
      <c r="D23" s="90" t="s">
        <v>8</v>
      </c>
      <c r="E23" s="90" t="s">
        <v>91</v>
      </c>
      <c r="F23" s="91" t="s">
        <v>53</v>
      </c>
      <c r="G23" s="92">
        <f>VLOOKUP($B23,'Old Rates'!$A$14:$BQ$57,27,FALSE)</f>
        <v>1</v>
      </c>
      <c r="H23" s="92">
        <f>VLOOKUP($B23,'Old Rates'!$A$14:$BQ$57,28,FALSE)</f>
        <v>1</v>
      </c>
      <c r="I23" s="92">
        <f>VLOOKUP($B23,'Old Rates'!$A$14:$BQ$57,29,FALSE)</f>
        <v>1</v>
      </c>
      <c r="J23" s="92">
        <f>VLOOKUP($B23,'Old Rates'!$A$14:$BQ$57,30,FALSE)</f>
        <v>1</v>
      </c>
      <c r="K23" s="92">
        <f>VLOOKUP($B23,'Old Rates'!$A$14:$BQ$57,31,FALSE)</f>
        <v>1</v>
      </c>
      <c r="L23" s="92">
        <v>0.23</v>
      </c>
      <c r="M23" s="92">
        <v>0.25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  <c r="X23" s="94">
        <v>1</v>
      </c>
      <c r="Y23" s="94">
        <v>1</v>
      </c>
      <c r="Z23" s="94">
        <v>1</v>
      </c>
      <c r="AA23" s="94">
        <v>1</v>
      </c>
      <c r="AB23" s="127">
        <v>1</v>
      </c>
      <c r="AC23" s="126"/>
      <c r="AD23" s="126"/>
      <c r="AE23" s="126"/>
      <c r="AF23" s="126"/>
      <c r="AG23" s="124"/>
    </row>
    <row r="24" spans="2:33" s="68" customFormat="1" ht="15.75" customHeight="1" x14ac:dyDescent="0.2">
      <c r="B24" s="88" t="s">
        <v>7</v>
      </c>
      <c r="C24" s="89" t="s">
        <v>93</v>
      </c>
      <c r="D24" s="90" t="s">
        <v>8</v>
      </c>
      <c r="E24" s="90" t="s">
        <v>92</v>
      </c>
      <c r="F24" s="91" t="s">
        <v>53</v>
      </c>
      <c r="G24" s="92">
        <f>VLOOKUP($B24,'Old Rates'!$A$14:$BQ$57,27,FALSE)</f>
        <v>1</v>
      </c>
      <c r="H24" s="92">
        <f>VLOOKUP($B24,'Old Rates'!$A$14:$BQ$57,28,FALSE)</f>
        <v>1</v>
      </c>
      <c r="I24" s="92">
        <f>VLOOKUP($B24,'Old Rates'!$A$14:$BQ$57,29,FALSE)</f>
        <v>1</v>
      </c>
      <c r="J24" s="92">
        <f>VLOOKUP($B24,'Old Rates'!$A$14:$BQ$57,30,FALSE)</f>
        <v>1</v>
      </c>
      <c r="K24" s="92">
        <f>VLOOKUP($B24,'Old Rates'!$A$14:$BQ$57,31,FALSE)</f>
        <v>1</v>
      </c>
      <c r="L24" s="92">
        <v>0.38</v>
      </c>
      <c r="M24" s="92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  <c r="X24" s="94">
        <v>1</v>
      </c>
      <c r="Y24" s="94">
        <v>1</v>
      </c>
      <c r="Z24" s="94">
        <v>1</v>
      </c>
      <c r="AA24" s="94">
        <v>1</v>
      </c>
      <c r="AB24" s="127">
        <v>1</v>
      </c>
      <c r="AC24" s="126"/>
      <c r="AD24" s="126"/>
      <c r="AE24" s="126"/>
      <c r="AF24" s="126"/>
      <c r="AG24" s="124"/>
    </row>
    <row r="25" spans="2:33" s="68" customFormat="1" ht="15.75" customHeight="1" x14ac:dyDescent="0.2">
      <c r="B25" s="88" t="s">
        <v>7</v>
      </c>
      <c r="C25" s="89" t="s">
        <v>94</v>
      </c>
      <c r="D25" s="90" t="s">
        <v>8</v>
      </c>
      <c r="E25" s="90" t="s">
        <v>91</v>
      </c>
      <c r="F25" s="91" t="s">
        <v>53</v>
      </c>
      <c r="G25" s="92">
        <f>VLOOKUP($B25,'Old Rates'!$A$14:$BQ$57,49,FALSE)</f>
        <v>1</v>
      </c>
      <c r="H25" s="92">
        <f>VLOOKUP($B25,'Old Rates'!$A$14:$BQ$57,50,FALSE)</f>
        <v>1</v>
      </c>
      <c r="I25" s="92">
        <f>VLOOKUP($B25,'Old Rates'!$A$14:$BQ$57,51,FALSE)</f>
        <v>1</v>
      </c>
      <c r="J25" s="92">
        <f>VLOOKUP($B25,'Old Rates'!$A$14:$BQ$57,52,FALSE)</f>
        <v>1</v>
      </c>
      <c r="K25" s="92">
        <f>VLOOKUP($B25,'Old Rates'!$A$14:$BQ$57,53,FALSE)</f>
        <v>1</v>
      </c>
      <c r="L25" s="92">
        <v>0.23</v>
      </c>
      <c r="M25" s="92">
        <v>0.25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  <c r="X25" s="94">
        <v>1</v>
      </c>
      <c r="Y25" s="94">
        <v>1</v>
      </c>
      <c r="Z25" s="94">
        <v>1</v>
      </c>
      <c r="AA25" s="94">
        <v>1</v>
      </c>
      <c r="AB25" s="127">
        <v>1</v>
      </c>
      <c r="AC25" s="126"/>
      <c r="AD25" s="126"/>
      <c r="AE25" s="126"/>
      <c r="AF25" s="126"/>
      <c r="AG25" s="124"/>
    </row>
    <row r="26" spans="2:33" s="68" customFormat="1" ht="15.75" customHeight="1" x14ac:dyDescent="0.2">
      <c r="B26" s="88" t="s">
        <v>7</v>
      </c>
      <c r="C26" s="89" t="s">
        <v>94</v>
      </c>
      <c r="D26" s="90" t="s">
        <v>8</v>
      </c>
      <c r="E26" s="90" t="s">
        <v>92</v>
      </c>
      <c r="F26" s="91" t="s">
        <v>53</v>
      </c>
      <c r="G26" s="92">
        <f>VLOOKUP($B26,'Old Rates'!$A$14:$BQ$57,49,FALSE)</f>
        <v>1</v>
      </c>
      <c r="H26" s="92">
        <f>VLOOKUP($B26,'Old Rates'!$A$14:$BQ$57,50,FALSE)</f>
        <v>1</v>
      </c>
      <c r="I26" s="92">
        <f>VLOOKUP($B26,'Old Rates'!$A$14:$BQ$57,51,FALSE)</f>
        <v>1</v>
      </c>
      <c r="J26" s="92">
        <f>VLOOKUP($B26,'Old Rates'!$A$14:$BQ$57,52,FALSE)</f>
        <v>1</v>
      </c>
      <c r="K26" s="92">
        <f>VLOOKUP($B26,'Old Rates'!$A$14:$BQ$57,53,FALSE)</f>
        <v>1</v>
      </c>
      <c r="L26" s="92">
        <v>0.38</v>
      </c>
      <c r="M26" s="92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  <c r="X26" s="94">
        <v>1</v>
      </c>
      <c r="Y26" s="94">
        <v>1</v>
      </c>
      <c r="Z26" s="94">
        <v>1</v>
      </c>
      <c r="AA26" s="94">
        <v>1</v>
      </c>
      <c r="AB26" s="127">
        <v>1</v>
      </c>
      <c r="AC26" s="126"/>
      <c r="AD26" s="126"/>
      <c r="AE26" s="126"/>
      <c r="AF26" s="126"/>
      <c r="AG26" s="124"/>
    </row>
    <row r="27" spans="2:33" s="68" customFormat="1" ht="15.75" customHeight="1" x14ac:dyDescent="0.2">
      <c r="B27" s="88" t="s">
        <v>7</v>
      </c>
      <c r="C27" s="89" t="s">
        <v>95</v>
      </c>
      <c r="D27" s="90" t="s">
        <v>8</v>
      </c>
      <c r="E27" s="90" t="s">
        <v>91</v>
      </c>
      <c r="F27" s="91" t="s">
        <v>53</v>
      </c>
      <c r="G27" s="92">
        <f>VLOOKUP($B27,'Old Rates'!$A$14:$BQ$57,5,FALSE)</f>
        <v>1</v>
      </c>
      <c r="H27" s="92">
        <f>VLOOKUP($B27,'Old Rates'!$A$14:$BQ$57,6,FALSE)</f>
        <v>1</v>
      </c>
      <c r="I27" s="92">
        <f>VLOOKUP($B27,'Old Rates'!$A$14:$BQ$57,7,FALSE)</f>
        <v>1</v>
      </c>
      <c r="J27" s="92">
        <f>VLOOKUP($B27,'Old Rates'!$A$14:$BQ$57,8,FALSE)</f>
        <v>1</v>
      </c>
      <c r="K27" s="92">
        <f>VLOOKUP($B27,'Old Rates'!$A$14:$BQ$57,9,FALSE)</f>
        <v>1</v>
      </c>
      <c r="L27" s="92">
        <v>0.23</v>
      </c>
      <c r="M27" s="92">
        <v>0.25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  <c r="X27" s="94">
        <v>1</v>
      </c>
      <c r="Y27" s="94">
        <v>1</v>
      </c>
      <c r="Z27" s="94">
        <v>1</v>
      </c>
      <c r="AA27" s="94">
        <v>1</v>
      </c>
      <c r="AB27" s="127">
        <v>1</v>
      </c>
      <c r="AC27" s="126"/>
      <c r="AD27" s="126"/>
      <c r="AE27" s="126"/>
      <c r="AF27" s="126"/>
      <c r="AG27" s="124"/>
    </row>
    <row r="28" spans="2:33" s="68" customFormat="1" ht="15.75" customHeight="1" x14ac:dyDescent="0.2">
      <c r="B28" s="88" t="s">
        <v>7</v>
      </c>
      <c r="C28" s="89" t="s">
        <v>95</v>
      </c>
      <c r="D28" s="90" t="s">
        <v>8</v>
      </c>
      <c r="E28" s="90" t="s">
        <v>92</v>
      </c>
      <c r="F28" s="91" t="s">
        <v>53</v>
      </c>
      <c r="G28" s="92">
        <f>VLOOKUP($B28,'Old Rates'!$A$14:$BQ$57,5,FALSE)</f>
        <v>1</v>
      </c>
      <c r="H28" s="92">
        <f>VLOOKUP($B28,'Old Rates'!$A$14:$BQ$57,6,FALSE)</f>
        <v>1</v>
      </c>
      <c r="I28" s="92">
        <f>VLOOKUP($B28,'Old Rates'!$A$14:$BQ$57,7,FALSE)</f>
        <v>1</v>
      </c>
      <c r="J28" s="92">
        <f>VLOOKUP($B28,'Old Rates'!$A$14:$BQ$57,8,FALSE)</f>
        <v>1</v>
      </c>
      <c r="K28" s="92">
        <f>VLOOKUP($B28,'Old Rates'!$A$14:$BQ$57,9,FALSE)</f>
        <v>1</v>
      </c>
      <c r="L28" s="92">
        <v>0.38</v>
      </c>
      <c r="M28" s="92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  <c r="X28" s="94">
        <v>1</v>
      </c>
      <c r="Y28" s="94">
        <v>1</v>
      </c>
      <c r="Z28" s="94">
        <v>1</v>
      </c>
      <c r="AA28" s="94">
        <v>1</v>
      </c>
      <c r="AB28" s="127">
        <v>1</v>
      </c>
      <c r="AC28" s="126"/>
      <c r="AD28" s="126"/>
      <c r="AE28" s="126"/>
      <c r="AF28" s="126"/>
      <c r="AG28" s="124"/>
    </row>
    <row r="29" spans="2:33" s="68" customFormat="1" ht="15.75" customHeight="1" x14ac:dyDescent="0.2">
      <c r="B29" s="80" t="s">
        <v>9</v>
      </c>
      <c r="C29" s="81" t="s">
        <v>93</v>
      </c>
      <c r="D29" s="82" t="s">
        <v>10</v>
      </c>
      <c r="E29" s="82" t="s">
        <v>91</v>
      </c>
      <c r="F29" s="83" t="s">
        <v>53</v>
      </c>
      <c r="G29" s="84">
        <f>VLOOKUP($B29,'Old Rates'!$A$14:$BQ$57,27,FALSE)</f>
        <v>1</v>
      </c>
      <c r="H29" s="84">
        <f>VLOOKUP($B29,'Old Rates'!$A$14:$BQ$57,28,FALSE)</f>
        <v>1</v>
      </c>
      <c r="I29" s="84">
        <f>VLOOKUP($B29,'Old Rates'!$A$14:$BQ$57,29,FALSE)</f>
        <v>1</v>
      </c>
      <c r="J29" s="84">
        <f>VLOOKUP($B29,'Old Rates'!$A$14:$BQ$57,30,FALSE)</f>
        <v>1</v>
      </c>
      <c r="K29" s="84">
        <f>VLOOKUP($B29,'Old Rates'!$A$14:$BQ$57,31,FALSE)</f>
        <v>1</v>
      </c>
      <c r="L29" s="84">
        <v>0.23</v>
      </c>
      <c r="M29" s="84">
        <v>0.25</v>
      </c>
      <c r="N29" s="85">
        <v>1</v>
      </c>
      <c r="O29" s="85">
        <v>1</v>
      </c>
      <c r="P29" s="85">
        <v>1</v>
      </c>
      <c r="Q29" s="85">
        <v>1</v>
      </c>
      <c r="R29" s="85">
        <v>1</v>
      </c>
      <c r="S29" s="85">
        <v>1</v>
      </c>
      <c r="T29" s="85">
        <v>1</v>
      </c>
      <c r="U29" s="85">
        <v>1</v>
      </c>
      <c r="V29" s="85">
        <v>1</v>
      </c>
      <c r="W29" s="85">
        <v>1</v>
      </c>
      <c r="X29" s="85">
        <v>1</v>
      </c>
      <c r="Y29" s="85">
        <v>1</v>
      </c>
      <c r="Z29" s="85">
        <v>1</v>
      </c>
      <c r="AA29" s="85">
        <v>1</v>
      </c>
      <c r="AB29" s="128">
        <v>1</v>
      </c>
      <c r="AC29" s="126"/>
      <c r="AD29" s="126"/>
      <c r="AE29" s="126"/>
      <c r="AF29" s="126"/>
      <c r="AG29" s="124"/>
    </row>
    <row r="30" spans="2:33" s="68" customFormat="1" ht="15.75" customHeight="1" x14ac:dyDescent="0.2">
      <c r="B30" s="80" t="s">
        <v>9</v>
      </c>
      <c r="C30" s="81" t="s">
        <v>93</v>
      </c>
      <c r="D30" s="82" t="s">
        <v>10</v>
      </c>
      <c r="E30" s="82" t="s">
        <v>92</v>
      </c>
      <c r="F30" s="83" t="s">
        <v>53</v>
      </c>
      <c r="G30" s="84">
        <f>VLOOKUP($B30,'Old Rates'!$A$14:$BQ$57,27,FALSE)</f>
        <v>1</v>
      </c>
      <c r="H30" s="84">
        <f>VLOOKUP($B30,'Old Rates'!$A$14:$BQ$57,28,FALSE)</f>
        <v>1</v>
      </c>
      <c r="I30" s="84">
        <f>VLOOKUP($B30,'Old Rates'!$A$14:$BQ$57,29,FALSE)</f>
        <v>1</v>
      </c>
      <c r="J30" s="84">
        <f>VLOOKUP($B30,'Old Rates'!$A$14:$BQ$57,30,FALSE)</f>
        <v>1</v>
      </c>
      <c r="K30" s="84">
        <f>VLOOKUP($B30,'Old Rates'!$A$14:$BQ$57,31,FALSE)</f>
        <v>1</v>
      </c>
      <c r="L30" s="84">
        <v>0.38</v>
      </c>
      <c r="M30" s="84">
        <v>1</v>
      </c>
      <c r="N30" s="85">
        <v>1</v>
      </c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>
        <v>1</v>
      </c>
      <c r="V30" s="85">
        <v>1</v>
      </c>
      <c r="W30" s="85">
        <v>1</v>
      </c>
      <c r="X30" s="85">
        <v>1</v>
      </c>
      <c r="Y30" s="85">
        <v>1</v>
      </c>
      <c r="Z30" s="85">
        <v>1</v>
      </c>
      <c r="AA30" s="85">
        <v>1</v>
      </c>
      <c r="AB30" s="128">
        <v>1</v>
      </c>
      <c r="AC30" s="126"/>
      <c r="AD30" s="126"/>
      <c r="AE30" s="126"/>
      <c r="AF30" s="126"/>
      <c r="AG30" s="124"/>
    </row>
    <row r="31" spans="2:33" s="68" customFormat="1" ht="15.75" customHeight="1" x14ac:dyDescent="0.2">
      <c r="B31" s="80" t="s">
        <v>9</v>
      </c>
      <c r="C31" s="81" t="s">
        <v>94</v>
      </c>
      <c r="D31" s="82" t="s">
        <v>10</v>
      </c>
      <c r="E31" s="82" t="s">
        <v>91</v>
      </c>
      <c r="F31" s="83" t="s">
        <v>53</v>
      </c>
      <c r="G31" s="84">
        <f>VLOOKUP($B31,'Old Rates'!$A$14:$BQ$57,49,FALSE)</f>
        <v>1</v>
      </c>
      <c r="H31" s="84">
        <f>VLOOKUP($B31,'Old Rates'!$A$14:$BQ$57,50,FALSE)</f>
        <v>1</v>
      </c>
      <c r="I31" s="84">
        <f>VLOOKUP($B31,'Old Rates'!$A$14:$BQ$57,51,FALSE)</f>
        <v>1</v>
      </c>
      <c r="J31" s="84">
        <f>VLOOKUP($B31,'Old Rates'!$A$14:$BQ$57,52,FALSE)</f>
        <v>1</v>
      </c>
      <c r="K31" s="84">
        <f>VLOOKUP($B31,'Old Rates'!$A$14:$BQ$57,53,FALSE)</f>
        <v>1</v>
      </c>
      <c r="L31" s="84">
        <v>0.23</v>
      </c>
      <c r="M31" s="84">
        <v>0.25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1</v>
      </c>
      <c r="X31" s="85">
        <v>1</v>
      </c>
      <c r="Y31" s="85">
        <v>1</v>
      </c>
      <c r="Z31" s="85">
        <v>1</v>
      </c>
      <c r="AA31" s="85">
        <v>1</v>
      </c>
      <c r="AB31" s="128">
        <v>1</v>
      </c>
      <c r="AC31" s="126"/>
      <c r="AD31" s="126"/>
      <c r="AE31" s="126"/>
      <c r="AF31" s="126"/>
      <c r="AG31" s="124"/>
    </row>
    <row r="32" spans="2:33" s="68" customFormat="1" ht="15.75" customHeight="1" x14ac:dyDescent="0.2">
      <c r="B32" s="80" t="s">
        <v>9</v>
      </c>
      <c r="C32" s="81" t="s">
        <v>94</v>
      </c>
      <c r="D32" s="82" t="s">
        <v>10</v>
      </c>
      <c r="E32" s="82" t="s">
        <v>92</v>
      </c>
      <c r="F32" s="83" t="s">
        <v>53</v>
      </c>
      <c r="G32" s="84">
        <f>VLOOKUP($B32,'Old Rates'!$A$14:$BQ$57,49,FALSE)</f>
        <v>1</v>
      </c>
      <c r="H32" s="84">
        <f>VLOOKUP($B32,'Old Rates'!$A$14:$BQ$57,50,FALSE)</f>
        <v>1</v>
      </c>
      <c r="I32" s="84">
        <f>VLOOKUP($B32,'Old Rates'!$A$14:$BQ$57,51,FALSE)</f>
        <v>1</v>
      </c>
      <c r="J32" s="84">
        <f>VLOOKUP($B32,'Old Rates'!$A$14:$BQ$57,52,FALSE)</f>
        <v>1</v>
      </c>
      <c r="K32" s="84">
        <f>VLOOKUP($B32,'Old Rates'!$A$14:$BQ$57,53,FALSE)</f>
        <v>1</v>
      </c>
      <c r="L32" s="84">
        <v>0.38</v>
      </c>
      <c r="M32" s="84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128">
        <v>1</v>
      </c>
      <c r="AC32" s="126"/>
      <c r="AD32" s="126"/>
      <c r="AE32" s="126"/>
      <c r="AF32" s="126"/>
      <c r="AG32" s="124"/>
    </row>
    <row r="33" spans="2:33" s="68" customFormat="1" ht="15.75" customHeight="1" x14ac:dyDescent="0.2">
      <c r="B33" s="80" t="s">
        <v>9</v>
      </c>
      <c r="C33" s="81" t="s">
        <v>95</v>
      </c>
      <c r="D33" s="82" t="s">
        <v>10</v>
      </c>
      <c r="E33" s="82" t="s">
        <v>91</v>
      </c>
      <c r="F33" s="83" t="s">
        <v>53</v>
      </c>
      <c r="G33" s="84">
        <f>VLOOKUP($B33,'Old Rates'!$A$14:$BQ$57,5,FALSE)</f>
        <v>1</v>
      </c>
      <c r="H33" s="84">
        <f>VLOOKUP($B33,'Old Rates'!$A$14:$BQ$57,6,FALSE)</f>
        <v>1</v>
      </c>
      <c r="I33" s="84">
        <f>VLOOKUP($B33,'Old Rates'!$A$14:$BQ$57,7,FALSE)</f>
        <v>1</v>
      </c>
      <c r="J33" s="84">
        <f>VLOOKUP($B33,'Old Rates'!$A$14:$BQ$57,8,FALSE)</f>
        <v>1</v>
      </c>
      <c r="K33" s="84">
        <f>VLOOKUP($B33,'Old Rates'!$A$14:$BQ$57,9,FALSE)</f>
        <v>1</v>
      </c>
      <c r="L33" s="84">
        <v>0.23</v>
      </c>
      <c r="M33" s="84">
        <v>0.25</v>
      </c>
      <c r="N33" s="85">
        <v>1</v>
      </c>
      <c r="O33" s="85">
        <v>1</v>
      </c>
      <c r="P33" s="85">
        <v>1</v>
      </c>
      <c r="Q33" s="85">
        <v>1</v>
      </c>
      <c r="R33" s="85">
        <v>1</v>
      </c>
      <c r="S33" s="85">
        <v>1</v>
      </c>
      <c r="T33" s="85">
        <v>1</v>
      </c>
      <c r="U33" s="85">
        <v>1</v>
      </c>
      <c r="V33" s="85">
        <v>1</v>
      </c>
      <c r="W33" s="85">
        <v>1</v>
      </c>
      <c r="X33" s="85">
        <v>1</v>
      </c>
      <c r="Y33" s="85">
        <v>1</v>
      </c>
      <c r="Z33" s="85">
        <v>1</v>
      </c>
      <c r="AA33" s="85">
        <v>1</v>
      </c>
      <c r="AB33" s="128">
        <v>1</v>
      </c>
      <c r="AC33" s="126"/>
      <c r="AD33" s="126"/>
      <c r="AE33" s="126"/>
      <c r="AF33" s="126"/>
      <c r="AG33" s="124"/>
    </row>
    <row r="34" spans="2:33" s="68" customFormat="1" ht="15.75" customHeight="1" x14ac:dyDescent="0.2">
      <c r="B34" s="80" t="s">
        <v>9</v>
      </c>
      <c r="C34" s="81" t="s">
        <v>95</v>
      </c>
      <c r="D34" s="82" t="s">
        <v>10</v>
      </c>
      <c r="E34" s="82" t="s">
        <v>92</v>
      </c>
      <c r="F34" s="83" t="s">
        <v>53</v>
      </c>
      <c r="G34" s="84">
        <f>VLOOKUP($B34,'Old Rates'!$A$14:$BQ$57,5,FALSE)</f>
        <v>1</v>
      </c>
      <c r="H34" s="84">
        <f>VLOOKUP($B34,'Old Rates'!$A$14:$BQ$57,6,FALSE)</f>
        <v>1</v>
      </c>
      <c r="I34" s="84">
        <f>VLOOKUP($B34,'Old Rates'!$A$14:$BQ$57,7,FALSE)</f>
        <v>1</v>
      </c>
      <c r="J34" s="84">
        <f>VLOOKUP($B34,'Old Rates'!$A$14:$BQ$57,8,FALSE)</f>
        <v>1</v>
      </c>
      <c r="K34" s="84">
        <f>VLOOKUP($B34,'Old Rates'!$A$14:$BQ$57,9,FALSE)</f>
        <v>1</v>
      </c>
      <c r="L34" s="84">
        <v>0.38</v>
      </c>
      <c r="M34" s="84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1</v>
      </c>
      <c r="X34" s="85">
        <v>1</v>
      </c>
      <c r="Y34" s="85">
        <v>1</v>
      </c>
      <c r="Z34" s="85">
        <v>1</v>
      </c>
      <c r="AA34" s="85">
        <v>1</v>
      </c>
      <c r="AB34" s="128">
        <v>1</v>
      </c>
      <c r="AC34" s="126"/>
      <c r="AD34" s="126"/>
      <c r="AE34" s="126"/>
      <c r="AF34" s="126"/>
      <c r="AG34" s="124"/>
    </row>
    <row r="35" spans="2:33" s="68" customFormat="1" ht="15.75" hidden="1" customHeight="1" x14ac:dyDescent="0.2">
      <c r="B35" s="88" t="s">
        <v>11</v>
      </c>
      <c r="C35" s="89" t="s">
        <v>93</v>
      </c>
      <c r="D35" s="90" t="s">
        <v>12</v>
      </c>
      <c r="E35" s="90" t="s">
        <v>91</v>
      </c>
      <c r="F35" s="91" t="s">
        <v>53</v>
      </c>
      <c r="G35" s="92">
        <f>VLOOKUP($B35,'Old Rates'!$A$14:$BQ$57,27,FALSE)</f>
        <v>1</v>
      </c>
      <c r="H35" s="92">
        <f>VLOOKUP($B35,'Old Rates'!$A$14:$BQ$57,28,FALSE)</f>
        <v>1</v>
      </c>
      <c r="I35" s="92">
        <f>VLOOKUP($B35,'Old Rates'!$A$14:$BQ$57,29,FALSE)</f>
        <v>1</v>
      </c>
      <c r="J35" s="92">
        <f>VLOOKUP($B35,'Old Rates'!$A$14:$BQ$57,30,FALSE)</f>
        <v>1</v>
      </c>
      <c r="K35" s="92">
        <f>VLOOKUP($B35,'Old Rates'!$A$14:$BQ$57,31,FALSE)</f>
        <v>1</v>
      </c>
      <c r="L35" s="92">
        <v>0.23</v>
      </c>
      <c r="M35" s="92">
        <v>0.25</v>
      </c>
      <c r="N35" s="123"/>
      <c r="O35" s="125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4"/>
    </row>
    <row r="36" spans="2:33" s="68" customFormat="1" ht="15.75" hidden="1" customHeight="1" x14ac:dyDescent="0.2">
      <c r="B36" s="88" t="s">
        <v>11</v>
      </c>
      <c r="C36" s="89" t="s">
        <v>93</v>
      </c>
      <c r="D36" s="90" t="s">
        <v>12</v>
      </c>
      <c r="E36" s="90" t="s">
        <v>92</v>
      </c>
      <c r="F36" s="91" t="s">
        <v>53</v>
      </c>
      <c r="G36" s="92">
        <f>VLOOKUP($B36,'Old Rates'!$A$14:$BQ$57,27,FALSE)</f>
        <v>1</v>
      </c>
      <c r="H36" s="92">
        <f>VLOOKUP($B36,'Old Rates'!$A$14:$BQ$57,28,FALSE)</f>
        <v>1</v>
      </c>
      <c r="I36" s="92">
        <f>VLOOKUP($B36,'Old Rates'!$A$14:$BQ$57,29,FALSE)</f>
        <v>1</v>
      </c>
      <c r="J36" s="92">
        <f>VLOOKUP($B36,'Old Rates'!$A$14:$BQ$57,30,FALSE)</f>
        <v>1</v>
      </c>
      <c r="K36" s="92">
        <f>VLOOKUP($B36,'Old Rates'!$A$14:$BQ$57,31,FALSE)</f>
        <v>1</v>
      </c>
      <c r="L36" s="92">
        <v>0.38</v>
      </c>
      <c r="M36" s="92">
        <v>1</v>
      </c>
      <c r="N36" s="123"/>
      <c r="O36" s="125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4"/>
    </row>
    <row r="37" spans="2:33" s="68" customFormat="1" ht="15.75" hidden="1" customHeight="1" x14ac:dyDescent="0.2">
      <c r="B37" s="88" t="s">
        <v>11</v>
      </c>
      <c r="C37" s="89" t="s">
        <v>94</v>
      </c>
      <c r="D37" s="90" t="s">
        <v>12</v>
      </c>
      <c r="E37" s="90" t="s">
        <v>91</v>
      </c>
      <c r="F37" s="91" t="s">
        <v>53</v>
      </c>
      <c r="G37" s="92">
        <f>VLOOKUP($B37,'Old Rates'!$A$14:$BQ$57,49,FALSE)</f>
        <v>1</v>
      </c>
      <c r="H37" s="92">
        <f>VLOOKUP($B37,'Old Rates'!$A$14:$BQ$57,50,FALSE)</f>
        <v>1</v>
      </c>
      <c r="I37" s="92">
        <f>VLOOKUP($B37,'Old Rates'!$A$14:$BQ$57,51,FALSE)</f>
        <v>1</v>
      </c>
      <c r="J37" s="92">
        <f>VLOOKUP($B37,'Old Rates'!$A$14:$BQ$57,52,FALSE)</f>
        <v>1</v>
      </c>
      <c r="K37" s="92">
        <f>VLOOKUP($B37,'Old Rates'!$A$14:$BQ$57,53,FALSE)</f>
        <v>1</v>
      </c>
      <c r="L37" s="92">
        <v>0.23</v>
      </c>
      <c r="M37" s="92">
        <v>0.25</v>
      </c>
      <c r="N37" s="123"/>
      <c r="O37" s="125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4"/>
    </row>
    <row r="38" spans="2:33" s="68" customFormat="1" ht="15.75" hidden="1" customHeight="1" x14ac:dyDescent="0.2">
      <c r="B38" s="88" t="s">
        <v>11</v>
      </c>
      <c r="C38" s="89" t="s">
        <v>94</v>
      </c>
      <c r="D38" s="90" t="s">
        <v>12</v>
      </c>
      <c r="E38" s="90" t="s">
        <v>92</v>
      </c>
      <c r="F38" s="91" t="s">
        <v>53</v>
      </c>
      <c r="G38" s="92">
        <f>VLOOKUP($B38,'Old Rates'!$A$14:$BQ$57,49,FALSE)</f>
        <v>1</v>
      </c>
      <c r="H38" s="92">
        <f>VLOOKUP($B38,'Old Rates'!$A$14:$BQ$57,50,FALSE)</f>
        <v>1</v>
      </c>
      <c r="I38" s="92">
        <f>VLOOKUP($B38,'Old Rates'!$A$14:$BQ$57,51,FALSE)</f>
        <v>1</v>
      </c>
      <c r="J38" s="92">
        <f>VLOOKUP($B38,'Old Rates'!$A$14:$BQ$57,52,FALSE)</f>
        <v>1</v>
      </c>
      <c r="K38" s="92">
        <f>VLOOKUP($B38,'Old Rates'!$A$14:$BQ$57,53,FALSE)</f>
        <v>1</v>
      </c>
      <c r="L38" s="92">
        <v>0.38</v>
      </c>
      <c r="M38" s="92">
        <v>1</v>
      </c>
      <c r="N38" s="123"/>
      <c r="O38" s="125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4"/>
    </row>
    <row r="39" spans="2:33" s="68" customFormat="1" ht="15.75" hidden="1" customHeight="1" x14ac:dyDescent="0.2">
      <c r="B39" s="88" t="s">
        <v>11</v>
      </c>
      <c r="C39" s="89" t="s">
        <v>95</v>
      </c>
      <c r="D39" s="90" t="s">
        <v>12</v>
      </c>
      <c r="E39" s="90" t="s">
        <v>91</v>
      </c>
      <c r="F39" s="91" t="s">
        <v>53</v>
      </c>
      <c r="G39" s="92">
        <f>VLOOKUP($B39,'Old Rates'!$A$14:$BQ$57,5,FALSE)</f>
        <v>1</v>
      </c>
      <c r="H39" s="92">
        <f>VLOOKUP($B39,'Old Rates'!$A$14:$BQ$57,6,FALSE)</f>
        <v>1</v>
      </c>
      <c r="I39" s="92">
        <f>VLOOKUP($B39,'Old Rates'!$A$14:$BQ$57,7,FALSE)</f>
        <v>1</v>
      </c>
      <c r="J39" s="92">
        <f>VLOOKUP($B39,'Old Rates'!$A$14:$BQ$57,8,FALSE)</f>
        <v>1</v>
      </c>
      <c r="K39" s="92">
        <f>VLOOKUP($B39,'Old Rates'!$A$14:$BQ$57,9,FALSE)</f>
        <v>1</v>
      </c>
      <c r="L39" s="92">
        <v>0.23</v>
      </c>
      <c r="M39" s="92">
        <v>0.25</v>
      </c>
      <c r="N39" s="123"/>
      <c r="O39" s="125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4"/>
    </row>
    <row r="40" spans="2:33" s="68" customFormat="1" ht="15.75" hidden="1" customHeight="1" x14ac:dyDescent="0.2">
      <c r="B40" s="88" t="s">
        <v>11</v>
      </c>
      <c r="C40" s="89" t="s">
        <v>95</v>
      </c>
      <c r="D40" s="90" t="s">
        <v>12</v>
      </c>
      <c r="E40" s="90" t="s">
        <v>92</v>
      </c>
      <c r="F40" s="91" t="s">
        <v>53</v>
      </c>
      <c r="G40" s="92">
        <f>VLOOKUP($B40,'Old Rates'!$A$14:$BQ$57,5,FALSE)</f>
        <v>1</v>
      </c>
      <c r="H40" s="92">
        <f>VLOOKUP($B40,'Old Rates'!$A$14:$BQ$57,6,FALSE)</f>
        <v>1</v>
      </c>
      <c r="I40" s="92">
        <f>VLOOKUP($B40,'Old Rates'!$A$14:$BQ$57,7,FALSE)</f>
        <v>1</v>
      </c>
      <c r="J40" s="92">
        <f>VLOOKUP($B40,'Old Rates'!$A$14:$BQ$57,8,FALSE)</f>
        <v>1</v>
      </c>
      <c r="K40" s="92">
        <f>VLOOKUP($B40,'Old Rates'!$A$14:$BQ$57,9,FALSE)</f>
        <v>1</v>
      </c>
      <c r="L40" s="92">
        <v>0.38</v>
      </c>
      <c r="M40" s="92">
        <v>1</v>
      </c>
      <c r="N40" s="123"/>
      <c r="O40" s="125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4"/>
    </row>
    <row r="41" spans="2:33" s="68" customFormat="1" ht="15.75" customHeight="1" x14ac:dyDescent="0.2">
      <c r="B41" s="80" t="s">
        <v>13</v>
      </c>
      <c r="C41" s="81" t="s">
        <v>93</v>
      </c>
      <c r="D41" s="82" t="s">
        <v>30</v>
      </c>
      <c r="E41" s="82" t="s">
        <v>91</v>
      </c>
      <c r="F41" s="83"/>
      <c r="G41" s="84">
        <f>VLOOKUP($B41,'Old Rates'!$A$14:$BQ$57,27,FALSE)</f>
        <v>0</v>
      </c>
      <c r="H41" s="84">
        <f>VLOOKUP($B41,'Old Rates'!$A$14:$BQ$57,28,FALSE)</f>
        <v>0</v>
      </c>
      <c r="I41" s="84">
        <f>VLOOKUP($B41,'Old Rates'!$A$14:$BQ$57,29,FALSE)</f>
        <v>0</v>
      </c>
      <c r="J41" s="84">
        <f>VLOOKUP($B41,'Old Rates'!$A$14:$BQ$57,30,FALSE)</f>
        <v>0</v>
      </c>
      <c r="K41" s="84">
        <f>VLOOKUP($B41,'Old Rates'!$A$14:$BQ$57,31,FALSE)</f>
        <v>0</v>
      </c>
      <c r="L41" s="84">
        <v>0.23</v>
      </c>
      <c r="M41" s="84">
        <v>0.25</v>
      </c>
      <c r="N41" s="85"/>
      <c r="O41" s="86">
        <v>0</v>
      </c>
      <c r="P41" s="87">
        <v>0</v>
      </c>
      <c r="Q41" s="87">
        <v>0</v>
      </c>
      <c r="R41" s="87">
        <v>0</v>
      </c>
      <c r="S41" s="87"/>
      <c r="T41" s="87"/>
      <c r="U41" s="87"/>
      <c r="V41" s="87"/>
      <c r="W41" s="87"/>
      <c r="X41" s="112">
        <f>Z41*AC41</f>
        <v>1.2E-2</v>
      </c>
      <c r="Y41" s="114">
        <f>Z41*AD41</f>
        <v>9.6000000000000002E-2</v>
      </c>
      <c r="Z41" s="114">
        <v>0.12</v>
      </c>
      <c r="AA41" s="114">
        <f>Z41*AF41</f>
        <v>0.14399999999999999</v>
      </c>
      <c r="AB41" s="114">
        <f>Z41*AG41</f>
        <v>0.18</v>
      </c>
      <c r="AC41" s="87">
        <v>0.1</v>
      </c>
      <c r="AD41" s="87">
        <v>0.8</v>
      </c>
      <c r="AE41" s="87">
        <v>1</v>
      </c>
      <c r="AF41" s="87">
        <v>1.2</v>
      </c>
      <c r="AG41" s="87">
        <v>1.5</v>
      </c>
    </row>
    <row r="42" spans="2:33" s="68" customFormat="1" ht="15.75" customHeight="1" x14ac:dyDescent="0.2">
      <c r="B42" s="80" t="s">
        <v>13</v>
      </c>
      <c r="C42" s="81" t="s">
        <v>93</v>
      </c>
      <c r="D42" s="82" t="s">
        <v>30</v>
      </c>
      <c r="E42" s="82" t="s">
        <v>92</v>
      </c>
      <c r="F42" s="83"/>
      <c r="G42" s="84">
        <f>VLOOKUP($B42,'Old Rates'!$A$14:$BQ$57,27,FALSE)</f>
        <v>0</v>
      </c>
      <c r="H42" s="84">
        <f>VLOOKUP($B42,'Old Rates'!$A$14:$BQ$57,28,FALSE)</f>
        <v>0</v>
      </c>
      <c r="I42" s="84">
        <f>VLOOKUP($B42,'Old Rates'!$A$14:$BQ$57,29,FALSE)</f>
        <v>0</v>
      </c>
      <c r="J42" s="84">
        <f>VLOOKUP($B42,'Old Rates'!$A$14:$BQ$57,30,FALSE)</f>
        <v>0</v>
      </c>
      <c r="K42" s="84">
        <f>VLOOKUP($B42,'Old Rates'!$A$14:$BQ$57,31,FALSE)</f>
        <v>0</v>
      </c>
      <c r="L42" s="84">
        <v>0.38</v>
      </c>
      <c r="M42" s="84">
        <v>1</v>
      </c>
      <c r="N42" s="85"/>
      <c r="O42" s="86">
        <v>0.12237999999999999</v>
      </c>
      <c r="P42" s="87">
        <v>0.12237999999999999</v>
      </c>
      <c r="Q42" s="87">
        <v>0.14137</v>
      </c>
      <c r="R42" s="87">
        <v>0.15825</v>
      </c>
      <c r="S42" s="87"/>
      <c r="T42" s="87"/>
      <c r="U42" s="87"/>
      <c r="V42" s="87"/>
      <c r="W42" s="87"/>
      <c r="X42" s="112">
        <f t="shared" ref="X42:X64" si="4">Z42*AC42</f>
        <v>4.0000000000000008E-2</v>
      </c>
      <c r="Y42" s="114">
        <f t="shared" ref="Y42:Y64" si="5">Z42*AD42</f>
        <v>0.2</v>
      </c>
      <c r="Z42" s="114">
        <v>0.2</v>
      </c>
      <c r="AA42" s="114">
        <f t="shared" ref="AA42:AA64" si="6">Z42*AF42</f>
        <v>0.24</v>
      </c>
      <c r="AB42" s="114">
        <f t="shared" ref="AB42:AB64" si="7">Z42*AG42</f>
        <v>0.30000000000000004</v>
      </c>
      <c r="AC42" s="87">
        <v>0.2</v>
      </c>
      <c r="AD42" s="87">
        <v>1</v>
      </c>
      <c r="AE42" s="87">
        <v>1</v>
      </c>
      <c r="AF42" s="87">
        <v>1.2</v>
      </c>
      <c r="AG42" s="87">
        <v>1.5</v>
      </c>
    </row>
    <row r="43" spans="2:33" s="68" customFormat="1" ht="15.75" customHeight="1" x14ac:dyDescent="0.2">
      <c r="B43" s="80" t="s">
        <v>13</v>
      </c>
      <c r="C43" s="81" t="s">
        <v>94</v>
      </c>
      <c r="D43" s="82" t="s">
        <v>30</v>
      </c>
      <c r="E43" s="82" t="s">
        <v>91</v>
      </c>
      <c r="F43" s="83"/>
      <c r="G43" s="84">
        <f>VLOOKUP($B43,'Old Rates'!$A$14:$BQ$57,49,FALSE)</f>
        <v>0</v>
      </c>
      <c r="H43" s="84">
        <f>VLOOKUP($B43,'Old Rates'!$A$14:$BQ$57,50,FALSE)</f>
        <v>0</v>
      </c>
      <c r="I43" s="84">
        <f>VLOOKUP($B43,'Old Rates'!$A$14:$BQ$57,51,FALSE)</f>
        <v>0</v>
      </c>
      <c r="J43" s="84">
        <f>VLOOKUP($B43,'Old Rates'!$A$14:$BQ$57,52,FALSE)</f>
        <v>0</v>
      </c>
      <c r="K43" s="84">
        <f>VLOOKUP($B43,'Old Rates'!$A$14:$BQ$57,53,FALSE)</f>
        <v>0</v>
      </c>
      <c r="L43" s="84">
        <v>0.23</v>
      </c>
      <c r="M43" s="84">
        <v>0.25</v>
      </c>
      <c r="N43" s="85"/>
      <c r="O43" s="86"/>
      <c r="P43" s="87"/>
      <c r="Q43" s="87"/>
      <c r="R43" s="87"/>
      <c r="S43" s="87"/>
      <c r="T43" s="87"/>
      <c r="U43" s="87"/>
      <c r="V43" s="87"/>
      <c r="W43" s="87"/>
      <c r="X43" s="112">
        <f t="shared" si="4"/>
        <v>5.000000000000001E-3</v>
      </c>
      <c r="Y43" s="114">
        <f t="shared" si="5"/>
        <v>4.0000000000000008E-2</v>
      </c>
      <c r="Z43" s="114">
        <v>0.05</v>
      </c>
      <c r="AA43" s="114">
        <f t="shared" si="6"/>
        <v>0.06</v>
      </c>
      <c r="AB43" s="114">
        <f t="shared" si="7"/>
        <v>7.5000000000000011E-2</v>
      </c>
      <c r="AC43" s="87">
        <v>0.1</v>
      </c>
      <c r="AD43" s="87">
        <v>0.8</v>
      </c>
      <c r="AE43" s="87">
        <v>1</v>
      </c>
      <c r="AF43" s="87">
        <v>1.2</v>
      </c>
      <c r="AG43" s="87">
        <v>1.5</v>
      </c>
    </row>
    <row r="44" spans="2:33" s="68" customFormat="1" ht="15.75" customHeight="1" x14ac:dyDescent="0.2">
      <c r="B44" s="80" t="s">
        <v>13</v>
      </c>
      <c r="C44" s="81" t="s">
        <v>94</v>
      </c>
      <c r="D44" s="82" t="s">
        <v>30</v>
      </c>
      <c r="E44" s="82" t="s">
        <v>92</v>
      </c>
      <c r="F44" s="83"/>
      <c r="G44" s="84">
        <f>VLOOKUP($B44,'Old Rates'!$A$14:$BQ$57,49,FALSE)</f>
        <v>0</v>
      </c>
      <c r="H44" s="84">
        <f>VLOOKUP($B44,'Old Rates'!$A$14:$BQ$57,50,FALSE)</f>
        <v>0</v>
      </c>
      <c r="I44" s="84">
        <f>VLOOKUP($B44,'Old Rates'!$A$14:$BQ$57,51,FALSE)</f>
        <v>0</v>
      </c>
      <c r="J44" s="84">
        <f>VLOOKUP($B44,'Old Rates'!$A$14:$BQ$57,52,FALSE)</f>
        <v>0</v>
      </c>
      <c r="K44" s="84">
        <f>VLOOKUP($B44,'Old Rates'!$A$14:$BQ$57,53,FALSE)</f>
        <v>0</v>
      </c>
      <c r="L44" s="84">
        <v>0.38</v>
      </c>
      <c r="M44" s="84">
        <v>1</v>
      </c>
      <c r="N44" s="85"/>
      <c r="O44" s="86"/>
      <c r="P44" s="87"/>
      <c r="Q44" s="87"/>
      <c r="R44" s="87"/>
      <c r="S44" s="87"/>
      <c r="T44" s="87"/>
      <c r="U44" s="87"/>
      <c r="V44" s="87"/>
      <c r="W44" s="87"/>
      <c r="X44" s="112">
        <f t="shared" si="4"/>
        <v>2.0000000000000004E-2</v>
      </c>
      <c r="Y44" s="114">
        <f t="shared" si="5"/>
        <v>0.1</v>
      </c>
      <c r="Z44" s="114">
        <v>0.1</v>
      </c>
      <c r="AA44" s="114">
        <f t="shared" si="6"/>
        <v>0.12</v>
      </c>
      <c r="AB44" s="114">
        <f t="shared" si="7"/>
        <v>0.15000000000000002</v>
      </c>
      <c r="AC44" s="87">
        <v>0.2</v>
      </c>
      <c r="AD44" s="87">
        <v>1</v>
      </c>
      <c r="AE44" s="87">
        <v>1</v>
      </c>
      <c r="AF44" s="87">
        <v>1.2</v>
      </c>
      <c r="AG44" s="87">
        <v>1.5</v>
      </c>
    </row>
    <row r="45" spans="2:33" s="68" customFormat="1" ht="15.75" customHeight="1" x14ac:dyDescent="0.2">
      <c r="B45" s="80" t="s">
        <v>13</v>
      </c>
      <c r="C45" s="81" t="s">
        <v>95</v>
      </c>
      <c r="D45" s="82" t="s">
        <v>30</v>
      </c>
      <c r="E45" s="82" t="s">
        <v>91</v>
      </c>
      <c r="F45" s="83"/>
      <c r="G45" s="84">
        <f>VLOOKUP($B45,'Old Rates'!$A$14:$BQ$57,5,FALSE)</f>
        <v>0</v>
      </c>
      <c r="H45" s="84">
        <f>VLOOKUP($B45,'Old Rates'!$A$14:$BQ$57,6,FALSE)</f>
        <v>0</v>
      </c>
      <c r="I45" s="84">
        <f>VLOOKUP($B45,'Old Rates'!$A$14:$BQ$57,7,FALSE)</f>
        <v>0</v>
      </c>
      <c r="J45" s="84">
        <f>VLOOKUP($B45,'Old Rates'!$A$14:$BQ$57,8,FALSE)</f>
        <v>0</v>
      </c>
      <c r="K45" s="84">
        <f>VLOOKUP($B45,'Old Rates'!$A$14:$BQ$57,9,FALSE)</f>
        <v>0</v>
      </c>
      <c r="L45" s="84">
        <v>0.23</v>
      </c>
      <c r="M45" s="84">
        <v>0.25</v>
      </c>
      <c r="N45" s="85"/>
      <c r="O45" s="86">
        <v>0.05</v>
      </c>
      <c r="P45" s="87">
        <v>0.06</v>
      </c>
      <c r="Q45" s="87">
        <v>0.08</v>
      </c>
      <c r="R45" s="87">
        <v>0.09</v>
      </c>
      <c r="S45" s="87"/>
      <c r="T45" s="86">
        <v>0.05</v>
      </c>
      <c r="U45" s="87">
        <v>0.06</v>
      </c>
      <c r="V45" s="87">
        <v>0.08</v>
      </c>
      <c r="W45" s="87">
        <v>0.09</v>
      </c>
      <c r="X45" s="112">
        <f t="shared" si="4"/>
        <v>1.4999999999999999E-2</v>
      </c>
      <c r="Y45" s="114">
        <f t="shared" si="5"/>
        <v>0.12</v>
      </c>
      <c r="Z45" s="114">
        <v>0.15</v>
      </c>
      <c r="AA45" s="114">
        <f t="shared" si="6"/>
        <v>0.18</v>
      </c>
      <c r="AB45" s="114">
        <f t="shared" si="7"/>
        <v>0.22499999999999998</v>
      </c>
      <c r="AC45" s="87">
        <v>0.1</v>
      </c>
      <c r="AD45" s="87">
        <v>0.8</v>
      </c>
      <c r="AE45" s="87">
        <v>1</v>
      </c>
      <c r="AF45" s="87">
        <v>1.2</v>
      </c>
      <c r="AG45" s="87">
        <v>1.5</v>
      </c>
    </row>
    <row r="46" spans="2:33" s="68" customFormat="1" ht="15.75" customHeight="1" x14ac:dyDescent="0.2">
      <c r="B46" s="80" t="s">
        <v>13</v>
      </c>
      <c r="C46" s="81" t="s">
        <v>95</v>
      </c>
      <c r="D46" s="82" t="s">
        <v>30</v>
      </c>
      <c r="E46" s="82" t="s">
        <v>92</v>
      </c>
      <c r="F46" s="83"/>
      <c r="G46" s="84">
        <f>VLOOKUP($B46,'Old Rates'!$A$14:$BQ$57,5,FALSE)</f>
        <v>0</v>
      </c>
      <c r="H46" s="84">
        <f>VLOOKUP($B46,'Old Rates'!$A$14:$BQ$57,6,FALSE)</f>
        <v>0</v>
      </c>
      <c r="I46" s="84">
        <f>VLOOKUP($B46,'Old Rates'!$A$14:$BQ$57,7,FALSE)</f>
        <v>0</v>
      </c>
      <c r="J46" s="84">
        <f>VLOOKUP($B46,'Old Rates'!$A$14:$BQ$57,8,FALSE)</f>
        <v>0</v>
      </c>
      <c r="K46" s="84">
        <f>VLOOKUP($B46,'Old Rates'!$A$14:$BQ$57,9,FALSE)</f>
        <v>0</v>
      </c>
      <c r="L46" s="84">
        <v>0.38</v>
      </c>
      <c r="M46" s="84">
        <v>1</v>
      </c>
      <c r="N46" s="85"/>
      <c r="O46" s="86">
        <v>0.15</v>
      </c>
      <c r="P46" s="87">
        <v>0.15</v>
      </c>
      <c r="Q46" s="87">
        <v>0.17</v>
      </c>
      <c r="R46" s="87">
        <v>0.19</v>
      </c>
      <c r="S46" s="87"/>
      <c r="T46" s="86">
        <v>0.15</v>
      </c>
      <c r="U46" s="87">
        <v>0.15</v>
      </c>
      <c r="V46" s="87">
        <v>0.17</v>
      </c>
      <c r="W46" s="87">
        <v>0.19</v>
      </c>
      <c r="X46" s="112">
        <f t="shared" si="4"/>
        <v>0.05</v>
      </c>
      <c r="Y46" s="114">
        <f t="shared" si="5"/>
        <v>0.25</v>
      </c>
      <c r="Z46" s="114">
        <v>0.25</v>
      </c>
      <c r="AA46" s="114">
        <f t="shared" si="6"/>
        <v>0.3</v>
      </c>
      <c r="AB46" s="114">
        <f t="shared" si="7"/>
        <v>0.375</v>
      </c>
      <c r="AC46" s="87">
        <v>0.2</v>
      </c>
      <c r="AD46" s="87">
        <v>1</v>
      </c>
      <c r="AE46" s="87">
        <v>1</v>
      </c>
      <c r="AF46" s="87">
        <v>1.2</v>
      </c>
      <c r="AG46" s="87">
        <v>1.5</v>
      </c>
    </row>
    <row r="47" spans="2:33" s="68" customFormat="1" ht="15.75" customHeight="1" x14ac:dyDescent="0.2">
      <c r="B47" s="88" t="s">
        <v>14</v>
      </c>
      <c r="C47" s="89" t="s">
        <v>93</v>
      </c>
      <c r="D47" s="90" t="s">
        <v>31</v>
      </c>
      <c r="E47" s="90" t="s">
        <v>91</v>
      </c>
      <c r="F47" s="91"/>
      <c r="G47" s="92">
        <f>VLOOKUP($B47,'Old Rates'!$A$14:$BQ$57,27,FALSE)</f>
        <v>0</v>
      </c>
      <c r="H47" s="92">
        <f>VLOOKUP($B47,'Old Rates'!$A$14:$BQ$57,28,FALSE)</f>
        <v>0</v>
      </c>
      <c r="I47" s="92">
        <f>VLOOKUP($B47,'Old Rates'!$A$14:$BQ$57,29,FALSE)</f>
        <v>0</v>
      </c>
      <c r="J47" s="92">
        <f>VLOOKUP($B47,'Old Rates'!$A$14:$BQ$57,30,FALSE)</f>
        <v>0</v>
      </c>
      <c r="K47" s="92">
        <f>VLOOKUP($B47,'Old Rates'!$A$14:$BQ$57,31,FALSE)</f>
        <v>0</v>
      </c>
      <c r="L47" s="92">
        <v>0.23</v>
      </c>
      <c r="M47" s="92">
        <v>0.25</v>
      </c>
      <c r="N47" s="93"/>
      <c r="O47" s="94">
        <v>0</v>
      </c>
      <c r="P47" s="95">
        <v>0</v>
      </c>
      <c r="Q47" s="95">
        <v>0</v>
      </c>
      <c r="R47" s="95">
        <v>0</v>
      </c>
      <c r="S47" s="95"/>
      <c r="T47" s="95"/>
      <c r="U47" s="95"/>
      <c r="V47" s="95"/>
      <c r="W47" s="95"/>
      <c r="X47" s="113">
        <f t="shared" si="4"/>
        <v>1.2E-2</v>
      </c>
      <c r="Y47" s="115">
        <f t="shared" si="5"/>
        <v>9.6000000000000002E-2</v>
      </c>
      <c r="Z47" s="115">
        <v>0.12</v>
      </c>
      <c r="AA47" s="115">
        <f t="shared" si="6"/>
        <v>0.14399999999999999</v>
      </c>
      <c r="AB47" s="115">
        <f t="shared" si="7"/>
        <v>0.18</v>
      </c>
      <c r="AC47" s="95">
        <v>0.1</v>
      </c>
      <c r="AD47" s="95">
        <v>0.8</v>
      </c>
      <c r="AE47" s="95">
        <v>1</v>
      </c>
      <c r="AF47" s="95">
        <v>1.2</v>
      </c>
      <c r="AG47" s="95">
        <v>1.5</v>
      </c>
    </row>
    <row r="48" spans="2:33" s="68" customFormat="1" ht="15.75" customHeight="1" x14ac:dyDescent="0.2">
      <c r="B48" s="88" t="s">
        <v>14</v>
      </c>
      <c r="C48" s="89" t="s">
        <v>93</v>
      </c>
      <c r="D48" s="90" t="s">
        <v>31</v>
      </c>
      <c r="E48" s="90" t="s">
        <v>92</v>
      </c>
      <c r="F48" s="91"/>
      <c r="G48" s="92">
        <f>VLOOKUP($B48,'Old Rates'!$A$14:$BQ$57,27,FALSE)</f>
        <v>0</v>
      </c>
      <c r="H48" s="92">
        <f>VLOOKUP($B48,'Old Rates'!$A$14:$BQ$57,28,FALSE)</f>
        <v>0</v>
      </c>
      <c r="I48" s="92">
        <f>VLOOKUP($B48,'Old Rates'!$A$14:$BQ$57,29,FALSE)</f>
        <v>0</v>
      </c>
      <c r="J48" s="92">
        <f>VLOOKUP($B48,'Old Rates'!$A$14:$BQ$57,30,FALSE)</f>
        <v>0</v>
      </c>
      <c r="K48" s="92">
        <f>VLOOKUP($B48,'Old Rates'!$A$14:$BQ$57,31,FALSE)</f>
        <v>0</v>
      </c>
      <c r="L48" s="92">
        <v>0.38</v>
      </c>
      <c r="M48" s="92">
        <v>1</v>
      </c>
      <c r="N48" s="93"/>
      <c r="O48" s="94">
        <v>0.12237999999999999</v>
      </c>
      <c r="P48" s="95">
        <v>0.12237999999999999</v>
      </c>
      <c r="Q48" s="95">
        <v>0.14137</v>
      </c>
      <c r="R48" s="95">
        <v>0.15825</v>
      </c>
      <c r="S48" s="95"/>
      <c r="T48" s="95"/>
      <c r="U48" s="95"/>
      <c r="V48" s="95"/>
      <c r="W48" s="95"/>
      <c r="X48" s="113">
        <f t="shared" si="4"/>
        <v>4.0000000000000008E-2</v>
      </c>
      <c r="Y48" s="115">
        <f t="shared" si="5"/>
        <v>0.2</v>
      </c>
      <c r="Z48" s="115">
        <v>0.2</v>
      </c>
      <c r="AA48" s="115">
        <f t="shared" si="6"/>
        <v>0.24</v>
      </c>
      <c r="AB48" s="115">
        <f t="shared" si="7"/>
        <v>0.30000000000000004</v>
      </c>
      <c r="AC48" s="95">
        <v>0.2</v>
      </c>
      <c r="AD48" s="95">
        <v>1</v>
      </c>
      <c r="AE48" s="95">
        <v>1</v>
      </c>
      <c r="AF48" s="95">
        <v>1.2</v>
      </c>
      <c r="AG48" s="95">
        <v>1.5</v>
      </c>
    </row>
    <row r="49" spans="2:33" s="68" customFormat="1" ht="15.75" customHeight="1" x14ac:dyDescent="0.2">
      <c r="B49" s="88" t="s">
        <v>14</v>
      </c>
      <c r="C49" s="89" t="s">
        <v>94</v>
      </c>
      <c r="D49" s="90" t="s">
        <v>31</v>
      </c>
      <c r="E49" s="90" t="s">
        <v>91</v>
      </c>
      <c r="F49" s="91"/>
      <c r="G49" s="92">
        <f>VLOOKUP($B49,'Old Rates'!$A$14:$BQ$57,49,FALSE)</f>
        <v>0</v>
      </c>
      <c r="H49" s="92">
        <f>VLOOKUP($B49,'Old Rates'!$A$14:$BQ$57,50,FALSE)</f>
        <v>0</v>
      </c>
      <c r="I49" s="92">
        <f>VLOOKUP($B49,'Old Rates'!$A$14:$BQ$57,51,FALSE)</f>
        <v>0</v>
      </c>
      <c r="J49" s="92">
        <f>VLOOKUP($B49,'Old Rates'!$A$14:$BQ$57,52,FALSE)</f>
        <v>0</v>
      </c>
      <c r="K49" s="92">
        <f>VLOOKUP($B49,'Old Rates'!$A$14:$BQ$57,53,FALSE)</f>
        <v>0</v>
      </c>
      <c r="L49" s="92">
        <v>0.23</v>
      </c>
      <c r="M49" s="92">
        <v>0.25</v>
      </c>
      <c r="N49" s="93"/>
      <c r="O49" s="94"/>
      <c r="P49" s="95"/>
      <c r="Q49" s="95"/>
      <c r="R49" s="95"/>
      <c r="S49" s="95"/>
      <c r="T49" s="95"/>
      <c r="U49" s="95"/>
      <c r="V49" s="95"/>
      <c r="W49" s="95"/>
      <c r="X49" s="113">
        <f t="shared" si="4"/>
        <v>5.000000000000001E-3</v>
      </c>
      <c r="Y49" s="115">
        <f t="shared" si="5"/>
        <v>4.0000000000000008E-2</v>
      </c>
      <c r="Z49" s="115">
        <v>0.05</v>
      </c>
      <c r="AA49" s="115">
        <f t="shared" si="6"/>
        <v>0.06</v>
      </c>
      <c r="AB49" s="115">
        <f t="shared" si="7"/>
        <v>7.5000000000000011E-2</v>
      </c>
      <c r="AC49" s="95">
        <v>0.1</v>
      </c>
      <c r="AD49" s="95">
        <v>0.8</v>
      </c>
      <c r="AE49" s="95">
        <v>1</v>
      </c>
      <c r="AF49" s="95">
        <v>1.2</v>
      </c>
      <c r="AG49" s="95">
        <v>1.5</v>
      </c>
    </row>
    <row r="50" spans="2:33" s="68" customFormat="1" ht="15.75" customHeight="1" x14ac:dyDescent="0.2">
      <c r="B50" s="88" t="s">
        <v>14</v>
      </c>
      <c r="C50" s="89" t="s">
        <v>94</v>
      </c>
      <c r="D50" s="90" t="s">
        <v>31</v>
      </c>
      <c r="E50" s="90" t="s">
        <v>92</v>
      </c>
      <c r="F50" s="91"/>
      <c r="G50" s="92">
        <f>VLOOKUP($B50,'Old Rates'!$A$14:$BQ$57,49,FALSE)</f>
        <v>0</v>
      </c>
      <c r="H50" s="92">
        <f>VLOOKUP($B50,'Old Rates'!$A$14:$BQ$57,50,FALSE)</f>
        <v>0</v>
      </c>
      <c r="I50" s="92">
        <f>VLOOKUP($B50,'Old Rates'!$A$14:$BQ$57,51,FALSE)</f>
        <v>0</v>
      </c>
      <c r="J50" s="92">
        <f>VLOOKUP($B50,'Old Rates'!$A$14:$BQ$57,52,FALSE)</f>
        <v>0</v>
      </c>
      <c r="K50" s="92">
        <f>VLOOKUP($B50,'Old Rates'!$A$14:$BQ$57,53,FALSE)</f>
        <v>0</v>
      </c>
      <c r="L50" s="92">
        <v>0.38</v>
      </c>
      <c r="M50" s="92">
        <v>1</v>
      </c>
      <c r="N50" s="93"/>
      <c r="O50" s="94"/>
      <c r="P50" s="95"/>
      <c r="Q50" s="95"/>
      <c r="R50" s="95"/>
      <c r="S50" s="95"/>
      <c r="T50" s="95"/>
      <c r="U50" s="95"/>
      <c r="V50" s="95"/>
      <c r="W50" s="95"/>
      <c r="X50" s="113">
        <f t="shared" si="4"/>
        <v>2.0000000000000004E-2</v>
      </c>
      <c r="Y50" s="115">
        <f t="shared" si="5"/>
        <v>0.1</v>
      </c>
      <c r="Z50" s="115">
        <v>0.1</v>
      </c>
      <c r="AA50" s="115">
        <f t="shared" si="6"/>
        <v>0.12</v>
      </c>
      <c r="AB50" s="115">
        <f t="shared" si="7"/>
        <v>0.15000000000000002</v>
      </c>
      <c r="AC50" s="95">
        <v>0.2</v>
      </c>
      <c r="AD50" s="95">
        <v>1</v>
      </c>
      <c r="AE50" s="95">
        <v>1</v>
      </c>
      <c r="AF50" s="95">
        <v>1.2</v>
      </c>
      <c r="AG50" s="95">
        <v>1.5</v>
      </c>
    </row>
    <row r="51" spans="2:33" s="68" customFormat="1" ht="15.75" customHeight="1" x14ac:dyDescent="0.2">
      <c r="B51" s="88" t="s">
        <v>14</v>
      </c>
      <c r="C51" s="89" t="s">
        <v>95</v>
      </c>
      <c r="D51" s="90" t="s">
        <v>31</v>
      </c>
      <c r="E51" s="90" t="s">
        <v>91</v>
      </c>
      <c r="F51" s="91"/>
      <c r="G51" s="92">
        <f>VLOOKUP($B51,'Old Rates'!$A$14:$BQ$57,5,FALSE)</f>
        <v>0</v>
      </c>
      <c r="H51" s="92">
        <f>VLOOKUP($B51,'Old Rates'!$A$14:$BQ$57,6,FALSE)</f>
        <v>0</v>
      </c>
      <c r="I51" s="92">
        <f>VLOOKUP($B51,'Old Rates'!$A$14:$BQ$57,7,FALSE)</f>
        <v>0</v>
      </c>
      <c r="J51" s="92">
        <f>VLOOKUP($B51,'Old Rates'!$A$14:$BQ$57,8,FALSE)</f>
        <v>0</v>
      </c>
      <c r="K51" s="92">
        <f>VLOOKUP($B51,'Old Rates'!$A$14:$BQ$57,9,FALSE)</f>
        <v>0</v>
      </c>
      <c r="L51" s="92">
        <v>0.23</v>
      </c>
      <c r="M51" s="92">
        <v>0.25</v>
      </c>
      <c r="N51" s="93"/>
      <c r="O51" s="94">
        <v>0.05</v>
      </c>
      <c r="P51" s="95">
        <v>0.06</v>
      </c>
      <c r="Q51" s="95">
        <v>0.08</v>
      </c>
      <c r="R51" s="95">
        <v>0.09</v>
      </c>
      <c r="S51" s="95"/>
      <c r="T51" s="94">
        <v>0.05</v>
      </c>
      <c r="U51" s="95">
        <v>0.06</v>
      </c>
      <c r="V51" s="95">
        <v>0.08</v>
      </c>
      <c r="W51" s="95">
        <v>0.09</v>
      </c>
      <c r="X51" s="113">
        <f t="shared" si="4"/>
        <v>1.4999999999999999E-2</v>
      </c>
      <c r="Y51" s="115">
        <f t="shared" si="5"/>
        <v>0.12</v>
      </c>
      <c r="Z51" s="115">
        <v>0.15</v>
      </c>
      <c r="AA51" s="115">
        <f t="shared" si="6"/>
        <v>0.18</v>
      </c>
      <c r="AB51" s="115">
        <f t="shared" si="7"/>
        <v>0.22499999999999998</v>
      </c>
      <c r="AC51" s="95">
        <v>0.1</v>
      </c>
      <c r="AD51" s="95">
        <v>0.8</v>
      </c>
      <c r="AE51" s="95">
        <v>1</v>
      </c>
      <c r="AF51" s="95">
        <v>1.2</v>
      </c>
      <c r="AG51" s="95">
        <v>1.5</v>
      </c>
    </row>
    <row r="52" spans="2:33" s="68" customFormat="1" ht="15.75" customHeight="1" x14ac:dyDescent="0.2">
      <c r="B52" s="88" t="s">
        <v>14</v>
      </c>
      <c r="C52" s="89" t="s">
        <v>95</v>
      </c>
      <c r="D52" s="90" t="s">
        <v>31</v>
      </c>
      <c r="E52" s="90" t="s">
        <v>92</v>
      </c>
      <c r="F52" s="91"/>
      <c r="G52" s="92">
        <f>VLOOKUP($B52,'Old Rates'!$A$14:$BQ$57,5,FALSE)</f>
        <v>0</v>
      </c>
      <c r="H52" s="92">
        <f>VLOOKUP($B52,'Old Rates'!$A$14:$BQ$57,6,FALSE)</f>
        <v>0</v>
      </c>
      <c r="I52" s="92">
        <f>VLOOKUP($B52,'Old Rates'!$A$14:$BQ$57,7,FALSE)</f>
        <v>0</v>
      </c>
      <c r="J52" s="92">
        <f>VLOOKUP($B52,'Old Rates'!$A$14:$BQ$57,8,FALSE)</f>
        <v>0</v>
      </c>
      <c r="K52" s="92">
        <f>VLOOKUP($B52,'Old Rates'!$A$14:$BQ$57,9,FALSE)</f>
        <v>0</v>
      </c>
      <c r="L52" s="92">
        <v>0.38</v>
      </c>
      <c r="M52" s="92">
        <v>1</v>
      </c>
      <c r="N52" s="93"/>
      <c r="O52" s="94">
        <v>0.15</v>
      </c>
      <c r="P52" s="95">
        <v>0.15</v>
      </c>
      <c r="Q52" s="95">
        <v>0.17</v>
      </c>
      <c r="R52" s="95">
        <v>0.19</v>
      </c>
      <c r="S52" s="95"/>
      <c r="T52" s="94">
        <v>0.15</v>
      </c>
      <c r="U52" s="95">
        <v>0.15</v>
      </c>
      <c r="V52" s="95">
        <v>0.17</v>
      </c>
      <c r="W52" s="95">
        <v>0.19</v>
      </c>
      <c r="X52" s="113">
        <f t="shared" si="4"/>
        <v>0.05</v>
      </c>
      <c r="Y52" s="115">
        <f t="shared" si="5"/>
        <v>0.25</v>
      </c>
      <c r="Z52" s="115">
        <v>0.25</v>
      </c>
      <c r="AA52" s="115">
        <f t="shared" si="6"/>
        <v>0.3</v>
      </c>
      <c r="AB52" s="115">
        <f t="shared" si="7"/>
        <v>0.375</v>
      </c>
      <c r="AC52" s="95">
        <v>0.2</v>
      </c>
      <c r="AD52" s="95">
        <v>1</v>
      </c>
      <c r="AE52" s="95">
        <v>1</v>
      </c>
      <c r="AF52" s="95">
        <v>1.2</v>
      </c>
      <c r="AG52" s="95">
        <v>1.5</v>
      </c>
    </row>
    <row r="53" spans="2:33" s="68" customFormat="1" ht="15.75" customHeight="1" x14ac:dyDescent="0.2">
      <c r="B53" s="80" t="s">
        <v>15</v>
      </c>
      <c r="C53" s="81" t="s">
        <v>93</v>
      </c>
      <c r="D53" s="82" t="s">
        <v>32</v>
      </c>
      <c r="E53" s="82" t="s">
        <v>91</v>
      </c>
      <c r="F53" s="83"/>
      <c r="G53" s="84">
        <f>VLOOKUP($B53,'Old Rates'!$A$14:$BQ$57,27,FALSE)</f>
        <v>0</v>
      </c>
      <c r="H53" s="84">
        <f>VLOOKUP($B53,'Old Rates'!$A$14:$BQ$57,28,FALSE)</f>
        <v>0</v>
      </c>
      <c r="I53" s="84">
        <f>VLOOKUP($B53,'Old Rates'!$A$14:$BQ$57,29,FALSE)</f>
        <v>0</v>
      </c>
      <c r="J53" s="84">
        <f>VLOOKUP($B53,'Old Rates'!$A$14:$BQ$57,30,FALSE)</f>
        <v>0</v>
      </c>
      <c r="K53" s="84">
        <f>VLOOKUP($B53,'Old Rates'!$A$14:$BQ$57,31,FALSE)</f>
        <v>0</v>
      </c>
      <c r="L53" s="84">
        <v>0.23</v>
      </c>
      <c r="M53" s="84">
        <v>0.25</v>
      </c>
      <c r="N53" s="85"/>
      <c r="O53" s="86">
        <v>0</v>
      </c>
      <c r="P53" s="87">
        <v>0</v>
      </c>
      <c r="Q53" s="87">
        <v>0</v>
      </c>
      <c r="R53" s="87">
        <v>0</v>
      </c>
      <c r="S53" s="87"/>
      <c r="T53" s="87"/>
      <c r="U53" s="87"/>
      <c r="V53" s="87"/>
      <c r="W53" s="87"/>
      <c r="X53" s="112">
        <f t="shared" si="4"/>
        <v>1.2E-2</v>
      </c>
      <c r="Y53" s="114">
        <f t="shared" si="5"/>
        <v>9.6000000000000002E-2</v>
      </c>
      <c r="Z53" s="114">
        <v>0.12</v>
      </c>
      <c r="AA53" s="114">
        <f t="shared" si="6"/>
        <v>0.14399999999999999</v>
      </c>
      <c r="AB53" s="114">
        <f t="shared" si="7"/>
        <v>0.18</v>
      </c>
      <c r="AC53" s="87">
        <v>0.1</v>
      </c>
      <c r="AD53" s="87">
        <v>0.8</v>
      </c>
      <c r="AE53" s="87">
        <v>1</v>
      </c>
      <c r="AF53" s="87">
        <v>1.2</v>
      </c>
      <c r="AG53" s="87">
        <v>1.5</v>
      </c>
    </row>
    <row r="54" spans="2:33" s="68" customFormat="1" ht="15.75" customHeight="1" x14ac:dyDescent="0.2">
      <c r="B54" s="80" t="s">
        <v>15</v>
      </c>
      <c r="C54" s="81" t="s">
        <v>93</v>
      </c>
      <c r="D54" s="82" t="s">
        <v>32</v>
      </c>
      <c r="E54" s="82" t="s">
        <v>92</v>
      </c>
      <c r="F54" s="83"/>
      <c r="G54" s="84">
        <f>VLOOKUP($B54,'Old Rates'!$A$14:$BQ$57,27,FALSE)</f>
        <v>0</v>
      </c>
      <c r="H54" s="84">
        <f>VLOOKUP($B54,'Old Rates'!$A$14:$BQ$57,28,FALSE)</f>
        <v>0</v>
      </c>
      <c r="I54" s="84">
        <f>VLOOKUP($B54,'Old Rates'!$A$14:$BQ$57,29,FALSE)</f>
        <v>0</v>
      </c>
      <c r="J54" s="84">
        <f>VLOOKUP($B54,'Old Rates'!$A$14:$BQ$57,30,FALSE)</f>
        <v>0</v>
      </c>
      <c r="K54" s="84">
        <f>VLOOKUP($B54,'Old Rates'!$A$14:$BQ$57,31,FALSE)</f>
        <v>0</v>
      </c>
      <c r="L54" s="84">
        <v>0.38</v>
      </c>
      <c r="M54" s="84">
        <v>1</v>
      </c>
      <c r="N54" s="85"/>
      <c r="O54" s="86">
        <v>0.12237999999999999</v>
      </c>
      <c r="P54" s="87">
        <v>0.12237999999999999</v>
      </c>
      <c r="Q54" s="87">
        <v>0.14137</v>
      </c>
      <c r="R54" s="87">
        <v>0.15825</v>
      </c>
      <c r="S54" s="87"/>
      <c r="T54" s="87"/>
      <c r="U54" s="87"/>
      <c r="V54" s="87"/>
      <c r="W54" s="87"/>
      <c r="X54" s="112">
        <f t="shared" si="4"/>
        <v>4.0000000000000008E-2</v>
      </c>
      <c r="Y54" s="114">
        <f t="shared" si="5"/>
        <v>0.2</v>
      </c>
      <c r="Z54" s="114">
        <v>0.2</v>
      </c>
      <c r="AA54" s="114">
        <f t="shared" si="6"/>
        <v>0.24</v>
      </c>
      <c r="AB54" s="114">
        <f t="shared" si="7"/>
        <v>0.30000000000000004</v>
      </c>
      <c r="AC54" s="87">
        <v>0.2</v>
      </c>
      <c r="AD54" s="87">
        <v>1</v>
      </c>
      <c r="AE54" s="87">
        <v>1</v>
      </c>
      <c r="AF54" s="87">
        <v>1.2</v>
      </c>
      <c r="AG54" s="87">
        <v>1.5</v>
      </c>
    </row>
    <row r="55" spans="2:33" s="68" customFormat="1" ht="15.75" customHeight="1" x14ac:dyDescent="0.2">
      <c r="B55" s="80" t="s">
        <v>15</v>
      </c>
      <c r="C55" s="81" t="s">
        <v>94</v>
      </c>
      <c r="D55" s="82" t="s">
        <v>32</v>
      </c>
      <c r="E55" s="82" t="s">
        <v>91</v>
      </c>
      <c r="F55" s="83"/>
      <c r="G55" s="84">
        <f>VLOOKUP($B55,'Old Rates'!$A$14:$BQ$57,49,FALSE)</f>
        <v>0</v>
      </c>
      <c r="H55" s="84">
        <f>VLOOKUP($B55,'Old Rates'!$A$14:$BQ$57,50,FALSE)</f>
        <v>0</v>
      </c>
      <c r="I55" s="84">
        <f>VLOOKUP($B55,'Old Rates'!$A$14:$BQ$57,51,FALSE)</f>
        <v>0</v>
      </c>
      <c r="J55" s="84">
        <f>VLOOKUP($B55,'Old Rates'!$A$14:$BQ$57,52,FALSE)</f>
        <v>0</v>
      </c>
      <c r="K55" s="84">
        <f>VLOOKUP($B55,'Old Rates'!$A$14:$BQ$57,53,FALSE)</f>
        <v>0</v>
      </c>
      <c r="L55" s="84">
        <v>0.23</v>
      </c>
      <c r="M55" s="84">
        <v>0.25</v>
      </c>
      <c r="N55" s="85"/>
      <c r="O55" s="86"/>
      <c r="P55" s="87"/>
      <c r="Q55" s="87"/>
      <c r="R55" s="87"/>
      <c r="S55" s="87"/>
      <c r="T55" s="87"/>
      <c r="U55" s="87"/>
      <c r="V55" s="87"/>
      <c r="W55" s="87"/>
      <c r="X55" s="112">
        <f t="shared" si="4"/>
        <v>5.000000000000001E-3</v>
      </c>
      <c r="Y55" s="114">
        <f t="shared" si="5"/>
        <v>4.0000000000000008E-2</v>
      </c>
      <c r="Z55" s="114">
        <v>0.05</v>
      </c>
      <c r="AA55" s="114">
        <f t="shared" si="6"/>
        <v>0.06</v>
      </c>
      <c r="AB55" s="114">
        <f t="shared" si="7"/>
        <v>7.5000000000000011E-2</v>
      </c>
      <c r="AC55" s="87">
        <v>0.1</v>
      </c>
      <c r="AD55" s="87">
        <v>0.8</v>
      </c>
      <c r="AE55" s="87">
        <v>1</v>
      </c>
      <c r="AF55" s="87">
        <v>1.2</v>
      </c>
      <c r="AG55" s="87">
        <v>1.5</v>
      </c>
    </row>
    <row r="56" spans="2:33" s="68" customFormat="1" ht="15.75" customHeight="1" x14ac:dyDescent="0.2">
      <c r="B56" s="80" t="s">
        <v>15</v>
      </c>
      <c r="C56" s="81" t="s">
        <v>94</v>
      </c>
      <c r="D56" s="82" t="s">
        <v>32</v>
      </c>
      <c r="E56" s="82" t="s">
        <v>92</v>
      </c>
      <c r="F56" s="83"/>
      <c r="G56" s="84">
        <f>VLOOKUP($B56,'Old Rates'!$A$14:$BQ$57,49,FALSE)</f>
        <v>0</v>
      </c>
      <c r="H56" s="84">
        <f>VLOOKUP($B56,'Old Rates'!$A$14:$BQ$57,50,FALSE)</f>
        <v>0</v>
      </c>
      <c r="I56" s="84">
        <f>VLOOKUP($B56,'Old Rates'!$A$14:$BQ$57,51,FALSE)</f>
        <v>0</v>
      </c>
      <c r="J56" s="84">
        <f>VLOOKUP($B56,'Old Rates'!$A$14:$BQ$57,52,FALSE)</f>
        <v>0</v>
      </c>
      <c r="K56" s="84">
        <f>VLOOKUP($B56,'Old Rates'!$A$14:$BQ$57,53,FALSE)</f>
        <v>0</v>
      </c>
      <c r="L56" s="84">
        <v>0.38</v>
      </c>
      <c r="M56" s="84">
        <v>1</v>
      </c>
      <c r="N56" s="85"/>
      <c r="O56" s="86"/>
      <c r="P56" s="87"/>
      <c r="Q56" s="87"/>
      <c r="R56" s="87"/>
      <c r="S56" s="87"/>
      <c r="T56" s="87"/>
      <c r="U56" s="87"/>
      <c r="V56" s="87"/>
      <c r="W56" s="87"/>
      <c r="X56" s="112">
        <f t="shared" si="4"/>
        <v>2.0000000000000004E-2</v>
      </c>
      <c r="Y56" s="114">
        <f t="shared" si="5"/>
        <v>0.1</v>
      </c>
      <c r="Z56" s="114">
        <v>0.1</v>
      </c>
      <c r="AA56" s="114">
        <f t="shared" si="6"/>
        <v>0.12</v>
      </c>
      <c r="AB56" s="114">
        <f t="shared" si="7"/>
        <v>0.15000000000000002</v>
      </c>
      <c r="AC56" s="87">
        <v>0.2</v>
      </c>
      <c r="AD56" s="87">
        <v>1</v>
      </c>
      <c r="AE56" s="87">
        <v>1</v>
      </c>
      <c r="AF56" s="87">
        <v>1.2</v>
      </c>
      <c r="AG56" s="87">
        <v>1.5</v>
      </c>
    </row>
    <row r="57" spans="2:33" s="68" customFormat="1" ht="15.75" customHeight="1" x14ac:dyDescent="0.2">
      <c r="B57" s="80" t="s">
        <v>15</v>
      </c>
      <c r="C57" s="81" t="s">
        <v>95</v>
      </c>
      <c r="D57" s="82" t="s">
        <v>32</v>
      </c>
      <c r="E57" s="82" t="s">
        <v>91</v>
      </c>
      <c r="F57" s="83"/>
      <c r="G57" s="84">
        <f>VLOOKUP($B57,'Old Rates'!$A$14:$BQ$57,5,FALSE)</f>
        <v>0</v>
      </c>
      <c r="H57" s="84">
        <f>VLOOKUP($B57,'Old Rates'!$A$14:$BQ$57,6,FALSE)</f>
        <v>0</v>
      </c>
      <c r="I57" s="84">
        <f>VLOOKUP($B57,'Old Rates'!$A$14:$BQ$57,7,FALSE)</f>
        <v>0</v>
      </c>
      <c r="J57" s="84">
        <f>VLOOKUP($B57,'Old Rates'!$A$14:$BQ$57,8,FALSE)</f>
        <v>0</v>
      </c>
      <c r="K57" s="84">
        <f>VLOOKUP($B57,'Old Rates'!$A$14:$BQ$57,9,FALSE)</f>
        <v>0</v>
      </c>
      <c r="L57" s="84">
        <v>0.23</v>
      </c>
      <c r="M57" s="84">
        <v>0.25</v>
      </c>
      <c r="N57" s="85"/>
      <c r="O57" s="86">
        <v>0.05</v>
      </c>
      <c r="P57" s="87">
        <v>0.06</v>
      </c>
      <c r="Q57" s="87">
        <v>0.08</v>
      </c>
      <c r="R57" s="87">
        <v>0.09</v>
      </c>
      <c r="S57" s="87"/>
      <c r="T57" s="86">
        <v>0.05</v>
      </c>
      <c r="U57" s="87">
        <v>0.06</v>
      </c>
      <c r="V57" s="87">
        <v>0.08</v>
      </c>
      <c r="W57" s="87">
        <v>0.09</v>
      </c>
      <c r="X57" s="112">
        <f t="shared" si="4"/>
        <v>1.4999999999999999E-2</v>
      </c>
      <c r="Y57" s="114">
        <f t="shared" si="5"/>
        <v>0.12</v>
      </c>
      <c r="Z57" s="114">
        <v>0.15</v>
      </c>
      <c r="AA57" s="114">
        <f t="shared" si="6"/>
        <v>0.18</v>
      </c>
      <c r="AB57" s="114">
        <f t="shared" si="7"/>
        <v>0.22499999999999998</v>
      </c>
      <c r="AC57" s="87">
        <v>0.1</v>
      </c>
      <c r="AD57" s="87">
        <v>0.8</v>
      </c>
      <c r="AE57" s="87">
        <v>1</v>
      </c>
      <c r="AF57" s="87">
        <v>1.2</v>
      </c>
      <c r="AG57" s="87">
        <v>1.5</v>
      </c>
    </row>
    <row r="58" spans="2:33" s="68" customFormat="1" ht="15.75" customHeight="1" x14ac:dyDescent="0.2">
      <c r="B58" s="80" t="s">
        <v>15</v>
      </c>
      <c r="C58" s="81" t="s">
        <v>95</v>
      </c>
      <c r="D58" s="82" t="s">
        <v>32</v>
      </c>
      <c r="E58" s="82" t="s">
        <v>92</v>
      </c>
      <c r="F58" s="83"/>
      <c r="G58" s="84">
        <f>VLOOKUP($B58,'Old Rates'!$A$14:$BQ$57,5,FALSE)</f>
        <v>0</v>
      </c>
      <c r="H58" s="84">
        <f>VLOOKUP($B58,'Old Rates'!$A$14:$BQ$57,6,FALSE)</f>
        <v>0</v>
      </c>
      <c r="I58" s="84">
        <f>VLOOKUP($B58,'Old Rates'!$A$14:$BQ$57,7,FALSE)</f>
        <v>0</v>
      </c>
      <c r="J58" s="84">
        <f>VLOOKUP($B58,'Old Rates'!$A$14:$BQ$57,8,FALSE)</f>
        <v>0</v>
      </c>
      <c r="K58" s="84">
        <f>VLOOKUP($B58,'Old Rates'!$A$14:$BQ$57,9,FALSE)</f>
        <v>0</v>
      </c>
      <c r="L58" s="84">
        <v>0.38</v>
      </c>
      <c r="M58" s="84">
        <v>1</v>
      </c>
      <c r="N58" s="85"/>
      <c r="O58" s="86">
        <v>0.15</v>
      </c>
      <c r="P58" s="87">
        <v>0.15</v>
      </c>
      <c r="Q58" s="87">
        <v>0.17</v>
      </c>
      <c r="R58" s="87">
        <v>0.19</v>
      </c>
      <c r="S58" s="87"/>
      <c r="T58" s="86">
        <v>0.15</v>
      </c>
      <c r="U58" s="87">
        <v>0.15</v>
      </c>
      <c r="V58" s="87">
        <v>0.17</v>
      </c>
      <c r="W58" s="87">
        <v>0.19</v>
      </c>
      <c r="X58" s="112">
        <f t="shared" si="4"/>
        <v>0.05</v>
      </c>
      <c r="Y58" s="114">
        <f t="shared" si="5"/>
        <v>0.25</v>
      </c>
      <c r="Z58" s="114">
        <v>0.25</v>
      </c>
      <c r="AA58" s="114">
        <f t="shared" si="6"/>
        <v>0.3</v>
      </c>
      <c r="AB58" s="114">
        <f t="shared" si="7"/>
        <v>0.375</v>
      </c>
      <c r="AC58" s="87">
        <v>0.2</v>
      </c>
      <c r="AD58" s="87">
        <v>1</v>
      </c>
      <c r="AE58" s="87">
        <v>1</v>
      </c>
      <c r="AF58" s="87">
        <v>1.2</v>
      </c>
      <c r="AG58" s="87">
        <v>1.5</v>
      </c>
    </row>
    <row r="59" spans="2:33" s="68" customFormat="1" ht="15.75" customHeight="1" x14ac:dyDescent="0.2">
      <c r="B59" s="88" t="s">
        <v>16</v>
      </c>
      <c r="C59" s="89" t="s">
        <v>93</v>
      </c>
      <c r="D59" s="90" t="s">
        <v>33</v>
      </c>
      <c r="E59" s="90" t="s">
        <v>91</v>
      </c>
      <c r="F59" s="91" t="s">
        <v>52</v>
      </c>
      <c r="G59" s="92">
        <f>VLOOKUP($B59,'Old Rates'!$A$14:$BQ$57,27,FALSE)</f>
        <v>4.5999999999999999E-2</v>
      </c>
      <c r="H59" s="92">
        <f>VLOOKUP($B59,'Old Rates'!$A$14:$BQ$57,28,FALSE)</f>
        <v>0.13800000000000001</v>
      </c>
      <c r="I59" s="92">
        <f>VLOOKUP($B59,'Old Rates'!$A$14:$BQ$57,29,FALSE)</f>
        <v>0.22999999999999998</v>
      </c>
      <c r="J59" s="92">
        <f>VLOOKUP($B59,'Old Rates'!$A$14:$BQ$57,30,FALSE)</f>
        <v>0.22999999999999998</v>
      </c>
      <c r="K59" s="92">
        <f>VLOOKUP($B59,'Old Rates'!$A$14:$BQ$57,31,FALSE)</f>
        <v>0.22999999999999998</v>
      </c>
      <c r="L59" s="92">
        <v>0.23</v>
      </c>
      <c r="M59" s="92">
        <v>0.25</v>
      </c>
      <c r="N59" s="93"/>
      <c r="O59" s="94">
        <v>0</v>
      </c>
      <c r="P59" s="95">
        <v>0</v>
      </c>
      <c r="Q59" s="95">
        <v>0</v>
      </c>
      <c r="R59" s="95">
        <v>0</v>
      </c>
      <c r="S59" s="95"/>
      <c r="T59" s="95"/>
      <c r="U59" s="95"/>
      <c r="V59" s="95"/>
      <c r="W59" s="95"/>
      <c r="X59" s="113">
        <f t="shared" si="4"/>
        <v>1.2E-2</v>
      </c>
      <c r="Y59" s="115">
        <f t="shared" si="5"/>
        <v>9.6000000000000002E-2</v>
      </c>
      <c r="Z59" s="115">
        <v>0.12</v>
      </c>
      <c r="AA59" s="115">
        <f t="shared" si="6"/>
        <v>0.14399999999999999</v>
      </c>
      <c r="AB59" s="115">
        <f t="shared" si="7"/>
        <v>0.18</v>
      </c>
      <c r="AC59" s="95">
        <v>0.1</v>
      </c>
      <c r="AD59" s="95">
        <v>0.8</v>
      </c>
      <c r="AE59" s="95">
        <v>1</v>
      </c>
      <c r="AF59" s="95">
        <v>1.2</v>
      </c>
      <c r="AG59" s="95">
        <v>1.5</v>
      </c>
    </row>
    <row r="60" spans="2:33" s="68" customFormat="1" ht="15.75" customHeight="1" x14ac:dyDescent="0.2">
      <c r="B60" s="88" t="s">
        <v>16</v>
      </c>
      <c r="C60" s="89" t="s">
        <v>93</v>
      </c>
      <c r="D60" s="90" t="s">
        <v>33</v>
      </c>
      <c r="E60" s="90" t="s">
        <v>92</v>
      </c>
      <c r="F60" s="91" t="s">
        <v>52</v>
      </c>
      <c r="G60" s="92">
        <f>VLOOKUP($B60,'Old Rates'!$A$14:$BQ$57,27,FALSE)</f>
        <v>4.5999999999999999E-2</v>
      </c>
      <c r="H60" s="92">
        <f>VLOOKUP($B60,'Old Rates'!$A$14:$BQ$57,28,FALSE)</f>
        <v>0.13800000000000001</v>
      </c>
      <c r="I60" s="92">
        <f>VLOOKUP($B60,'Old Rates'!$A$14:$BQ$57,29,FALSE)</f>
        <v>0.22999999999999998</v>
      </c>
      <c r="J60" s="92">
        <f>VLOOKUP($B60,'Old Rates'!$A$14:$BQ$57,30,FALSE)</f>
        <v>0.22999999999999998</v>
      </c>
      <c r="K60" s="92">
        <f>VLOOKUP($B60,'Old Rates'!$A$14:$BQ$57,31,FALSE)</f>
        <v>0.22999999999999998</v>
      </c>
      <c r="L60" s="92">
        <v>0.38</v>
      </c>
      <c r="M60" s="92">
        <v>1</v>
      </c>
      <c r="N60" s="93"/>
      <c r="O60" s="94">
        <v>0.12237999999999999</v>
      </c>
      <c r="P60" s="95">
        <v>0.12237999999999999</v>
      </c>
      <c r="Q60" s="95">
        <v>0.14137</v>
      </c>
      <c r="R60" s="95">
        <v>0.15825</v>
      </c>
      <c r="S60" s="95"/>
      <c r="T60" s="95"/>
      <c r="U60" s="95"/>
      <c r="V60" s="95"/>
      <c r="W60" s="95"/>
      <c r="X60" s="113">
        <f t="shared" si="4"/>
        <v>4.0000000000000008E-2</v>
      </c>
      <c r="Y60" s="115">
        <f t="shared" si="5"/>
        <v>0.2</v>
      </c>
      <c r="Z60" s="115">
        <v>0.2</v>
      </c>
      <c r="AA60" s="115">
        <f t="shared" si="6"/>
        <v>0.24</v>
      </c>
      <c r="AB60" s="115">
        <f t="shared" si="7"/>
        <v>0.30000000000000004</v>
      </c>
      <c r="AC60" s="95">
        <v>0.2</v>
      </c>
      <c r="AD60" s="95">
        <v>1</v>
      </c>
      <c r="AE60" s="95">
        <v>1</v>
      </c>
      <c r="AF60" s="95">
        <v>1.2</v>
      </c>
      <c r="AG60" s="95">
        <v>1.5</v>
      </c>
    </row>
    <row r="61" spans="2:33" s="68" customFormat="1" ht="15.75" customHeight="1" x14ac:dyDescent="0.2">
      <c r="B61" s="88" t="s">
        <v>16</v>
      </c>
      <c r="C61" s="89" t="s">
        <v>94</v>
      </c>
      <c r="D61" s="90" t="s">
        <v>33</v>
      </c>
      <c r="E61" s="90" t="s">
        <v>91</v>
      </c>
      <c r="F61" s="91" t="s">
        <v>52</v>
      </c>
      <c r="G61" s="92">
        <f>VLOOKUP($B61,'Old Rates'!$A$14:$BQ$57,49,FALSE)</f>
        <v>2.6000000000000002E-2</v>
      </c>
      <c r="H61" s="92">
        <f>VLOOKUP($B61,'Old Rates'!$A$14:$BQ$57,50,FALSE)</f>
        <v>7.8000000000000014E-2</v>
      </c>
      <c r="I61" s="92">
        <f>VLOOKUP($B61,'Old Rates'!$A$14:$BQ$57,51,FALSE)</f>
        <v>0.13</v>
      </c>
      <c r="J61" s="92">
        <f>VLOOKUP($B61,'Old Rates'!$A$14:$BQ$57,52,FALSE)</f>
        <v>0.13</v>
      </c>
      <c r="K61" s="92">
        <f>VLOOKUP($B61,'Old Rates'!$A$14:$BQ$57,53,FALSE)</f>
        <v>0.13</v>
      </c>
      <c r="L61" s="92">
        <v>0.23</v>
      </c>
      <c r="M61" s="92">
        <v>0.25</v>
      </c>
      <c r="N61" s="93"/>
      <c r="O61" s="94"/>
      <c r="P61" s="95"/>
      <c r="Q61" s="95"/>
      <c r="R61" s="95"/>
      <c r="S61" s="95"/>
      <c r="T61" s="95"/>
      <c r="U61" s="95"/>
      <c r="V61" s="95"/>
      <c r="W61" s="95"/>
      <c r="X61" s="113">
        <f t="shared" si="4"/>
        <v>5.000000000000001E-3</v>
      </c>
      <c r="Y61" s="115">
        <f t="shared" si="5"/>
        <v>4.0000000000000008E-2</v>
      </c>
      <c r="Z61" s="115">
        <v>0.05</v>
      </c>
      <c r="AA61" s="115">
        <f t="shared" si="6"/>
        <v>0.06</v>
      </c>
      <c r="AB61" s="115">
        <f t="shared" si="7"/>
        <v>7.5000000000000011E-2</v>
      </c>
      <c r="AC61" s="95">
        <v>0.1</v>
      </c>
      <c r="AD61" s="95">
        <v>0.8</v>
      </c>
      <c r="AE61" s="95">
        <v>1</v>
      </c>
      <c r="AF61" s="95">
        <v>1.2</v>
      </c>
      <c r="AG61" s="95">
        <v>1.5</v>
      </c>
    </row>
    <row r="62" spans="2:33" s="68" customFormat="1" ht="15.75" customHeight="1" x14ac:dyDescent="0.2">
      <c r="B62" s="88" t="s">
        <v>16</v>
      </c>
      <c r="C62" s="89" t="s">
        <v>94</v>
      </c>
      <c r="D62" s="90" t="s">
        <v>33</v>
      </c>
      <c r="E62" s="90" t="s">
        <v>92</v>
      </c>
      <c r="F62" s="91" t="s">
        <v>52</v>
      </c>
      <c r="G62" s="92">
        <f>VLOOKUP($B62,'Old Rates'!$A$14:$BQ$57,49,FALSE)</f>
        <v>2.6000000000000002E-2</v>
      </c>
      <c r="H62" s="92">
        <f>VLOOKUP($B62,'Old Rates'!$A$14:$BQ$57,50,FALSE)</f>
        <v>7.8000000000000014E-2</v>
      </c>
      <c r="I62" s="92">
        <f>VLOOKUP($B62,'Old Rates'!$A$14:$BQ$57,51,FALSE)</f>
        <v>0.13</v>
      </c>
      <c r="J62" s="92">
        <f>VLOOKUP($B62,'Old Rates'!$A$14:$BQ$57,52,FALSE)</f>
        <v>0.13</v>
      </c>
      <c r="K62" s="92">
        <f>VLOOKUP($B62,'Old Rates'!$A$14:$BQ$57,53,FALSE)</f>
        <v>0.13</v>
      </c>
      <c r="L62" s="92">
        <v>0.38</v>
      </c>
      <c r="M62" s="92">
        <v>1</v>
      </c>
      <c r="N62" s="93"/>
      <c r="O62" s="94"/>
      <c r="P62" s="95"/>
      <c r="Q62" s="95"/>
      <c r="R62" s="95"/>
      <c r="S62" s="95"/>
      <c r="T62" s="95"/>
      <c r="U62" s="95"/>
      <c r="V62" s="95"/>
      <c r="W62" s="95"/>
      <c r="X62" s="113">
        <f t="shared" si="4"/>
        <v>2.0000000000000004E-2</v>
      </c>
      <c r="Y62" s="115">
        <f t="shared" si="5"/>
        <v>0.1</v>
      </c>
      <c r="Z62" s="115">
        <v>0.1</v>
      </c>
      <c r="AA62" s="115">
        <f t="shared" si="6"/>
        <v>0.12</v>
      </c>
      <c r="AB62" s="115">
        <f t="shared" si="7"/>
        <v>0.15000000000000002</v>
      </c>
      <c r="AC62" s="95">
        <v>0.2</v>
      </c>
      <c r="AD62" s="95">
        <v>1</v>
      </c>
      <c r="AE62" s="95">
        <v>1</v>
      </c>
      <c r="AF62" s="95">
        <v>1.2</v>
      </c>
      <c r="AG62" s="95">
        <v>1.5</v>
      </c>
    </row>
    <row r="63" spans="2:33" s="68" customFormat="1" ht="15.75" customHeight="1" x14ac:dyDescent="0.2">
      <c r="B63" s="88" t="s">
        <v>16</v>
      </c>
      <c r="C63" s="89" t="s">
        <v>95</v>
      </c>
      <c r="D63" s="90" t="s">
        <v>33</v>
      </c>
      <c r="E63" s="90" t="s">
        <v>91</v>
      </c>
      <c r="F63" s="91" t="s">
        <v>52</v>
      </c>
      <c r="G63" s="92">
        <f>VLOOKUP($B63,'Old Rates'!$A$14:$BQ$57,5,FALSE)</f>
        <v>0.05</v>
      </c>
      <c r="H63" s="92">
        <f>VLOOKUP($B63,'Old Rates'!$A$14:$BQ$57,6,FALSE)</f>
        <v>0.15000000000000002</v>
      </c>
      <c r="I63" s="92">
        <f>VLOOKUP($B63,'Old Rates'!$A$14:$BQ$57,7,FALSE)</f>
        <v>0.25</v>
      </c>
      <c r="J63" s="92">
        <f>VLOOKUP($B63,'Old Rates'!$A$14:$BQ$57,8,FALSE)</f>
        <v>0.25</v>
      </c>
      <c r="K63" s="92">
        <f>VLOOKUP($B63,'Old Rates'!$A$14:$BQ$57,9,FALSE)</f>
        <v>0.25</v>
      </c>
      <c r="L63" s="92">
        <v>0.23</v>
      </c>
      <c r="M63" s="92">
        <v>0.25</v>
      </c>
      <c r="N63" s="93"/>
      <c r="O63" s="94">
        <v>0.05</v>
      </c>
      <c r="P63" s="95">
        <v>0.06</v>
      </c>
      <c r="Q63" s="95">
        <v>0.08</v>
      </c>
      <c r="R63" s="95">
        <v>0.09</v>
      </c>
      <c r="S63" s="95"/>
      <c r="T63" s="94">
        <v>0.05</v>
      </c>
      <c r="U63" s="95">
        <v>0.06</v>
      </c>
      <c r="V63" s="95">
        <v>0.08</v>
      </c>
      <c r="W63" s="95">
        <v>0.09</v>
      </c>
      <c r="X63" s="113">
        <f t="shared" si="4"/>
        <v>1.4999999999999999E-2</v>
      </c>
      <c r="Y63" s="115">
        <f t="shared" si="5"/>
        <v>0.12</v>
      </c>
      <c r="Z63" s="115">
        <v>0.15</v>
      </c>
      <c r="AA63" s="115">
        <f t="shared" si="6"/>
        <v>0.18</v>
      </c>
      <c r="AB63" s="115">
        <f t="shared" si="7"/>
        <v>0.22499999999999998</v>
      </c>
      <c r="AC63" s="95">
        <v>0.1</v>
      </c>
      <c r="AD63" s="95">
        <v>0.8</v>
      </c>
      <c r="AE63" s="95">
        <v>1</v>
      </c>
      <c r="AF63" s="95">
        <v>1.2</v>
      </c>
      <c r="AG63" s="95">
        <v>1.5</v>
      </c>
    </row>
    <row r="64" spans="2:33" s="68" customFormat="1" ht="15.75" customHeight="1" x14ac:dyDescent="0.2">
      <c r="B64" s="88" t="s">
        <v>16</v>
      </c>
      <c r="C64" s="89" t="s">
        <v>95</v>
      </c>
      <c r="D64" s="90" t="s">
        <v>33</v>
      </c>
      <c r="E64" s="90" t="s">
        <v>92</v>
      </c>
      <c r="F64" s="91" t="s">
        <v>52</v>
      </c>
      <c r="G64" s="92">
        <f>VLOOKUP($B64,'Old Rates'!$A$14:$BQ$57,5,FALSE)</f>
        <v>0.05</v>
      </c>
      <c r="H64" s="92">
        <f>VLOOKUP($B64,'Old Rates'!$A$14:$BQ$57,6,FALSE)</f>
        <v>0.15000000000000002</v>
      </c>
      <c r="I64" s="92">
        <f>VLOOKUP($B64,'Old Rates'!$A$14:$BQ$57,7,FALSE)</f>
        <v>0.25</v>
      </c>
      <c r="J64" s="92">
        <f>VLOOKUP($B64,'Old Rates'!$A$14:$BQ$57,8,FALSE)</f>
        <v>0.25</v>
      </c>
      <c r="K64" s="92">
        <f>VLOOKUP($B64,'Old Rates'!$A$14:$BQ$57,9,FALSE)</f>
        <v>0.25</v>
      </c>
      <c r="L64" s="92">
        <v>0.38</v>
      </c>
      <c r="M64" s="92">
        <v>1</v>
      </c>
      <c r="N64" s="93"/>
      <c r="O64" s="94">
        <v>0.15</v>
      </c>
      <c r="P64" s="95">
        <v>0.15</v>
      </c>
      <c r="Q64" s="95">
        <v>0.17</v>
      </c>
      <c r="R64" s="95">
        <v>0.19</v>
      </c>
      <c r="S64" s="95"/>
      <c r="T64" s="94">
        <v>0.15</v>
      </c>
      <c r="U64" s="95">
        <v>0.15</v>
      </c>
      <c r="V64" s="95">
        <v>0.17</v>
      </c>
      <c r="W64" s="95">
        <v>0.19</v>
      </c>
      <c r="X64" s="113">
        <f t="shared" si="4"/>
        <v>0.05</v>
      </c>
      <c r="Y64" s="115">
        <f t="shared" si="5"/>
        <v>0.25</v>
      </c>
      <c r="Z64" s="115">
        <v>0.25</v>
      </c>
      <c r="AA64" s="115">
        <f t="shared" si="6"/>
        <v>0.3</v>
      </c>
      <c r="AB64" s="115">
        <f t="shared" si="7"/>
        <v>0.375</v>
      </c>
      <c r="AC64" s="95">
        <v>0.2</v>
      </c>
      <c r="AD64" s="95">
        <v>1</v>
      </c>
      <c r="AE64" s="95">
        <v>1</v>
      </c>
      <c r="AF64" s="95">
        <v>1.2</v>
      </c>
      <c r="AG64" s="95">
        <v>1.5</v>
      </c>
    </row>
    <row r="65" spans="2:33" s="68" customFormat="1" ht="15.75" hidden="1" customHeight="1" x14ac:dyDescent="0.2">
      <c r="B65" s="80" t="s">
        <v>17</v>
      </c>
      <c r="C65" s="81" t="s">
        <v>93</v>
      </c>
      <c r="D65" s="82" t="s">
        <v>50</v>
      </c>
      <c r="E65" s="82" t="s">
        <v>91</v>
      </c>
      <c r="F65" s="83"/>
      <c r="G65" s="84">
        <f>VLOOKUP($B65,'Old Rates'!$A$14:$BQ$57,27,FALSE)</f>
        <v>0</v>
      </c>
      <c r="H65" s="84">
        <f>VLOOKUP($B65,'Old Rates'!$A$14:$BQ$57,28,FALSE)</f>
        <v>0</v>
      </c>
      <c r="I65" s="84">
        <f>VLOOKUP($B65,'Old Rates'!$A$14:$BQ$57,29,FALSE)</f>
        <v>0</v>
      </c>
      <c r="J65" s="84">
        <f>VLOOKUP($B65,'Old Rates'!$A$14:$BQ$57,30,FALSE)</f>
        <v>0</v>
      </c>
      <c r="K65" s="129">
        <f>VLOOKUP($B65,'Old Rates'!$A$14:$BQ$57,31,FALSE)</f>
        <v>0</v>
      </c>
      <c r="L65" s="129"/>
      <c r="M65" s="129"/>
      <c r="N65" s="130"/>
      <c r="O65" s="125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4"/>
    </row>
    <row r="66" spans="2:33" s="68" customFormat="1" ht="15.75" hidden="1" customHeight="1" x14ac:dyDescent="0.2">
      <c r="B66" s="80" t="s">
        <v>17</v>
      </c>
      <c r="C66" s="81" t="s">
        <v>93</v>
      </c>
      <c r="D66" s="82" t="s">
        <v>50</v>
      </c>
      <c r="E66" s="82" t="s">
        <v>92</v>
      </c>
      <c r="F66" s="83"/>
      <c r="G66" s="84">
        <f>VLOOKUP($B66,'Old Rates'!$A$14:$BQ$57,27,FALSE)</f>
        <v>0</v>
      </c>
      <c r="H66" s="84">
        <f>VLOOKUP($B66,'Old Rates'!$A$14:$BQ$57,28,FALSE)</f>
        <v>0</v>
      </c>
      <c r="I66" s="84">
        <f>VLOOKUP($B66,'Old Rates'!$A$14:$BQ$57,29,FALSE)</f>
        <v>0</v>
      </c>
      <c r="J66" s="84">
        <f>VLOOKUP($B66,'Old Rates'!$A$14:$BQ$57,30,FALSE)</f>
        <v>0</v>
      </c>
      <c r="K66" s="129">
        <f>VLOOKUP($B66,'Old Rates'!$A$14:$BQ$57,31,FALSE)</f>
        <v>0</v>
      </c>
      <c r="L66" s="129"/>
      <c r="M66" s="129"/>
      <c r="N66" s="130"/>
      <c r="O66" s="125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4"/>
    </row>
    <row r="67" spans="2:33" s="68" customFormat="1" ht="15.75" hidden="1" customHeight="1" x14ac:dyDescent="0.2">
      <c r="B67" s="80" t="s">
        <v>17</v>
      </c>
      <c r="C67" s="81" t="s">
        <v>94</v>
      </c>
      <c r="D67" s="82" t="s">
        <v>50</v>
      </c>
      <c r="E67" s="82" t="s">
        <v>91</v>
      </c>
      <c r="F67" s="83"/>
      <c r="G67" s="84">
        <f>VLOOKUP($B67,'Old Rates'!$A$14:$BQ$57,49,FALSE)</f>
        <v>0</v>
      </c>
      <c r="H67" s="84">
        <f>VLOOKUP($B67,'Old Rates'!$A$14:$BQ$57,50,FALSE)</f>
        <v>0</v>
      </c>
      <c r="I67" s="84">
        <f>VLOOKUP($B67,'Old Rates'!$A$14:$BQ$57,51,FALSE)</f>
        <v>0</v>
      </c>
      <c r="J67" s="84">
        <f>VLOOKUP($B67,'Old Rates'!$A$14:$BQ$57,52,FALSE)</f>
        <v>0</v>
      </c>
      <c r="K67" s="129">
        <f>VLOOKUP($B67,'Old Rates'!$A$14:$BQ$57,53,FALSE)</f>
        <v>0</v>
      </c>
      <c r="L67" s="129"/>
      <c r="M67" s="129"/>
      <c r="N67" s="130"/>
      <c r="O67" s="125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4"/>
    </row>
    <row r="68" spans="2:33" s="68" customFormat="1" ht="15.75" hidden="1" customHeight="1" x14ac:dyDescent="0.2">
      <c r="B68" s="80" t="s">
        <v>17</v>
      </c>
      <c r="C68" s="81" t="s">
        <v>94</v>
      </c>
      <c r="D68" s="82" t="s">
        <v>50</v>
      </c>
      <c r="E68" s="82" t="s">
        <v>92</v>
      </c>
      <c r="F68" s="83"/>
      <c r="G68" s="84">
        <f>VLOOKUP($B68,'Old Rates'!$A$14:$BQ$57,49,FALSE)</f>
        <v>0</v>
      </c>
      <c r="H68" s="84">
        <f>VLOOKUP($B68,'Old Rates'!$A$14:$BQ$57,50,FALSE)</f>
        <v>0</v>
      </c>
      <c r="I68" s="84">
        <f>VLOOKUP($B68,'Old Rates'!$A$14:$BQ$57,51,FALSE)</f>
        <v>0</v>
      </c>
      <c r="J68" s="84">
        <f>VLOOKUP($B68,'Old Rates'!$A$14:$BQ$57,52,FALSE)</f>
        <v>0</v>
      </c>
      <c r="K68" s="129">
        <f>VLOOKUP($B68,'Old Rates'!$A$14:$BQ$57,53,FALSE)</f>
        <v>0</v>
      </c>
      <c r="L68" s="129"/>
      <c r="M68" s="129"/>
      <c r="N68" s="130"/>
      <c r="O68" s="125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4"/>
    </row>
    <row r="69" spans="2:33" s="68" customFormat="1" ht="15.75" hidden="1" customHeight="1" x14ac:dyDescent="0.2">
      <c r="B69" s="80" t="s">
        <v>17</v>
      </c>
      <c r="C69" s="81" t="s">
        <v>95</v>
      </c>
      <c r="D69" s="82" t="s">
        <v>50</v>
      </c>
      <c r="E69" s="82" t="s">
        <v>91</v>
      </c>
      <c r="F69" s="83"/>
      <c r="G69" s="84">
        <f>VLOOKUP($B69,'Old Rates'!$A$14:$BQ$57,5,FALSE)</f>
        <v>0</v>
      </c>
      <c r="H69" s="84">
        <f>VLOOKUP($B69,'Old Rates'!$A$14:$BQ$57,6,FALSE)</f>
        <v>0</v>
      </c>
      <c r="I69" s="84">
        <f>VLOOKUP($B69,'Old Rates'!$A$14:$BQ$57,7,FALSE)</f>
        <v>0</v>
      </c>
      <c r="J69" s="84">
        <f>VLOOKUP($B69,'Old Rates'!$A$14:$BQ$57,8,FALSE)</f>
        <v>0</v>
      </c>
      <c r="K69" s="129">
        <f>VLOOKUP($B69,'Old Rates'!$A$14:$BQ$57,9,FALSE)</f>
        <v>0</v>
      </c>
      <c r="L69" s="129"/>
      <c r="M69" s="129"/>
      <c r="N69" s="130"/>
      <c r="O69" s="125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4"/>
    </row>
    <row r="70" spans="2:33" s="68" customFormat="1" ht="15.75" hidden="1" customHeight="1" x14ac:dyDescent="0.2">
      <c r="B70" s="80" t="s">
        <v>17</v>
      </c>
      <c r="C70" s="81" t="s">
        <v>95</v>
      </c>
      <c r="D70" s="82" t="s">
        <v>50</v>
      </c>
      <c r="E70" s="82" t="s">
        <v>92</v>
      </c>
      <c r="F70" s="83"/>
      <c r="G70" s="84">
        <f>VLOOKUP($B70,'Old Rates'!$A$14:$BQ$57,5,FALSE)</f>
        <v>0</v>
      </c>
      <c r="H70" s="84">
        <f>VLOOKUP($B70,'Old Rates'!$A$14:$BQ$57,6,FALSE)</f>
        <v>0</v>
      </c>
      <c r="I70" s="84">
        <f>VLOOKUP($B70,'Old Rates'!$A$14:$BQ$57,7,FALSE)</f>
        <v>0</v>
      </c>
      <c r="J70" s="84">
        <f>VLOOKUP($B70,'Old Rates'!$A$14:$BQ$57,8,FALSE)</f>
        <v>0</v>
      </c>
      <c r="K70" s="129">
        <f>VLOOKUP($B70,'Old Rates'!$A$14:$BQ$57,9,FALSE)</f>
        <v>0</v>
      </c>
      <c r="L70" s="129"/>
      <c r="M70" s="129"/>
      <c r="N70" s="130"/>
      <c r="O70" s="125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4"/>
    </row>
    <row r="71" spans="2:33" s="68" customFormat="1" ht="15.75" customHeight="1" x14ac:dyDescent="0.2">
      <c r="B71" s="88" t="s">
        <v>18</v>
      </c>
      <c r="C71" s="89" t="s">
        <v>93</v>
      </c>
      <c r="D71" s="90" t="s">
        <v>34</v>
      </c>
      <c r="E71" s="90" t="s">
        <v>91</v>
      </c>
      <c r="F71" s="91" t="s">
        <v>53</v>
      </c>
      <c r="G71" s="92">
        <f>VLOOKUP($B71,'Old Rates'!$A$14:$BQ$57,27,FALSE)</f>
        <v>1</v>
      </c>
      <c r="H71" s="92">
        <f>VLOOKUP($B71,'Old Rates'!$A$14:$BQ$57,28,FALSE)</f>
        <v>1</v>
      </c>
      <c r="I71" s="92">
        <f>VLOOKUP($B71,'Old Rates'!$A$14:$BQ$57,29,FALSE)</f>
        <v>1</v>
      </c>
      <c r="J71" s="92">
        <f>VLOOKUP($B71,'Old Rates'!$A$14:$BQ$57,30,FALSE)</f>
        <v>1</v>
      </c>
      <c r="K71" s="92">
        <f>VLOOKUP($B71,'Old Rates'!$A$14:$BQ$57,31,FALSE)</f>
        <v>1</v>
      </c>
      <c r="L71" s="92"/>
      <c r="M71" s="92"/>
      <c r="N71" s="93">
        <v>1</v>
      </c>
      <c r="O71" s="93">
        <v>1</v>
      </c>
      <c r="P71" s="93">
        <v>1</v>
      </c>
      <c r="Q71" s="93">
        <v>1</v>
      </c>
      <c r="R71" s="93">
        <v>1</v>
      </c>
      <c r="S71" s="93">
        <v>1</v>
      </c>
      <c r="T71" s="93">
        <v>1</v>
      </c>
      <c r="U71" s="93">
        <v>1</v>
      </c>
      <c r="V71" s="93">
        <v>1</v>
      </c>
      <c r="W71" s="93">
        <v>1</v>
      </c>
      <c r="X71" s="93">
        <v>1</v>
      </c>
      <c r="Y71" s="93">
        <v>1</v>
      </c>
      <c r="Z71" s="93">
        <v>1</v>
      </c>
      <c r="AA71" s="93">
        <v>1</v>
      </c>
      <c r="AB71" s="131">
        <v>1</v>
      </c>
      <c r="AC71" s="130"/>
      <c r="AD71" s="126"/>
      <c r="AE71" s="126"/>
      <c r="AF71" s="126"/>
      <c r="AG71" s="124"/>
    </row>
    <row r="72" spans="2:33" s="68" customFormat="1" ht="15.75" customHeight="1" x14ac:dyDescent="0.2">
      <c r="B72" s="88" t="s">
        <v>18</v>
      </c>
      <c r="C72" s="89" t="s">
        <v>93</v>
      </c>
      <c r="D72" s="90" t="s">
        <v>34</v>
      </c>
      <c r="E72" s="90" t="s">
        <v>92</v>
      </c>
      <c r="F72" s="91" t="s">
        <v>53</v>
      </c>
      <c r="G72" s="92">
        <f>VLOOKUP($B72,'Old Rates'!$A$14:$BQ$57,27,FALSE)</f>
        <v>1</v>
      </c>
      <c r="H72" s="92">
        <f>VLOOKUP($B72,'Old Rates'!$A$14:$BQ$57,28,FALSE)</f>
        <v>1</v>
      </c>
      <c r="I72" s="92">
        <f>VLOOKUP($B72,'Old Rates'!$A$14:$BQ$57,29,FALSE)</f>
        <v>1</v>
      </c>
      <c r="J72" s="92">
        <f>VLOOKUP($B72,'Old Rates'!$A$14:$BQ$57,30,FALSE)</f>
        <v>1</v>
      </c>
      <c r="K72" s="92">
        <f>VLOOKUP($B72,'Old Rates'!$A$14:$BQ$57,31,FALSE)</f>
        <v>1</v>
      </c>
      <c r="L72" s="92"/>
      <c r="M72" s="92"/>
      <c r="N72" s="93">
        <v>1</v>
      </c>
      <c r="O72" s="93">
        <v>1</v>
      </c>
      <c r="P72" s="93">
        <v>1</v>
      </c>
      <c r="Q72" s="93">
        <v>1</v>
      </c>
      <c r="R72" s="93">
        <v>1</v>
      </c>
      <c r="S72" s="93">
        <v>1</v>
      </c>
      <c r="T72" s="93">
        <v>1</v>
      </c>
      <c r="U72" s="93">
        <v>1</v>
      </c>
      <c r="V72" s="93">
        <v>1</v>
      </c>
      <c r="W72" s="93">
        <v>1</v>
      </c>
      <c r="X72" s="93">
        <v>1</v>
      </c>
      <c r="Y72" s="93">
        <v>1</v>
      </c>
      <c r="Z72" s="93">
        <v>1</v>
      </c>
      <c r="AA72" s="93">
        <v>1</v>
      </c>
      <c r="AB72" s="131">
        <v>1</v>
      </c>
      <c r="AC72" s="130"/>
      <c r="AD72" s="126"/>
      <c r="AE72" s="126"/>
      <c r="AF72" s="126"/>
      <c r="AG72" s="124"/>
    </row>
    <row r="73" spans="2:33" s="68" customFormat="1" ht="15.75" customHeight="1" x14ac:dyDescent="0.2">
      <c r="B73" s="88" t="s">
        <v>18</v>
      </c>
      <c r="C73" s="89" t="s">
        <v>94</v>
      </c>
      <c r="D73" s="90" t="s">
        <v>34</v>
      </c>
      <c r="E73" s="90" t="s">
        <v>91</v>
      </c>
      <c r="F73" s="91" t="s">
        <v>53</v>
      </c>
      <c r="G73" s="92">
        <f>VLOOKUP($B73,'Old Rates'!$A$14:$BQ$57,49,FALSE)</f>
        <v>1</v>
      </c>
      <c r="H73" s="92">
        <f>VLOOKUP($B73,'Old Rates'!$A$14:$BQ$57,50,FALSE)</f>
        <v>1</v>
      </c>
      <c r="I73" s="92">
        <f>VLOOKUP($B73,'Old Rates'!$A$14:$BQ$57,51,FALSE)</f>
        <v>1</v>
      </c>
      <c r="J73" s="92">
        <f>VLOOKUP($B73,'Old Rates'!$A$14:$BQ$57,52,FALSE)</f>
        <v>1</v>
      </c>
      <c r="K73" s="92">
        <f>VLOOKUP($B73,'Old Rates'!$A$14:$BQ$57,53,FALSE)</f>
        <v>1</v>
      </c>
      <c r="L73" s="92"/>
      <c r="M73" s="92"/>
      <c r="N73" s="93">
        <v>1</v>
      </c>
      <c r="O73" s="93">
        <v>1</v>
      </c>
      <c r="P73" s="93">
        <v>1</v>
      </c>
      <c r="Q73" s="93">
        <v>1</v>
      </c>
      <c r="R73" s="93">
        <v>1</v>
      </c>
      <c r="S73" s="93">
        <v>1</v>
      </c>
      <c r="T73" s="93">
        <v>1</v>
      </c>
      <c r="U73" s="93">
        <v>1</v>
      </c>
      <c r="V73" s="93">
        <v>1</v>
      </c>
      <c r="W73" s="93">
        <v>1</v>
      </c>
      <c r="X73" s="93">
        <v>1</v>
      </c>
      <c r="Y73" s="93">
        <v>1</v>
      </c>
      <c r="Z73" s="93">
        <v>1</v>
      </c>
      <c r="AA73" s="93">
        <v>1</v>
      </c>
      <c r="AB73" s="131">
        <v>1</v>
      </c>
      <c r="AC73" s="130"/>
      <c r="AD73" s="126"/>
      <c r="AE73" s="126"/>
      <c r="AF73" s="126"/>
      <c r="AG73" s="124"/>
    </row>
    <row r="74" spans="2:33" s="68" customFormat="1" ht="15.75" customHeight="1" x14ac:dyDescent="0.2">
      <c r="B74" s="88" t="s">
        <v>18</v>
      </c>
      <c r="C74" s="89" t="s">
        <v>94</v>
      </c>
      <c r="D74" s="90" t="s">
        <v>34</v>
      </c>
      <c r="E74" s="90" t="s">
        <v>92</v>
      </c>
      <c r="F74" s="91" t="s">
        <v>53</v>
      </c>
      <c r="G74" s="92">
        <f>VLOOKUP($B74,'Old Rates'!$A$14:$BQ$57,49,FALSE)</f>
        <v>1</v>
      </c>
      <c r="H74" s="92">
        <f>VLOOKUP($B74,'Old Rates'!$A$14:$BQ$57,50,FALSE)</f>
        <v>1</v>
      </c>
      <c r="I74" s="92">
        <f>VLOOKUP($B74,'Old Rates'!$A$14:$BQ$57,51,FALSE)</f>
        <v>1</v>
      </c>
      <c r="J74" s="92">
        <f>VLOOKUP($B74,'Old Rates'!$A$14:$BQ$57,52,FALSE)</f>
        <v>1</v>
      </c>
      <c r="K74" s="92">
        <f>VLOOKUP($B74,'Old Rates'!$A$14:$BQ$57,53,FALSE)</f>
        <v>1</v>
      </c>
      <c r="L74" s="92"/>
      <c r="M74" s="92"/>
      <c r="N74" s="93">
        <v>1</v>
      </c>
      <c r="O74" s="93">
        <v>1</v>
      </c>
      <c r="P74" s="93">
        <v>1</v>
      </c>
      <c r="Q74" s="93">
        <v>1</v>
      </c>
      <c r="R74" s="93">
        <v>1</v>
      </c>
      <c r="S74" s="93">
        <v>1</v>
      </c>
      <c r="T74" s="93">
        <v>1</v>
      </c>
      <c r="U74" s="93">
        <v>1</v>
      </c>
      <c r="V74" s="93">
        <v>1</v>
      </c>
      <c r="W74" s="93">
        <v>1</v>
      </c>
      <c r="X74" s="93">
        <v>1</v>
      </c>
      <c r="Y74" s="93">
        <v>1</v>
      </c>
      <c r="Z74" s="93">
        <v>1</v>
      </c>
      <c r="AA74" s="93">
        <v>1</v>
      </c>
      <c r="AB74" s="131">
        <v>1</v>
      </c>
      <c r="AC74" s="130"/>
      <c r="AD74" s="126"/>
      <c r="AE74" s="126"/>
      <c r="AF74" s="126"/>
      <c r="AG74" s="124"/>
    </row>
    <row r="75" spans="2:33" s="68" customFormat="1" ht="15.75" customHeight="1" x14ac:dyDescent="0.2">
      <c r="B75" s="88" t="s">
        <v>18</v>
      </c>
      <c r="C75" s="89" t="s">
        <v>95</v>
      </c>
      <c r="D75" s="90" t="s">
        <v>34</v>
      </c>
      <c r="E75" s="90" t="s">
        <v>91</v>
      </c>
      <c r="F75" s="91" t="s">
        <v>53</v>
      </c>
      <c r="G75" s="92">
        <f>VLOOKUP($B75,'Old Rates'!$A$14:$BQ$57,5,FALSE)</f>
        <v>1</v>
      </c>
      <c r="H75" s="92">
        <f>VLOOKUP($B75,'Old Rates'!$A$14:$BQ$57,6,FALSE)</f>
        <v>1</v>
      </c>
      <c r="I75" s="92">
        <f>VLOOKUP($B75,'Old Rates'!$A$14:$BQ$57,7,FALSE)</f>
        <v>1</v>
      </c>
      <c r="J75" s="92">
        <f>VLOOKUP($B75,'Old Rates'!$A$14:$BQ$57,8,FALSE)</f>
        <v>1</v>
      </c>
      <c r="K75" s="92">
        <f>VLOOKUP($B75,'Old Rates'!$A$14:$BQ$57,9,FALSE)</f>
        <v>1</v>
      </c>
      <c r="L75" s="92"/>
      <c r="M75" s="92"/>
      <c r="N75" s="93">
        <v>1</v>
      </c>
      <c r="O75" s="93">
        <v>1</v>
      </c>
      <c r="P75" s="93">
        <v>1</v>
      </c>
      <c r="Q75" s="93">
        <v>1</v>
      </c>
      <c r="R75" s="93">
        <v>1</v>
      </c>
      <c r="S75" s="93">
        <v>1</v>
      </c>
      <c r="T75" s="93">
        <v>1</v>
      </c>
      <c r="U75" s="93">
        <v>1</v>
      </c>
      <c r="V75" s="93">
        <v>1</v>
      </c>
      <c r="W75" s="93">
        <v>1</v>
      </c>
      <c r="X75" s="93">
        <v>1</v>
      </c>
      <c r="Y75" s="93">
        <v>1</v>
      </c>
      <c r="Z75" s="93">
        <v>1</v>
      </c>
      <c r="AA75" s="93">
        <v>1</v>
      </c>
      <c r="AB75" s="131">
        <v>1</v>
      </c>
      <c r="AC75" s="130"/>
      <c r="AD75" s="126"/>
      <c r="AE75" s="126"/>
      <c r="AF75" s="126"/>
      <c r="AG75" s="124"/>
    </row>
    <row r="76" spans="2:33" s="68" customFormat="1" ht="15.75" customHeight="1" x14ac:dyDescent="0.2">
      <c r="B76" s="88" t="s">
        <v>18</v>
      </c>
      <c r="C76" s="89" t="s">
        <v>95</v>
      </c>
      <c r="D76" s="90" t="s">
        <v>34</v>
      </c>
      <c r="E76" s="90" t="s">
        <v>92</v>
      </c>
      <c r="F76" s="91" t="s">
        <v>53</v>
      </c>
      <c r="G76" s="92">
        <f>VLOOKUP($B76,'Old Rates'!$A$14:$BQ$57,5,FALSE)</f>
        <v>1</v>
      </c>
      <c r="H76" s="92">
        <f>VLOOKUP($B76,'Old Rates'!$A$14:$BQ$57,6,FALSE)</f>
        <v>1</v>
      </c>
      <c r="I76" s="92">
        <f>VLOOKUP($B76,'Old Rates'!$A$14:$BQ$57,7,FALSE)</f>
        <v>1</v>
      </c>
      <c r="J76" s="92">
        <f>VLOOKUP($B76,'Old Rates'!$A$14:$BQ$57,8,FALSE)</f>
        <v>1</v>
      </c>
      <c r="K76" s="92">
        <f>VLOOKUP($B76,'Old Rates'!$A$14:$BQ$57,9,FALSE)</f>
        <v>1</v>
      </c>
      <c r="L76" s="92"/>
      <c r="M76" s="92"/>
      <c r="N76" s="93">
        <v>1</v>
      </c>
      <c r="O76" s="93">
        <v>1</v>
      </c>
      <c r="P76" s="93">
        <v>1</v>
      </c>
      <c r="Q76" s="93">
        <v>1</v>
      </c>
      <c r="R76" s="93">
        <v>1</v>
      </c>
      <c r="S76" s="93">
        <v>1</v>
      </c>
      <c r="T76" s="93">
        <v>1</v>
      </c>
      <c r="U76" s="93">
        <v>1</v>
      </c>
      <c r="V76" s="93">
        <v>1</v>
      </c>
      <c r="W76" s="93">
        <v>1</v>
      </c>
      <c r="X76" s="93">
        <v>1</v>
      </c>
      <c r="Y76" s="93">
        <v>1</v>
      </c>
      <c r="Z76" s="93">
        <v>1</v>
      </c>
      <c r="AA76" s="93">
        <v>1</v>
      </c>
      <c r="AB76" s="131">
        <v>1</v>
      </c>
      <c r="AC76" s="130"/>
      <c r="AD76" s="126"/>
      <c r="AE76" s="126"/>
      <c r="AF76" s="126"/>
      <c r="AG76" s="124"/>
    </row>
    <row r="77" spans="2:33" s="68" customFormat="1" ht="15.75" customHeight="1" x14ac:dyDescent="0.2">
      <c r="B77" s="80" t="s">
        <v>35</v>
      </c>
      <c r="C77" s="81" t="s">
        <v>93</v>
      </c>
      <c r="D77" s="82" t="s">
        <v>36</v>
      </c>
      <c r="E77" s="82" t="s">
        <v>91</v>
      </c>
      <c r="F77" s="83" t="s">
        <v>52</v>
      </c>
      <c r="G77" s="84">
        <f>VLOOKUP($B77,'Old Rates'!$A$14:$BQ$57,27,FALSE)</f>
        <v>4.5999999999999999E-2</v>
      </c>
      <c r="H77" s="84">
        <f>VLOOKUP($B77,'Old Rates'!$A$14:$BQ$57,28,FALSE)</f>
        <v>0.13800000000000001</v>
      </c>
      <c r="I77" s="84">
        <f>VLOOKUP($B77,'Old Rates'!$A$14:$BQ$57,29,FALSE)</f>
        <v>0.22999999999999998</v>
      </c>
      <c r="J77" s="84">
        <f>VLOOKUP($B77,'Old Rates'!$A$14:$BQ$57,30,FALSE)</f>
        <v>1</v>
      </c>
      <c r="K77" s="84">
        <f>VLOOKUP($B77,'Old Rates'!$A$14:$BQ$57,31,FALSE)</f>
        <v>1</v>
      </c>
      <c r="L77" s="84">
        <v>0.23</v>
      </c>
      <c r="M77" s="84">
        <v>0.25</v>
      </c>
      <c r="N77" s="85"/>
      <c r="O77" s="86">
        <v>0.14544000000000001</v>
      </c>
      <c r="P77" s="87">
        <v>0.18584000000000003</v>
      </c>
      <c r="Q77" s="87">
        <v>0.2424</v>
      </c>
      <c r="R77" s="87">
        <v>0.29088000000000003</v>
      </c>
      <c r="S77" s="87"/>
      <c r="T77" s="87"/>
      <c r="U77" s="87"/>
      <c r="V77" s="87"/>
      <c r="W77" s="87"/>
      <c r="X77" s="116">
        <f t="shared" ref="X77" si="8">Z77*AC77</f>
        <v>2.0000000000000004E-2</v>
      </c>
      <c r="Y77" s="117">
        <f t="shared" ref="Y77" si="9">Z77*AD77</f>
        <v>0.16000000000000003</v>
      </c>
      <c r="Z77" s="118">
        <v>0.2</v>
      </c>
      <c r="AA77" s="117">
        <f t="shared" ref="AA77" si="10">Z77*AF77</f>
        <v>0.24</v>
      </c>
      <c r="AB77" s="117">
        <f t="shared" ref="AB77" si="11">Z77*AG77</f>
        <v>0.30000000000000004</v>
      </c>
      <c r="AC77" s="87">
        <v>0.1</v>
      </c>
      <c r="AD77" s="87">
        <v>0.8</v>
      </c>
      <c r="AE77" s="87">
        <v>1</v>
      </c>
      <c r="AF77" s="87">
        <v>1.2</v>
      </c>
      <c r="AG77" s="87">
        <v>1.5</v>
      </c>
    </row>
    <row r="78" spans="2:33" s="68" customFormat="1" ht="15.75" customHeight="1" x14ac:dyDescent="0.2">
      <c r="B78" s="80" t="s">
        <v>35</v>
      </c>
      <c r="C78" s="81" t="s">
        <v>93</v>
      </c>
      <c r="D78" s="82" t="s">
        <v>36</v>
      </c>
      <c r="E78" s="82" t="s">
        <v>92</v>
      </c>
      <c r="F78" s="83" t="s">
        <v>52</v>
      </c>
      <c r="G78" s="84">
        <f>VLOOKUP($B78,'Old Rates'!$A$14:$BQ$57,27,FALSE)</f>
        <v>4.5999999999999999E-2</v>
      </c>
      <c r="H78" s="84">
        <f>VLOOKUP($B78,'Old Rates'!$A$14:$BQ$57,28,FALSE)</f>
        <v>0.13800000000000001</v>
      </c>
      <c r="I78" s="84">
        <f>VLOOKUP($B78,'Old Rates'!$A$14:$BQ$57,29,FALSE)</f>
        <v>0.22999999999999998</v>
      </c>
      <c r="J78" s="84">
        <f>VLOOKUP($B78,'Old Rates'!$A$14:$BQ$57,30,FALSE)</f>
        <v>1</v>
      </c>
      <c r="K78" s="84">
        <f>VLOOKUP($B78,'Old Rates'!$A$14:$BQ$57,31,FALSE)</f>
        <v>1</v>
      </c>
      <c r="L78" s="84">
        <v>0.38</v>
      </c>
      <c r="M78" s="84">
        <v>1</v>
      </c>
      <c r="N78" s="85"/>
      <c r="O78" s="86">
        <v>0.35727999999999999</v>
      </c>
      <c r="P78" s="87">
        <v>0.35727999999999999</v>
      </c>
      <c r="Q78" s="87">
        <v>0.41272000000000003</v>
      </c>
      <c r="R78" s="87">
        <v>0.46199999999999997</v>
      </c>
      <c r="S78" s="87"/>
      <c r="T78" s="87"/>
      <c r="U78" s="87"/>
      <c r="V78" s="87"/>
      <c r="W78" s="87"/>
      <c r="X78" s="116">
        <f t="shared" ref="X78:X82" si="12">Z78*AC78</f>
        <v>0.11000000000000001</v>
      </c>
      <c r="Y78" s="117">
        <f t="shared" ref="Y78:Y82" si="13">Z78*AD78</f>
        <v>0.55000000000000004</v>
      </c>
      <c r="Z78" s="118">
        <v>0.55000000000000004</v>
      </c>
      <c r="AA78" s="117">
        <f t="shared" ref="AA78:AA82" si="14">Z78*AF78</f>
        <v>0.66</v>
      </c>
      <c r="AB78" s="117">
        <f t="shared" ref="AB78:AB82" si="15">Z78*AG78</f>
        <v>0.82500000000000007</v>
      </c>
      <c r="AC78" s="87">
        <v>0.2</v>
      </c>
      <c r="AD78" s="87">
        <v>1</v>
      </c>
      <c r="AE78" s="87">
        <v>1</v>
      </c>
      <c r="AF78" s="87">
        <v>1.2</v>
      </c>
      <c r="AG78" s="87">
        <v>1.5</v>
      </c>
    </row>
    <row r="79" spans="2:33" s="68" customFormat="1" ht="15.75" customHeight="1" x14ac:dyDescent="0.2">
      <c r="B79" s="80" t="s">
        <v>35</v>
      </c>
      <c r="C79" s="81" t="s">
        <v>94</v>
      </c>
      <c r="D79" s="82" t="s">
        <v>36</v>
      </c>
      <c r="E79" s="82" t="s">
        <v>91</v>
      </c>
      <c r="F79" s="83" t="s">
        <v>52</v>
      </c>
      <c r="G79" s="84">
        <f>VLOOKUP($B79,'Old Rates'!$A$14:$BQ$57,49,FALSE)</f>
        <v>2.6000000000000002E-2</v>
      </c>
      <c r="H79" s="84">
        <f>VLOOKUP($B79,'Old Rates'!$A$14:$BQ$57,50,FALSE)</f>
        <v>7.8000000000000014E-2</v>
      </c>
      <c r="I79" s="84">
        <f>VLOOKUP($B79,'Old Rates'!$A$14:$BQ$57,51,FALSE)</f>
        <v>0.13</v>
      </c>
      <c r="J79" s="84">
        <f>VLOOKUP($B79,'Old Rates'!$A$14:$BQ$57,52,FALSE)</f>
        <v>0.13</v>
      </c>
      <c r="K79" s="84">
        <f>VLOOKUP($B79,'Old Rates'!$A$14:$BQ$57,53,FALSE)</f>
        <v>0.13</v>
      </c>
      <c r="L79" s="84">
        <v>0.23</v>
      </c>
      <c r="M79" s="84">
        <v>0.25</v>
      </c>
      <c r="N79" s="85"/>
      <c r="O79" s="86"/>
      <c r="P79" s="87"/>
      <c r="Q79" s="87"/>
      <c r="R79" s="87"/>
      <c r="S79" s="87"/>
      <c r="T79" s="87"/>
      <c r="U79" s="87"/>
      <c r="V79" s="87"/>
      <c r="W79" s="87"/>
      <c r="X79" s="116">
        <f t="shared" si="12"/>
        <v>1.4999999999999999E-2</v>
      </c>
      <c r="Y79" s="117">
        <f t="shared" si="13"/>
        <v>0.12</v>
      </c>
      <c r="Z79" s="118">
        <v>0.15</v>
      </c>
      <c r="AA79" s="117">
        <f t="shared" si="14"/>
        <v>0.18</v>
      </c>
      <c r="AB79" s="117">
        <f t="shared" si="15"/>
        <v>0.22499999999999998</v>
      </c>
      <c r="AC79" s="87">
        <v>0.1</v>
      </c>
      <c r="AD79" s="87">
        <v>0.8</v>
      </c>
      <c r="AE79" s="87">
        <v>1</v>
      </c>
      <c r="AF79" s="87">
        <v>1.2</v>
      </c>
      <c r="AG79" s="87">
        <v>1.5</v>
      </c>
    </row>
    <row r="80" spans="2:33" s="68" customFormat="1" ht="15.75" customHeight="1" x14ac:dyDescent="0.2">
      <c r="B80" s="80" t="s">
        <v>35</v>
      </c>
      <c r="C80" s="81" t="s">
        <v>94</v>
      </c>
      <c r="D80" s="82" t="s">
        <v>36</v>
      </c>
      <c r="E80" s="82" t="s">
        <v>92</v>
      </c>
      <c r="F80" s="83" t="s">
        <v>52</v>
      </c>
      <c r="G80" s="84">
        <f>VLOOKUP($B80,'Old Rates'!$A$14:$BQ$57,49,FALSE)</f>
        <v>2.6000000000000002E-2</v>
      </c>
      <c r="H80" s="84">
        <f>VLOOKUP($B80,'Old Rates'!$A$14:$BQ$57,50,FALSE)</f>
        <v>7.8000000000000014E-2</v>
      </c>
      <c r="I80" s="84">
        <f>VLOOKUP($B80,'Old Rates'!$A$14:$BQ$57,51,FALSE)</f>
        <v>0.13</v>
      </c>
      <c r="J80" s="84">
        <f>VLOOKUP($B80,'Old Rates'!$A$14:$BQ$57,52,FALSE)</f>
        <v>0.13</v>
      </c>
      <c r="K80" s="84">
        <f>VLOOKUP($B80,'Old Rates'!$A$14:$BQ$57,53,FALSE)</f>
        <v>0.13</v>
      </c>
      <c r="L80" s="84">
        <v>0.38</v>
      </c>
      <c r="M80" s="84">
        <v>1</v>
      </c>
      <c r="N80" s="85"/>
      <c r="O80" s="86"/>
      <c r="P80" s="87"/>
      <c r="Q80" s="87"/>
      <c r="R80" s="87"/>
      <c r="S80" s="87"/>
      <c r="T80" s="87"/>
      <c r="U80" s="87"/>
      <c r="V80" s="87"/>
      <c r="W80" s="87"/>
      <c r="X80" s="116">
        <f t="shared" si="12"/>
        <v>0.05</v>
      </c>
      <c r="Y80" s="117">
        <f t="shared" si="13"/>
        <v>0.25</v>
      </c>
      <c r="Z80" s="118">
        <v>0.25</v>
      </c>
      <c r="AA80" s="117">
        <f t="shared" si="14"/>
        <v>0.3</v>
      </c>
      <c r="AB80" s="117">
        <f t="shared" si="15"/>
        <v>0.375</v>
      </c>
      <c r="AC80" s="87">
        <v>0.2</v>
      </c>
      <c r="AD80" s="87">
        <v>1</v>
      </c>
      <c r="AE80" s="87">
        <v>1</v>
      </c>
      <c r="AF80" s="87">
        <v>1.2</v>
      </c>
      <c r="AG80" s="87">
        <v>1.5</v>
      </c>
    </row>
    <row r="81" spans="2:33" s="68" customFormat="1" ht="15.75" customHeight="1" x14ac:dyDescent="0.2">
      <c r="B81" s="80" t="s">
        <v>35</v>
      </c>
      <c r="C81" s="81" t="s">
        <v>95</v>
      </c>
      <c r="D81" s="82" t="s">
        <v>36</v>
      </c>
      <c r="E81" s="82" t="s">
        <v>91</v>
      </c>
      <c r="F81" s="83" t="s">
        <v>52</v>
      </c>
      <c r="G81" s="84">
        <f>VLOOKUP($B81,'Old Rates'!$A$14:$BQ$57,5,FALSE)</f>
        <v>0.05</v>
      </c>
      <c r="H81" s="84">
        <f>VLOOKUP($B81,'Old Rates'!$A$14:$BQ$57,6,FALSE)</f>
        <v>0.15000000000000002</v>
      </c>
      <c r="I81" s="84">
        <f>VLOOKUP($B81,'Old Rates'!$A$14:$BQ$57,7,FALSE)</f>
        <v>0.25</v>
      </c>
      <c r="J81" s="84">
        <f>VLOOKUP($B81,'Old Rates'!$A$14:$BQ$57,8,FALSE)</f>
        <v>1</v>
      </c>
      <c r="K81" s="84">
        <f>VLOOKUP($B81,'Old Rates'!$A$14:$BQ$57,9,FALSE)</f>
        <v>1</v>
      </c>
      <c r="L81" s="84">
        <v>0.23</v>
      </c>
      <c r="M81" s="84">
        <v>0.25</v>
      </c>
      <c r="N81" s="85"/>
      <c r="O81" s="86">
        <v>0.18</v>
      </c>
      <c r="P81" s="87">
        <v>0.23</v>
      </c>
      <c r="Q81" s="87">
        <v>0.3</v>
      </c>
      <c r="R81" s="87">
        <v>0.36</v>
      </c>
      <c r="S81" s="87"/>
      <c r="T81" s="87">
        <v>0.18</v>
      </c>
      <c r="U81" s="87">
        <v>0.23</v>
      </c>
      <c r="V81" s="87">
        <v>0.3</v>
      </c>
      <c r="W81" s="87">
        <v>0.36</v>
      </c>
      <c r="X81" s="116">
        <f t="shared" si="12"/>
        <v>2.3000000000000003E-2</v>
      </c>
      <c r="Y81" s="117">
        <f t="shared" si="13"/>
        <v>0.18400000000000002</v>
      </c>
      <c r="Z81" s="118">
        <v>0.23</v>
      </c>
      <c r="AA81" s="117">
        <f t="shared" si="14"/>
        <v>0.27600000000000002</v>
      </c>
      <c r="AB81" s="117">
        <f t="shared" si="15"/>
        <v>0.34500000000000003</v>
      </c>
      <c r="AC81" s="87">
        <v>0.1</v>
      </c>
      <c r="AD81" s="87">
        <v>0.8</v>
      </c>
      <c r="AE81" s="87">
        <v>1</v>
      </c>
      <c r="AF81" s="87">
        <v>1.2</v>
      </c>
      <c r="AG81" s="87">
        <v>1.5</v>
      </c>
    </row>
    <row r="82" spans="2:33" s="68" customFormat="1" ht="15.75" customHeight="1" x14ac:dyDescent="0.2">
      <c r="B82" s="80" t="s">
        <v>35</v>
      </c>
      <c r="C82" s="81" t="s">
        <v>95</v>
      </c>
      <c r="D82" s="82" t="s">
        <v>36</v>
      </c>
      <c r="E82" s="82" t="s">
        <v>92</v>
      </c>
      <c r="F82" s="83" t="s">
        <v>52</v>
      </c>
      <c r="G82" s="84">
        <f>VLOOKUP($B82,'Old Rates'!$A$14:$BQ$57,5,FALSE)</f>
        <v>0.05</v>
      </c>
      <c r="H82" s="84">
        <f>VLOOKUP($B82,'Old Rates'!$A$14:$BQ$57,6,FALSE)</f>
        <v>0.15000000000000002</v>
      </c>
      <c r="I82" s="84">
        <f>VLOOKUP($B82,'Old Rates'!$A$14:$BQ$57,7,FALSE)</f>
        <v>0.25</v>
      </c>
      <c r="J82" s="84">
        <f>VLOOKUP($B82,'Old Rates'!$A$14:$BQ$57,8,FALSE)</f>
        <v>1</v>
      </c>
      <c r="K82" s="84">
        <f>VLOOKUP($B82,'Old Rates'!$A$14:$BQ$57,9,FALSE)</f>
        <v>1</v>
      </c>
      <c r="L82" s="84">
        <v>0.38</v>
      </c>
      <c r="M82" s="84">
        <v>1</v>
      </c>
      <c r="N82" s="85"/>
      <c r="O82" s="86">
        <v>0.57999999999999996</v>
      </c>
      <c r="P82" s="87">
        <v>0.57999999999999996</v>
      </c>
      <c r="Q82" s="87">
        <v>0.67</v>
      </c>
      <c r="R82" s="87">
        <v>0.75</v>
      </c>
      <c r="S82" s="87"/>
      <c r="T82" s="87">
        <v>0.57999999999999996</v>
      </c>
      <c r="U82" s="87">
        <v>0.57999999999999996</v>
      </c>
      <c r="V82" s="87">
        <v>0.67</v>
      </c>
      <c r="W82" s="87">
        <v>0.75</v>
      </c>
      <c r="X82" s="116">
        <f t="shared" si="12"/>
        <v>0.11599999999999999</v>
      </c>
      <c r="Y82" s="117">
        <f t="shared" si="13"/>
        <v>0.57999999999999996</v>
      </c>
      <c r="Z82" s="118">
        <v>0.57999999999999996</v>
      </c>
      <c r="AA82" s="117">
        <f t="shared" si="14"/>
        <v>0.69599999999999995</v>
      </c>
      <c r="AB82" s="117">
        <f t="shared" si="15"/>
        <v>0.86999999999999988</v>
      </c>
      <c r="AC82" s="87">
        <v>0.2</v>
      </c>
      <c r="AD82" s="87">
        <v>1</v>
      </c>
      <c r="AE82" s="87">
        <v>1</v>
      </c>
      <c r="AF82" s="87">
        <v>1.2</v>
      </c>
      <c r="AG82" s="87">
        <v>1.5</v>
      </c>
    </row>
    <row r="83" spans="2:33" s="68" customFormat="1" ht="15.75" customHeight="1" x14ac:dyDescent="0.2">
      <c r="B83" s="88" t="s">
        <v>37</v>
      </c>
      <c r="C83" s="89" t="s">
        <v>93</v>
      </c>
      <c r="D83" s="90" t="s">
        <v>47</v>
      </c>
      <c r="E83" s="90" t="s">
        <v>91</v>
      </c>
      <c r="F83" s="91" t="s">
        <v>53</v>
      </c>
      <c r="G83" s="92">
        <f>VLOOKUP($B83,'Old Rates'!$A$14:$BQ$57,27,FALSE)</f>
        <v>1</v>
      </c>
      <c r="H83" s="92">
        <f>VLOOKUP($B83,'Old Rates'!$A$14:$BQ$57,28,FALSE)</f>
        <v>1</v>
      </c>
      <c r="I83" s="92">
        <f>VLOOKUP($B83,'Old Rates'!$A$14:$BQ$57,29,FALSE)</f>
        <v>1</v>
      </c>
      <c r="J83" s="92">
        <f>VLOOKUP($B83,'Old Rates'!$A$14:$BQ$57,30,FALSE)</f>
        <v>1</v>
      </c>
      <c r="K83" s="92">
        <f>VLOOKUP($B83,'Old Rates'!$A$14:$BQ$57,31,FALSE)</f>
        <v>1</v>
      </c>
      <c r="L83" s="92"/>
      <c r="M83" s="92"/>
      <c r="N83" s="93">
        <v>1</v>
      </c>
      <c r="O83" s="93">
        <v>1</v>
      </c>
      <c r="P83" s="93">
        <v>1</v>
      </c>
      <c r="Q83" s="93">
        <v>1</v>
      </c>
      <c r="R83" s="93">
        <v>1</v>
      </c>
      <c r="S83" s="93">
        <v>1</v>
      </c>
      <c r="T83" s="93">
        <v>1</v>
      </c>
      <c r="U83" s="93">
        <v>1</v>
      </c>
      <c r="V83" s="93">
        <v>1</v>
      </c>
      <c r="W83" s="93">
        <v>1</v>
      </c>
      <c r="X83" s="93">
        <v>1</v>
      </c>
      <c r="Y83" s="93">
        <v>1</v>
      </c>
      <c r="Z83" s="93">
        <v>1</v>
      </c>
      <c r="AA83" s="93">
        <v>1</v>
      </c>
      <c r="AB83" s="131">
        <v>1</v>
      </c>
      <c r="AC83" s="126"/>
      <c r="AD83" s="126"/>
      <c r="AE83" s="126"/>
      <c r="AF83" s="126"/>
      <c r="AG83" s="124"/>
    </row>
    <row r="84" spans="2:33" s="68" customFormat="1" ht="15.75" customHeight="1" x14ac:dyDescent="0.2">
      <c r="B84" s="88" t="s">
        <v>37</v>
      </c>
      <c r="C84" s="89" t="s">
        <v>93</v>
      </c>
      <c r="D84" s="90" t="s">
        <v>47</v>
      </c>
      <c r="E84" s="90" t="s">
        <v>92</v>
      </c>
      <c r="F84" s="91" t="s">
        <v>53</v>
      </c>
      <c r="G84" s="92">
        <f>VLOOKUP($B84,'Old Rates'!$A$14:$BQ$57,27,FALSE)</f>
        <v>1</v>
      </c>
      <c r="H84" s="92">
        <f>VLOOKUP($B84,'Old Rates'!$A$14:$BQ$57,28,FALSE)</f>
        <v>1</v>
      </c>
      <c r="I84" s="92">
        <f>VLOOKUP($B84,'Old Rates'!$A$14:$BQ$57,29,FALSE)</f>
        <v>1</v>
      </c>
      <c r="J84" s="92">
        <f>VLOOKUP($B84,'Old Rates'!$A$14:$BQ$57,30,FALSE)</f>
        <v>1</v>
      </c>
      <c r="K84" s="92">
        <f>VLOOKUP($B84,'Old Rates'!$A$14:$BQ$57,31,FALSE)</f>
        <v>1</v>
      </c>
      <c r="L84" s="92"/>
      <c r="M84" s="92"/>
      <c r="N84" s="93">
        <v>1</v>
      </c>
      <c r="O84" s="93">
        <v>1</v>
      </c>
      <c r="P84" s="93">
        <v>1</v>
      </c>
      <c r="Q84" s="93">
        <v>1</v>
      </c>
      <c r="R84" s="93">
        <v>1</v>
      </c>
      <c r="S84" s="93">
        <v>1</v>
      </c>
      <c r="T84" s="93">
        <v>1</v>
      </c>
      <c r="U84" s="93">
        <v>1</v>
      </c>
      <c r="V84" s="93">
        <v>1</v>
      </c>
      <c r="W84" s="93">
        <v>1</v>
      </c>
      <c r="X84" s="93">
        <v>1</v>
      </c>
      <c r="Y84" s="93">
        <v>1</v>
      </c>
      <c r="Z84" s="93">
        <v>1</v>
      </c>
      <c r="AA84" s="93">
        <v>1</v>
      </c>
      <c r="AB84" s="131">
        <v>1</v>
      </c>
      <c r="AC84" s="126"/>
      <c r="AD84" s="126"/>
      <c r="AE84" s="126"/>
      <c r="AF84" s="126"/>
      <c r="AG84" s="124"/>
    </row>
    <row r="85" spans="2:33" s="68" customFormat="1" ht="15.75" customHeight="1" x14ac:dyDescent="0.2">
      <c r="B85" s="88" t="s">
        <v>37</v>
      </c>
      <c r="C85" s="89" t="s">
        <v>94</v>
      </c>
      <c r="D85" s="90" t="s">
        <v>47</v>
      </c>
      <c r="E85" s="90" t="s">
        <v>91</v>
      </c>
      <c r="F85" s="91" t="s">
        <v>53</v>
      </c>
      <c r="G85" s="92">
        <f>VLOOKUP($B85,'Old Rates'!$A$14:$BQ$57,49,FALSE)</f>
        <v>1</v>
      </c>
      <c r="H85" s="92">
        <f>VLOOKUP($B85,'Old Rates'!$A$14:$BQ$57,50,FALSE)</f>
        <v>1</v>
      </c>
      <c r="I85" s="92">
        <f>VLOOKUP($B85,'Old Rates'!$A$14:$BQ$57,51,FALSE)</f>
        <v>1</v>
      </c>
      <c r="J85" s="92">
        <f>VLOOKUP($B85,'Old Rates'!$A$14:$BQ$57,52,FALSE)</f>
        <v>1</v>
      </c>
      <c r="K85" s="92">
        <f>VLOOKUP($B85,'Old Rates'!$A$14:$BQ$57,53,FALSE)</f>
        <v>1</v>
      </c>
      <c r="L85" s="92"/>
      <c r="M85" s="92"/>
      <c r="N85" s="93">
        <v>1</v>
      </c>
      <c r="O85" s="93">
        <v>1</v>
      </c>
      <c r="P85" s="93">
        <v>1</v>
      </c>
      <c r="Q85" s="93">
        <v>1</v>
      </c>
      <c r="R85" s="93">
        <v>1</v>
      </c>
      <c r="S85" s="93">
        <v>1</v>
      </c>
      <c r="T85" s="93">
        <v>1</v>
      </c>
      <c r="U85" s="93">
        <v>1</v>
      </c>
      <c r="V85" s="93">
        <v>1</v>
      </c>
      <c r="W85" s="93">
        <v>1</v>
      </c>
      <c r="X85" s="93">
        <v>1</v>
      </c>
      <c r="Y85" s="93">
        <v>1</v>
      </c>
      <c r="Z85" s="93">
        <v>1</v>
      </c>
      <c r="AA85" s="93">
        <v>1</v>
      </c>
      <c r="AB85" s="131">
        <v>1</v>
      </c>
      <c r="AC85" s="126"/>
      <c r="AD85" s="126"/>
      <c r="AE85" s="126"/>
      <c r="AF85" s="126"/>
      <c r="AG85" s="124"/>
    </row>
    <row r="86" spans="2:33" s="68" customFormat="1" ht="15.75" customHeight="1" x14ac:dyDescent="0.2">
      <c r="B86" s="88" t="s">
        <v>37</v>
      </c>
      <c r="C86" s="89" t="s">
        <v>94</v>
      </c>
      <c r="D86" s="90" t="s">
        <v>47</v>
      </c>
      <c r="E86" s="90" t="s">
        <v>92</v>
      </c>
      <c r="F86" s="91" t="s">
        <v>53</v>
      </c>
      <c r="G86" s="92">
        <f>VLOOKUP($B86,'Old Rates'!$A$14:$BQ$57,49,FALSE)</f>
        <v>1</v>
      </c>
      <c r="H86" s="92">
        <f>VLOOKUP($B86,'Old Rates'!$A$14:$BQ$57,50,FALSE)</f>
        <v>1</v>
      </c>
      <c r="I86" s="92">
        <f>VLOOKUP($B86,'Old Rates'!$A$14:$BQ$57,51,FALSE)</f>
        <v>1</v>
      </c>
      <c r="J86" s="92">
        <f>VLOOKUP($B86,'Old Rates'!$A$14:$BQ$57,52,FALSE)</f>
        <v>1</v>
      </c>
      <c r="K86" s="92">
        <f>VLOOKUP($B86,'Old Rates'!$A$14:$BQ$57,53,FALSE)</f>
        <v>1</v>
      </c>
      <c r="L86" s="92"/>
      <c r="M86" s="92"/>
      <c r="N86" s="93">
        <v>1</v>
      </c>
      <c r="O86" s="93">
        <v>1</v>
      </c>
      <c r="P86" s="93">
        <v>1</v>
      </c>
      <c r="Q86" s="93">
        <v>1</v>
      </c>
      <c r="R86" s="93">
        <v>1</v>
      </c>
      <c r="S86" s="93">
        <v>1</v>
      </c>
      <c r="T86" s="93">
        <v>1</v>
      </c>
      <c r="U86" s="93">
        <v>1</v>
      </c>
      <c r="V86" s="93">
        <v>1</v>
      </c>
      <c r="W86" s="93">
        <v>1</v>
      </c>
      <c r="X86" s="93">
        <v>1</v>
      </c>
      <c r="Y86" s="93">
        <v>1</v>
      </c>
      <c r="Z86" s="93">
        <v>1</v>
      </c>
      <c r="AA86" s="93">
        <v>1</v>
      </c>
      <c r="AB86" s="131">
        <v>1</v>
      </c>
      <c r="AC86" s="126"/>
      <c r="AD86" s="126"/>
      <c r="AE86" s="126"/>
      <c r="AF86" s="126"/>
      <c r="AG86" s="124"/>
    </row>
    <row r="87" spans="2:33" s="68" customFormat="1" ht="15.75" customHeight="1" x14ac:dyDescent="0.2">
      <c r="B87" s="88" t="s">
        <v>37</v>
      </c>
      <c r="C87" s="89" t="s">
        <v>95</v>
      </c>
      <c r="D87" s="90" t="s">
        <v>47</v>
      </c>
      <c r="E87" s="90" t="s">
        <v>91</v>
      </c>
      <c r="F87" s="91" t="s">
        <v>53</v>
      </c>
      <c r="G87" s="92">
        <f>VLOOKUP($B87,'Old Rates'!$A$14:$BQ$57,5,FALSE)</f>
        <v>1</v>
      </c>
      <c r="H87" s="92">
        <f>VLOOKUP($B87,'Old Rates'!$A$14:$BQ$57,6,FALSE)</f>
        <v>1</v>
      </c>
      <c r="I87" s="92">
        <f>VLOOKUP($B87,'Old Rates'!$A$14:$BQ$57,7,FALSE)</f>
        <v>1</v>
      </c>
      <c r="J87" s="92">
        <f>VLOOKUP($B87,'Old Rates'!$A$14:$BQ$57,8,FALSE)</f>
        <v>1</v>
      </c>
      <c r="K87" s="92">
        <f>VLOOKUP($B87,'Old Rates'!$A$14:$BQ$57,9,FALSE)</f>
        <v>1</v>
      </c>
      <c r="L87" s="92"/>
      <c r="M87" s="92"/>
      <c r="N87" s="93">
        <v>1</v>
      </c>
      <c r="O87" s="93">
        <v>1</v>
      </c>
      <c r="P87" s="93">
        <v>1</v>
      </c>
      <c r="Q87" s="93">
        <v>1</v>
      </c>
      <c r="R87" s="93">
        <v>1</v>
      </c>
      <c r="S87" s="93">
        <v>1</v>
      </c>
      <c r="T87" s="93">
        <v>1</v>
      </c>
      <c r="U87" s="93">
        <v>1</v>
      </c>
      <c r="V87" s="93">
        <v>1</v>
      </c>
      <c r="W87" s="93">
        <v>1</v>
      </c>
      <c r="X87" s="93">
        <v>1</v>
      </c>
      <c r="Y87" s="93">
        <v>1</v>
      </c>
      <c r="Z87" s="93">
        <v>1</v>
      </c>
      <c r="AA87" s="93">
        <v>1</v>
      </c>
      <c r="AB87" s="131">
        <v>1</v>
      </c>
      <c r="AC87" s="126"/>
      <c r="AD87" s="126"/>
      <c r="AE87" s="126"/>
      <c r="AF87" s="126"/>
      <c r="AG87" s="124"/>
    </row>
    <row r="88" spans="2:33" s="68" customFormat="1" ht="15.75" customHeight="1" x14ac:dyDescent="0.2">
      <c r="B88" s="88" t="s">
        <v>37</v>
      </c>
      <c r="C88" s="89" t="s">
        <v>95</v>
      </c>
      <c r="D88" s="90" t="s">
        <v>47</v>
      </c>
      <c r="E88" s="90" t="s">
        <v>92</v>
      </c>
      <c r="F88" s="91" t="s">
        <v>53</v>
      </c>
      <c r="G88" s="92">
        <f>VLOOKUP($B88,'Old Rates'!$A$14:$BQ$57,5,FALSE)</f>
        <v>1</v>
      </c>
      <c r="H88" s="92">
        <f>VLOOKUP($B88,'Old Rates'!$A$14:$BQ$57,6,FALSE)</f>
        <v>1</v>
      </c>
      <c r="I88" s="92">
        <f>VLOOKUP($B88,'Old Rates'!$A$14:$BQ$57,7,FALSE)</f>
        <v>1</v>
      </c>
      <c r="J88" s="92">
        <f>VLOOKUP($B88,'Old Rates'!$A$14:$BQ$57,8,FALSE)</f>
        <v>1</v>
      </c>
      <c r="K88" s="92">
        <f>VLOOKUP($B88,'Old Rates'!$A$14:$BQ$57,9,FALSE)</f>
        <v>1</v>
      </c>
      <c r="L88" s="92"/>
      <c r="M88" s="92"/>
      <c r="N88" s="93">
        <v>1</v>
      </c>
      <c r="O88" s="93">
        <v>1</v>
      </c>
      <c r="P88" s="93">
        <v>1</v>
      </c>
      <c r="Q88" s="93">
        <v>1</v>
      </c>
      <c r="R88" s="93">
        <v>1</v>
      </c>
      <c r="S88" s="93">
        <v>1</v>
      </c>
      <c r="T88" s="93">
        <v>1</v>
      </c>
      <c r="U88" s="93">
        <v>1</v>
      </c>
      <c r="V88" s="93">
        <v>1</v>
      </c>
      <c r="W88" s="93">
        <v>1</v>
      </c>
      <c r="X88" s="93">
        <v>1</v>
      </c>
      <c r="Y88" s="93">
        <v>1</v>
      </c>
      <c r="Z88" s="93">
        <v>1</v>
      </c>
      <c r="AA88" s="93">
        <v>1</v>
      </c>
      <c r="AB88" s="131">
        <v>1</v>
      </c>
      <c r="AC88" s="126"/>
      <c r="AD88" s="126"/>
      <c r="AE88" s="126"/>
      <c r="AF88" s="126"/>
      <c r="AG88" s="124"/>
    </row>
    <row r="89" spans="2:33" s="68" customFormat="1" ht="15.75" hidden="1" customHeight="1" x14ac:dyDescent="0.2">
      <c r="B89" s="80" t="s">
        <v>39</v>
      </c>
      <c r="C89" s="81" t="s">
        <v>93</v>
      </c>
      <c r="D89" s="82" t="s">
        <v>40</v>
      </c>
      <c r="E89" s="82" t="s">
        <v>91</v>
      </c>
      <c r="F89" s="83" t="s">
        <v>52</v>
      </c>
      <c r="G89" s="84">
        <f>VLOOKUP($B89,'Old Rates'!$A$14:$BQ$57,27,FALSE)</f>
        <v>4.5999999999999999E-2</v>
      </c>
      <c r="H89" s="84">
        <f>VLOOKUP($B89,'Old Rates'!$A$14:$BQ$57,28,FALSE)</f>
        <v>0.13800000000000001</v>
      </c>
      <c r="I89" s="84">
        <f>VLOOKUP($B89,'Old Rates'!$A$14:$BQ$57,29,FALSE)</f>
        <v>0.22999999999999998</v>
      </c>
      <c r="J89" s="84">
        <f>VLOOKUP($B89,'Old Rates'!$A$14:$BQ$57,30,FALSE)</f>
        <v>1</v>
      </c>
      <c r="K89" s="129">
        <f>VLOOKUP($B89,'Old Rates'!$A$14:$BQ$57,31,FALSE)</f>
        <v>1</v>
      </c>
      <c r="L89" s="129"/>
      <c r="M89" s="129"/>
      <c r="N89" s="130"/>
      <c r="O89" s="125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4"/>
    </row>
    <row r="90" spans="2:33" s="68" customFormat="1" ht="15.75" hidden="1" customHeight="1" x14ac:dyDescent="0.2">
      <c r="B90" s="80" t="s">
        <v>39</v>
      </c>
      <c r="C90" s="81" t="s">
        <v>93</v>
      </c>
      <c r="D90" s="82" t="s">
        <v>40</v>
      </c>
      <c r="E90" s="82" t="s">
        <v>92</v>
      </c>
      <c r="F90" s="83" t="s">
        <v>52</v>
      </c>
      <c r="G90" s="84">
        <f>VLOOKUP($B90,'Old Rates'!$A$14:$BQ$57,27,FALSE)</f>
        <v>4.5999999999999999E-2</v>
      </c>
      <c r="H90" s="84">
        <f>VLOOKUP($B90,'Old Rates'!$A$14:$BQ$57,28,FALSE)</f>
        <v>0.13800000000000001</v>
      </c>
      <c r="I90" s="84">
        <f>VLOOKUP($B90,'Old Rates'!$A$14:$BQ$57,29,FALSE)</f>
        <v>0.22999999999999998</v>
      </c>
      <c r="J90" s="84">
        <f>VLOOKUP($B90,'Old Rates'!$A$14:$BQ$57,30,FALSE)</f>
        <v>1</v>
      </c>
      <c r="K90" s="129">
        <f>VLOOKUP($B90,'Old Rates'!$A$14:$BQ$57,31,FALSE)</f>
        <v>1</v>
      </c>
      <c r="L90" s="129"/>
      <c r="M90" s="129"/>
      <c r="N90" s="130"/>
      <c r="O90" s="125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4"/>
    </row>
    <row r="91" spans="2:33" s="68" customFormat="1" ht="15.75" hidden="1" customHeight="1" x14ac:dyDescent="0.2">
      <c r="B91" s="80" t="s">
        <v>39</v>
      </c>
      <c r="C91" s="81" t="s">
        <v>94</v>
      </c>
      <c r="D91" s="82" t="s">
        <v>40</v>
      </c>
      <c r="E91" s="82" t="s">
        <v>91</v>
      </c>
      <c r="F91" s="83" t="s">
        <v>52</v>
      </c>
      <c r="G91" s="84">
        <f>VLOOKUP($B91,'Old Rates'!$A$14:$BQ$57,49,FALSE)</f>
        <v>2.6000000000000002E-2</v>
      </c>
      <c r="H91" s="84">
        <f>VLOOKUP($B91,'Old Rates'!$A$14:$BQ$57,50,FALSE)</f>
        <v>7.8000000000000014E-2</v>
      </c>
      <c r="I91" s="84">
        <f>VLOOKUP($B91,'Old Rates'!$A$14:$BQ$57,51,FALSE)</f>
        <v>0.13</v>
      </c>
      <c r="J91" s="84">
        <f>VLOOKUP($B91,'Old Rates'!$A$14:$BQ$57,52,FALSE)</f>
        <v>0.13</v>
      </c>
      <c r="K91" s="129">
        <f>VLOOKUP($B91,'Old Rates'!$A$14:$BQ$57,53,FALSE)</f>
        <v>0.13</v>
      </c>
      <c r="L91" s="129"/>
      <c r="M91" s="129"/>
      <c r="N91" s="130"/>
      <c r="O91" s="125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4"/>
    </row>
    <row r="92" spans="2:33" s="68" customFormat="1" ht="15.75" hidden="1" customHeight="1" x14ac:dyDescent="0.2">
      <c r="B92" s="80" t="s">
        <v>39</v>
      </c>
      <c r="C92" s="81" t="s">
        <v>94</v>
      </c>
      <c r="D92" s="82" t="s">
        <v>40</v>
      </c>
      <c r="E92" s="82" t="s">
        <v>92</v>
      </c>
      <c r="F92" s="83" t="s">
        <v>52</v>
      </c>
      <c r="G92" s="84">
        <f>VLOOKUP($B92,'Old Rates'!$A$14:$BQ$57,49,FALSE)</f>
        <v>2.6000000000000002E-2</v>
      </c>
      <c r="H92" s="84">
        <f>VLOOKUP($B92,'Old Rates'!$A$14:$BQ$57,50,FALSE)</f>
        <v>7.8000000000000014E-2</v>
      </c>
      <c r="I92" s="84">
        <f>VLOOKUP($B92,'Old Rates'!$A$14:$BQ$57,51,FALSE)</f>
        <v>0.13</v>
      </c>
      <c r="J92" s="84">
        <f>VLOOKUP($B92,'Old Rates'!$A$14:$BQ$57,52,FALSE)</f>
        <v>0.13</v>
      </c>
      <c r="K92" s="129">
        <f>VLOOKUP($B92,'Old Rates'!$A$14:$BQ$57,53,FALSE)</f>
        <v>0.13</v>
      </c>
      <c r="L92" s="129"/>
      <c r="M92" s="129"/>
      <c r="N92" s="130"/>
      <c r="O92" s="125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4"/>
    </row>
    <row r="93" spans="2:33" s="68" customFormat="1" ht="15.75" hidden="1" customHeight="1" x14ac:dyDescent="0.2">
      <c r="B93" s="80" t="s">
        <v>39</v>
      </c>
      <c r="C93" s="81" t="s">
        <v>95</v>
      </c>
      <c r="D93" s="82" t="s">
        <v>40</v>
      </c>
      <c r="E93" s="82" t="s">
        <v>91</v>
      </c>
      <c r="F93" s="83" t="s">
        <v>52</v>
      </c>
      <c r="G93" s="84">
        <f>VLOOKUP($B93,'Old Rates'!$A$14:$BQ$57,5,FALSE)</f>
        <v>0.05</v>
      </c>
      <c r="H93" s="84">
        <f>VLOOKUP($B93,'Old Rates'!$A$14:$BQ$57,6,FALSE)</f>
        <v>0.15000000000000002</v>
      </c>
      <c r="I93" s="84">
        <f>VLOOKUP($B93,'Old Rates'!$A$14:$BQ$57,7,FALSE)</f>
        <v>0.25</v>
      </c>
      <c r="J93" s="84">
        <f>VLOOKUP($B93,'Old Rates'!$A$14:$BQ$57,8,FALSE)</f>
        <v>1</v>
      </c>
      <c r="K93" s="129">
        <f>VLOOKUP($B93,'Old Rates'!$A$14:$BQ$57,9,FALSE)</f>
        <v>1</v>
      </c>
      <c r="L93" s="129"/>
      <c r="M93" s="129"/>
      <c r="N93" s="130"/>
      <c r="O93" s="125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4"/>
    </row>
    <row r="94" spans="2:33" s="68" customFormat="1" ht="15.75" hidden="1" customHeight="1" x14ac:dyDescent="0.2">
      <c r="B94" s="80" t="s">
        <v>39</v>
      </c>
      <c r="C94" s="81" t="s">
        <v>95</v>
      </c>
      <c r="D94" s="82" t="s">
        <v>40</v>
      </c>
      <c r="E94" s="82" t="s">
        <v>92</v>
      </c>
      <c r="F94" s="83" t="s">
        <v>52</v>
      </c>
      <c r="G94" s="84">
        <f>VLOOKUP($B94,'Old Rates'!$A$14:$BQ$57,5,FALSE)</f>
        <v>0.05</v>
      </c>
      <c r="H94" s="84">
        <f>VLOOKUP($B94,'Old Rates'!$A$14:$BQ$57,6,FALSE)</f>
        <v>0.15000000000000002</v>
      </c>
      <c r="I94" s="84">
        <f>VLOOKUP($B94,'Old Rates'!$A$14:$BQ$57,7,FALSE)</f>
        <v>0.25</v>
      </c>
      <c r="J94" s="84">
        <f>VLOOKUP($B94,'Old Rates'!$A$14:$BQ$57,8,FALSE)</f>
        <v>1</v>
      </c>
      <c r="K94" s="129">
        <f>VLOOKUP($B94,'Old Rates'!$A$14:$BQ$57,9,FALSE)</f>
        <v>1</v>
      </c>
      <c r="L94" s="129"/>
      <c r="M94" s="129"/>
      <c r="N94" s="130"/>
      <c r="O94" s="125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4"/>
    </row>
    <row r="95" spans="2:33" s="68" customFormat="1" ht="15.75" customHeight="1" x14ac:dyDescent="0.2">
      <c r="B95" s="88" t="s">
        <v>41</v>
      </c>
      <c r="C95" s="89" t="s">
        <v>93</v>
      </c>
      <c r="D95" s="90" t="s">
        <v>42</v>
      </c>
      <c r="E95" s="90" t="s">
        <v>91</v>
      </c>
      <c r="F95" s="91" t="s">
        <v>52</v>
      </c>
      <c r="G95" s="92">
        <f>VLOOKUP($B95,'Old Rates'!$A$14:$BQ$57,27,FALSE)</f>
        <v>4.5999999999999999E-2</v>
      </c>
      <c r="H95" s="92">
        <f>VLOOKUP($B95,'Old Rates'!$A$14:$BQ$57,28,FALSE)</f>
        <v>0.13800000000000001</v>
      </c>
      <c r="I95" s="92">
        <f>VLOOKUP($B95,'Old Rates'!$A$14:$BQ$57,29,FALSE)</f>
        <v>0.22999999999999998</v>
      </c>
      <c r="J95" s="92">
        <f>VLOOKUP($B95,'Old Rates'!$A$14:$BQ$57,30,FALSE)</f>
        <v>1</v>
      </c>
      <c r="K95" s="92">
        <f>VLOOKUP($B95,'Old Rates'!$A$14:$BQ$57,31,FALSE)</f>
        <v>1</v>
      </c>
      <c r="L95" s="92">
        <v>0.23</v>
      </c>
      <c r="M95" s="92">
        <v>0.25</v>
      </c>
      <c r="N95" s="93"/>
      <c r="O95" s="94">
        <v>0.12320000000000002</v>
      </c>
      <c r="P95" s="95">
        <v>0.2024</v>
      </c>
      <c r="Q95" s="95">
        <v>0.26400000000000001</v>
      </c>
      <c r="R95" s="95">
        <v>0.31679999999999997</v>
      </c>
      <c r="S95" s="95"/>
      <c r="T95" s="95"/>
      <c r="U95" s="95"/>
      <c r="V95" s="95"/>
      <c r="W95" s="95"/>
      <c r="X95" s="113">
        <f t="shared" ref="X95" si="16">Z95*AC95</f>
        <v>2.0000000000000004E-2</v>
      </c>
      <c r="Y95" s="115">
        <f t="shared" ref="Y95" si="17">Z95*AD95</f>
        <v>0.16000000000000003</v>
      </c>
      <c r="Z95" s="115">
        <v>0.2</v>
      </c>
      <c r="AA95" s="115">
        <f t="shared" ref="AA95" si="18">Z95*AF95</f>
        <v>0.24</v>
      </c>
      <c r="AB95" s="115">
        <f t="shared" ref="AB95" si="19">Z95*AG95</f>
        <v>0.30000000000000004</v>
      </c>
      <c r="AC95" s="95">
        <v>0.1</v>
      </c>
      <c r="AD95" s="95">
        <v>0.8</v>
      </c>
      <c r="AE95" s="95">
        <v>1</v>
      </c>
      <c r="AF95" s="95">
        <v>1.2</v>
      </c>
      <c r="AG95" s="95">
        <v>1.5</v>
      </c>
    </row>
    <row r="96" spans="2:33" s="68" customFormat="1" ht="15.75" customHeight="1" x14ac:dyDescent="0.2">
      <c r="B96" s="88" t="s">
        <v>41</v>
      </c>
      <c r="C96" s="89" t="s">
        <v>93</v>
      </c>
      <c r="D96" s="90" t="s">
        <v>42</v>
      </c>
      <c r="E96" s="90" t="s">
        <v>92</v>
      </c>
      <c r="F96" s="91" t="s">
        <v>52</v>
      </c>
      <c r="G96" s="92">
        <f>VLOOKUP($B96,'Old Rates'!$A$14:$BQ$57,27,FALSE)</f>
        <v>4.5999999999999999E-2</v>
      </c>
      <c r="H96" s="92">
        <f>VLOOKUP($B96,'Old Rates'!$A$14:$BQ$57,28,FALSE)</f>
        <v>0.13800000000000001</v>
      </c>
      <c r="I96" s="92">
        <f>VLOOKUP($B96,'Old Rates'!$A$14:$BQ$57,29,FALSE)</f>
        <v>0.22999999999999998</v>
      </c>
      <c r="J96" s="92">
        <f>VLOOKUP($B96,'Old Rates'!$A$14:$BQ$57,30,FALSE)</f>
        <v>1</v>
      </c>
      <c r="K96" s="92">
        <f>VLOOKUP($B96,'Old Rates'!$A$14:$BQ$57,31,FALSE)</f>
        <v>1</v>
      </c>
      <c r="L96" s="92">
        <v>0.38</v>
      </c>
      <c r="M96" s="92">
        <v>1</v>
      </c>
      <c r="N96" s="93"/>
      <c r="O96" s="94">
        <v>0.35512000000000005</v>
      </c>
      <c r="P96" s="95">
        <v>0.44775999999999999</v>
      </c>
      <c r="Q96" s="95">
        <v>0.51724000000000003</v>
      </c>
      <c r="R96" s="95">
        <v>0.57899999999999996</v>
      </c>
      <c r="S96" s="95"/>
      <c r="T96" s="95"/>
      <c r="U96" s="95"/>
      <c r="V96" s="95"/>
      <c r="W96" s="95"/>
      <c r="X96" s="113">
        <f t="shared" ref="X96:X100" si="20">Z96*AC96</f>
        <v>0.11000000000000001</v>
      </c>
      <c r="Y96" s="115">
        <f t="shared" ref="Y96:Y100" si="21">Z96*AD96</f>
        <v>0.55000000000000004</v>
      </c>
      <c r="Z96" s="115">
        <v>0.55000000000000004</v>
      </c>
      <c r="AA96" s="115">
        <f t="shared" ref="AA96:AA100" si="22">Z96*AF96</f>
        <v>0.66</v>
      </c>
      <c r="AB96" s="115">
        <f t="shared" ref="AB96:AB100" si="23">Z96*AG96</f>
        <v>0.82500000000000007</v>
      </c>
      <c r="AC96" s="95">
        <v>0.2</v>
      </c>
      <c r="AD96" s="95">
        <v>1</v>
      </c>
      <c r="AE96" s="95">
        <v>1</v>
      </c>
      <c r="AF96" s="95">
        <v>1.2</v>
      </c>
      <c r="AG96" s="95">
        <v>1.5</v>
      </c>
    </row>
    <row r="97" spans="2:33" s="68" customFormat="1" ht="15.75" customHeight="1" x14ac:dyDescent="0.2">
      <c r="B97" s="88" t="s">
        <v>41</v>
      </c>
      <c r="C97" s="89" t="s">
        <v>94</v>
      </c>
      <c r="D97" s="90" t="s">
        <v>42</v>
      </c>
      <c r="E97" s="90" t="s">
        <v>91</v>
      </c>
      <c r="F97" s="91" t="s">
        <v>52</v>
      </c>
      <c r="G97" s="92">
        <f>VLOOKUP($B97,'Old Rates'!$A$14:$BQ$57,49,FALSE)</f>
        <v>2.6000000000000002E-2</v>
      </c>
      <c r="H97" s="92">
        <f>VLOOKUP($B97,'Old Rates'!$A$14:$BQ$57,50,FALSE)</f>
        <v>7.8000000000000014E-2</v>
      </c>
      <c r="I97" s="92">
        <f>VLOOKUP($B97,'Old Rates'!$A$14:$BQ$57,51,FALSE)</f>
        <v>0.13</v>
      </c>
      <c r="J97" s="92">
        <f>VLOOKUP($B97,'Old Rates'!$A$14:$BQ$57,52,FALSE)</f>
        <v>0.13</v>
      </c>
      <c r="K97" s="92">
        <f>VLOOKUP($B97,'Old Rates'!$A$14:$BQ$57,53,FALSE)</f>
        <v>0.13</v>
      </c>
      <c r="L97" s="92">
        <v>0.23</v>
      </c>
      <c r="M97" s="92">
        <v>0.25</v>
      </c>
      <c r="N97" s="93"/>
      <c r="O97" s="94"/>
      <c r="P97" s="95"/>
      <c r="Q97" s="95"/>
      <c r="R97" s="95"/>
      <c r="S97" s="95"/>
      <c r="T97" s="95"/>
      <c r="U97" s="95"/>
      <c r="V97" s="95"/>
      <c r="W97" s="95"/>
      <c r="X97" s="113">
        <f t="shared" si="20"/>
        <v>1.4999999999999999E-2</v>
      </c>
      <c r="Y97" s="115">
        <f t="shared" si="21"/>
        <v>0.12</v>
      </c>
      <c r="Z97" s="115">
        <v>0.15</v>
      </c>
      <c r="AA97" s="115">
        <f t="shared" si="22"/>
        <v>0.18</v>
      </c>
      <c r="AB97" s="115">
        <f t="shared" si="23"/>
        <v>0.22499999999999998</v>
      </c>
      <c r="AC97" s="95">
        <v>0.1</v>
      </c>
      <c r="AD97" s="95">
        <v>0.8</v>
      </c>
      <c r="AE97" s="95">
        <v>1</v>
      </c>
      <c r="AF97" s="95">
        <v>1.2</v>
      </c>
      <c r="AG97" s="95">
        <v>1.5</v>
      </c>
    </row>
    <row r="98" spans="2:33" s="68" customFormat="1" ht="15.75" customHeight="1" x14ac:dyDescent="0.2">
      <c r="B98" s="88" t="s">
        <v>41</v>
      </c>
      <c r="C98" s="89" t="s">
        <v>94</v>
      </c>
      <c r="D98" s="90" t="s">
        <v>42</v>
      </c>
      <c r="E98" s="90" t="s">
        <v>92</v>
      </c>
      <c r="F98" s="91" t="s">
        <v>52</v>
      </c>
      <c r="G98" s="92">
        <f>VLOOKUP($B98,'Old Rates'!$A$14:$BQ$57,49,FALSE)</f>
        <v>2.6000000000000002E-2</v>
      </c>
      <c r="H98" s="92">
        <f>VLOOKUP($B98,'Old Rates'!$A$14:$BQ$57,50,FALSE)</f>
        <v>7.8000000000000014E-2</v>
      </c>
      <c r="I98" s="92">
        <f>VLOOKUP($B98,'Old Rates'!$A$14:$BQ$57,51,FALSE)</f>
        <v>0.13</v>
      </c>
      <c r="J98" s="92">
        <f>VLOOKUP($B98,'Old Rates'!$A$14:$BQ$57,52,FALSE)</f>
        <v>0.13</v>
      </c>
      <c r="K98" s="92">
        <f>VLOOKUP($B98,'Old Rates'!$A$14:$BQ$57,53,FALSE)</f>
        <v>0.13</v>
      </c>
      <c r="L98" s="92">
        <v>0.38</v>
      </c>
      <c r="M98" s="92">
        <v>1</v>
      </c>
      <c r="N98" s="93"/>
      <c r="O98" s="94"/>
      <c r="P98" s="95"/>
      <c r="Q98" s="95"/>
      <c r="R98" s="95"/>
      <c r="S98" s="95"/>
      <c r="T98" s="95"/>
      <c r="U98" s="95"/>
      <c r="V98" s="95"/>
      <c r="W98" s="95"/>
      <c r="X98" s="113">
        <f t="shared" si="20"/>
        <v>0.05</v>
      </c>
      <c r="Y98" s="115">
        <f t="shared" si="21"/>
        <v>0.25</v>
      </c>
      <c r="Z98" s="115">
        <v>0.25</v>
      </c>
      <c r="AA98" s="115">
        <f t="shared" si="22"/>
        <v>0.3</v>
      </c>
      <c r="AB98" s="115">
        <f t="shared" si="23"/>
        <v>0.375</v>
      </c>
      <c r="AC98" s="95">
        <v>0.2</v>
      </c>
      <c r="AD98" s="95">
        <v>1</v>
      </c>
      <c r="AE98" s="95">
        <v>1</v>
      </c>
      <c r="AF98" s="95">
        <v>1.2</v>
      </c>
      <c r="AG98" s="95">
        <v>1.5</v>
      </c>
    </row>
    <row r="99" spans="2:33" s="68" customFormat="1" ht="15.75" customHeight="1" x14ac:dyDescent="0.2">
      <c r="B99" s="88" t="s">
        <v>41</v>
      </c>
      <c r="C99" s="89" t="s">
        <v>95</v>
      </c>
      <c r="D99" s="90" t="s">
        <v>42</v>
      </c>
      <c r="E99" s="90" t="s">
        <v>91</v>
      </c>
      <c r="F99" s="91" t="s">
        <v>52</v>
      </c>
      <c r="G99" s="92">
        <f>VLOOKUP($B99,'Old Rates'!$A$14:$BQ$57,5,FALSE)</f>
        <v>0.05</v>
      </c>
      <c r="H99" s="92">
        <f>VLOOKUP($B99,'Old Rates'!$A$14:$BQ$57,6,FALSE)</f>
        <v>0.15000000000000002</v>
      </c>
      <c r="I99" s="92">
        <f>VLOOKUP($B99,'Old Rates'!$A$14:$BQ$57,7,FALSE)</f>
        <v>0.25</v>
      </c>
      <c r="J99" s="92">
        <f>VLOOKUP($B99,'Old Rates'!$A$14:$BQ$57,8,FALSE)</f>
        <v>1</v>
      </c>
      <c r="K99" s="92">
        <f>VLOOKUP($B99,'Old Rates'!$A$14:$BQ$57,9,FALSE)</f>
        <v>1</v>
      </c>
      <c r="L99" s="92">
        <v>0.23</v>
      </c>
      <c r="M99" s="92">
        <v>0.25</v>
      </c>
      <c r="N99" s="93"/>
      <c r="O99" s="93">
        <v>0.14000000000000001</v>
      </c>
      <c r="P99" s="93">
        <v>0.23</v>
      </c>
      <c r="Q99" s="93">
        <v>0.3</v>
      </c>
      <c r="R99" s="93">
        <v>0.36</v>
      </c>
      <c r="S99" s="93"/>
      <c r="T99" s="93">
        <v>0.18</v>
      </c>
      <c r="U99" s="93">
        <v>0.23</v>
      </c>
      <c r="V99" s="93">
        <v>0.3</v>
      </c>
      <c r="W99" s="93">
        <v>0.36</v>
      </c>
      <c r="X99" s="113">
        <f t="shared" si="20"/>
        <v>2.3000000000000003E-2</v>
      </c>
      <c r="Y99" s="115">
        <f t="shared" si="21"/>
        <v>0.18400000000000002</v>
      </c>
      <c r="Z99" s="115">
        <v>0.23</v>
      </c>
      <c r="AA99" s="115">
        <f t="shared" si="22"/>
        <v>0.27600000000000002</v>
      </c>
      <c r="AB99" s="115">
        <f t="shared" si="23"/>
        <v>0.34500000000000003</v>
      </c>
      <c r="AC99" s="95">
        <v>0.1</v>
      </c>
      <c r="AD99" s="95">
        <v>0.8</v>
      </c>
      <c r="AE99" s="95">
        <v>1</v>
      </c>
      <c r="AF99" s="95">
        <v>1.2</v>
      </c>
      <c r="AG99" s="95">
        <v>1.5</v>
      </c>
    </row>
    <row r="100" spans="2:33" s="68" customFormat="1" ht="15.75" customHeight="1" x14ac:dyDescent="0.2">
      <c r="B100" s="88" t="s">
        <v>41</v>
      </c>
      <c r="C100" s="89" t="s">
        <v>95</v>
      </c>
      <c r="D100" s="90" t="s">
        <v>42</v>
      </c>
      <c r="E100" s="90" t="s">
        <v>92</v>
      </c>
      <c r="F100" s="91" t="s">
        <v>52</v>
      </c>
      <c r="G100" s="92">
        <f>VLOOKUP($B100,'Old Rates'!$A$14:$BQ$57,5,FALSE)</f>
        <v>0.05</v>
      </c>
      <c r="H100" s="92">
        <f>VLOOKUP($B100,'Old Rates'!$A$14:$BQ$57,6,FALSE)</f>
        <v>0.15000000000000002</v>
      </c>
      <c r="I100" s="92">
        <f>VLOOKUP($B100,'Old Rates'!$A$14:$BQ$57,7,FALSE)</f>
        <v>0.25</v>
      </c>
      <c r="J100" s="92">
        <f>VLOOKUP($B100,'Old Rates'!$A$14:$BQ$57,8,FALSE)</f>
        <v>1</v>
      </c>
      <c r="K100" s="92">
        <f>VLOOKUP($B100,'Old Rates'!$A$14:$BQ$57,9,FALSE)</f>
        <v>1</v>
      </c>
      <c r="L100" s="92">
        <v>0.38</v>
      </c>
      <c r="M100" s="92">
        <v>1</v>
      </c>
      <c r="N100" s="93"/>
      <c r="O100" s="93">
        <v>0.46</v>
      </c>
      <c r="P100" s="93">
        <v>0.57999999999999996</v>
      </c>
      <c r="Q100" s="93">
        <v>0.67</v>
      </c>
      <c r="R100" s="93">
        <v>0.75</v>
      </c>
      <c r="S100" s="93"/>
      <c r="T100" s="93">
        <v>0.57999999999999996</v>
      </c>
      <c r="U100" s="93">
        <v>0.57999999999999996</v>
      </c>
      <c r="V100" s="93">
        <v>0.67</v>
      </c>
      <c r="W100" s="93">
        <v>0.75</v>
      </c>
      <c r="X100" s="113">
        <f t="shared" si="20"/>
        <v>0.11599999999999999</v>
      </c>
      <c r="Y100" s="115">
        <f t="shared" si="21"/>
        <v>0.57999999999999996</v>
      </c>
      <c r="Z100" s="115">
        <v>0.57999999999999996</v>
      </c>
      <c r="AA100" s="115">
        <f t="shared" si="22"/>
        <v>0.69599999999999995</v>
      </c>
      <c r="AB100" s="115">
        <f t="shared" si="23"/>
        <v>0.86999999999999988</v>
      </c>
      <c r="AC100" s="95">
        <v>0.2</v>
      </c>
      <c r="AD100" s="95">
        <v>1</v>
      </c>
      <c r="AE100" s="95">
        <v>1</v>
      </c>
      <c r="AF100" s="95">
        <v>1.2</v>
      </c>
      <c r="AG100" s="95">
        <v>1.5</v>
      </c>
    </row>
    <row r="101" spans="2:33" s="68" customFormat="1" ht="15.75" customHeight="1" x14ac:dyDescent="0.2">
      <c r="B101" s="80" t="s">
        <v>20</v>
      </c>
      <c r="C101" s="81" t="s">
        <v>93</v>
      </c>
      <c r="D101" s="82" t="s">
        <v>43</v>
      </c>
      <c r="E101" s="82" t="s">
        <v>91</v>
      </c>
      <c r="F101" s="83" t="s">
        <v>52</v>
      </c>
      <c r="G101" s="84">
        <f>VLOOKUP($B101,'Old Rates'!$A$14:$BQ$57,27,FALSE)</f>
        <v>4.5999999999999999E-2</v>
      </c>
      <c r="H101" s="84">
        <f>VLOOKUP($B101,'Old Rates'!$A$14:$BQ$57,28,FALSE)</f>
        <v>0.13800000000000001</v>
      </c>
      <c r="I101" s="84">
        <f>VLOOKUP($B101,'Old Rates'!$A$14:$BQ$57,29,FALSE)</f>
        <v>0.22999999999999998</v>
      </c>
      <c r="J101" s="84">
        <f>VLOOKUP($B101,'Old Rates'!$A$14:$BQ$57,30,FALSE)</f>
        <v>1</v>
      </c>
      <c r="K101" s="84">
        <f>VLOOKUP($B101,'Old Rates'!$A$14:$BQ$57,31,FALSE)</f>
        <v>1</v>
      </c>
      <c r="L101" s="84">
        <v>0.23</v>
      </c>
      <c r="M101" s="84">
        <v>0.25</v>
      </c>
      <c r="N101" s="85"/>
      <c r="O101" s="85">
        <v>0.29088000000000003</v>
      </c>
      <c r="P101" s="85">
        <v>0.37168000000000007</v>
      </c>
      <c r="Q101" s="85">
        <v>0.48480000000000001</v>
      </c>
      <c r="R101" s="85">
        <v>0.58176000000000005</v>
      </c>
      <c r="S101" s="85"/>
      <c r="T101" s="85"/>
      <c r="U101" s="85"/>
      <c r="V101" s="85"/>
      <c r="W101" s="85"/>
      <c r="X101" s="112">
        <f>X95*VLOOKUP($D101,LOOKUP!$B$5:$C$9,2,FALSE)</f>
        <v>2.2000000000000006E-2</v>
      </c>
      <c r="Y101" s="114">
        <f>Y95*VLOOKUP($D101,LOOKUP!$B$5:$C$9,2,FALSE)</f>
        <v>0.17600000000000005</v>
      </c>
      <c r="Z101" s="114">
        <f>Z95*VLOOKUP($D101,LOOKUP!$B$5:$C$9,2,FALSE)</f>
        <v>0.22000000000000003</v>
      </c>
      <c r="AA101" s="114">
        <f>AA95*VLOOKUP($D101,LOOKUP!$B$5:$C$9,2,FALSE)</f>
        <v>0.26400000000000001</v>
      </c>
      <c r="AB101" s="114">
        <f>AB95*VLOOKUP($D101,LOOKUP!$B$5:$C$9,2,FALSE)</f>
        <v>0.33000000000000007</v>
      </c>
      <c r="AC101" s="114">
        <f>AC95</f>
        <v>0.1</v>
      </c>
      <c r="AD101" s="114">
        <f t="shared" ref="AD101:AG101" si="24">AD95</f>
        <v>0.8</v>
      </c>
      <c r="AE101" s="114">
        <f t="shared" si="24"/>
        <v>1</v>
      </c>
      <c r="AF101" s="114">
        <f t="shared" si="24"/>
        <v>1.2</v>
      </c>
      <c r="AG101" s="114">
        <f t="shared" si="24"/>
        <v>1.5</v>
      </c>
    </row>
    <row r="102" spans="2:33" s="68" customFormat="1" ht="15.75" customHeight="1" x14ac:dyDescent="0.2">
      <c r="B102" s="80" t="s">
        <v>20</v>
      </c>
      <c r="C102" s="81" t="s">
        <v>93</v>
      </c>
      <c r="D102" s="82" t="s">
        <v>43</v>
      </c>
      <c r="E102" s="82" t="s">
        <v>92</v>
      </c>
      <c r="F102" s="83" t="s">
        <v>52</v>
      </c>
      <c r="G102" s="84">
        <f>VLOOKUP($B102,'Old Rates'!$A$14:$BQ$57,27,FALSE)</f>
        <v>4.5999999999999999E-2</v>
      </c>
      <c r="H102" s="84">
        <f>VLOOKUP($B102,'Old Rates'!$A$14:$BQ$57,28,FALSE)</f>
        <v>0.13800000000000001</v>
      </c>
      <c r="I102" s="84">
        <f>VLOOKUP($B102,'Old Rates'!$A$14:$BQ$57,29,FALSE)</f>
        <v>0.22999999999999998</v>
      </c>
      <c r="J102" s="84">
        <f>VLOOKUP($B102,'Old Rates'!$A$14:$BQ$57,30,FALSE)</f>
        <v>1</v>
      </c>
      <c r="K102" s="84">
        <f>VLOOKUP($B102,'Old Rates'!$A$14:$BQ$57,31,FALSE)</f>
        <v>1</v>
      </c>
      <c r="L102" s="84">
        <v>0.38</v>
      </c>
      <c r="M102" s="84">
        <v>1</v>
      </c>
      <c r="N102" s="85"/>
      <c r="O102" s="85">
        <v>0.53591999999999995</v>
      </c>
      <c r="P102" s="85">
        <v>0.53591999999999995</v>
      </c>
      <c r="Q102" s="85">
        <v>0.61599999999999999</v>
      </c>
      <c r="R102" s="85">
        <v>0.61599999999999999</v>
      </c>
      <c r="S102" s="85"/>
      <c r="T102" s="85"/>
      <c r="U102" s="85"/>
      <c r="V102" s="85"/>
      <c r="W102" s="85"/>
      <c r="X102" s="112">
        <f>X96*VLOOKUP($D102,LOOKUP!$B$5:$C$9,2,FALSE)</f>
        <v>0.12100000000000002</v>
      </c>
      <c r="Y102" s="114">
        <f>Y96*VLOOKUP($D102,LOOKUP!$B$5:$C$9,2,FALSE)</f>
        <v>0.60500000000000009</v>
      </c>
      <c r="Z102" s="114">
        <f>Z96*VLOOKUP($D102,LOOKUP!$B$5:$C$9,2,FALSE)</f>
        <v>0.60500000000000009</v>
      </c>
      <c r="AA102" s="114">
        <f>AA96*VLOOKUP($D102,LOOKUP!$B$5:$C$9,2,FALSE)</f>
        <v>0.72600000000000009</v>
      </c>
      <c r="AB102" s="114">
        <f>AB96*VLOOKUP($D102,LOOKUP!$B$5:$C$9,2,FALSE)</f>
        <v>0.9075000000000002</v>
      </c>
      <c r="AC102" s="114">
        <f t="shared" ref="AC102:AG102" si="25">AC96</f>
        <v>0.2</v>
      </c>
      <c r="AD102" s="114">
        <f t="shared" si="25"/>
        <v>1</v>
      </c>
      <c r="AE102" s="114">
        <f t="shared" si="25"/>
        <v>1</v>
      </c>
      <c r="AF102" s="114">
        <f t="shared" si="25"/>
        <v>1.2</v>
      </c>
      <c r="AG102" s="114">
        <f t="shared" si="25"/>
        <v>1.5</v>
      </c>
    </row>
    <row r="103" spans="2:33" s="68" customFormat="1" ht="15.75" customHeight="1" x14ac:dyDescent="0.2">
      <c r="B103" s="80" t="s">
        <v>20</v>
      </c>
      <c r="C103" s="81" t="s">
        <v>94</v>
      </c>
      <c r="D103" s="82" t="s">
        <v>43</v>
      </c>
      <c r="E103" s="82" t="s">
        <v>91</v>
      </c>
      <c r="F103" s="83" t="s">
        <v>52</v>
      </c>
      <c r="G103" s="84">
        <f>VLOOKUP($B103,'Old Rates'!$A$14:$BQ$57,49,FALSE)</f>
        <v>2.6000000000000002E-2</v>
      </c>
      <c r="H103" s="84">
        <f>VLOOKUP($B103,'Old Rates'!$A$14:$BQ$57,50,FALSE)</f>
        <v>7.8000000000000014E-2</v>
      </c>
      <c r="I103" s="84">
        <f>VLOOKUP($B103,'Old Rates'!$A$14:$BQ$57,51,FALSE)</f>
        <v>0.13</v>
      </c>
      <c r="J103" s="84">
        <f>VLOOKUP($B103,'Old Rates'!$A$14:$BQ$57,52,FALSE)</f>
        <v>0.13</v>
      </c>
      <c r="K103" s="84">
        <f>VLOOKUP($B103,'Old Rates'!$A$14:$BQ$57,53,FALSE)</f>
        <v>0.13</v>
      </c>
      <c r="L103" s="84">
        <v>0.23</v>
      </c>
      <c r="M103" s="84">
        <v>0.25</v>
      </c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112">
        <f>X97*VLOOKUP($D103,LOOKUP!$B$5:$C$9,2,FALSE)</f>
        <v>1.6500000000000001E-2</v>
      </c>
      <c r="Y103" s="114">
        <f>Y97*VLOOKUP($D103,LOOKUP!$B$5:$C$9,2,FALSE)</f>
        <v>0.13200000000000001</v>
      </c>
      <c r="Z103" s="114">
        <f>Z97*VLOOKUP($D103,LOOKUP!$B$5:$C$9,2,FALSE)</f>
        <v>0.16500000000000001</v>
      </c>
      <c r="AA103" s="114">
        <f>AA97*VLOOKUP($D103,LOOKUP!$B$5:$C$9,2,FALSE)</f>
        <v>0.19800000000000001</v>
      </c>
      <c r="AB103" s="114">
        <f>AB97*VLOOKUP($D103,LOOKUP!$B$5:$C$9,2,FALSE)</f>
        <v>0.2475</v>
      </c>
      <c r="AC103" s="114">
        <f t="shared" ref="AC103:AG103" si="26">AC97</f>
        <v>0.1</v>
      </c>
      <c r="AD103" s="114">
        <f t="shared" si="26"/>
        <v>0.8</v>
      </c>
      <c r="AE103" s="114">
        <f t="shared" si="26"/>
        <v>1</v>
      </c>
      <c r="AF103" s="114">
        <f t="shared" si="26"/>
        <v>1.2</v>
      </c>
      <c r="AG103" s="114">
        <f t="shared" si="26"/>
        <v>1.5</v>
      </c>
    </row>
    <row r="104" spans="2:33" s="68" customFormat="1" ht="15.75" customHeight="1" x14ac:dyDescent="0.2">
      <c r="B104" s="80" t="s">
        <v>20</v>
      </c>
      <c r="C104" s="81" t="s">
        <v>94</v>
      </c>
      <c r="D104" s="82" t="s">
        <v>43</v>
      </c>
      <c r="E104" s="82" t="s">
        <v>92</v>
      </c>
      <c r="F104" s="83" t="s">
        <v>52</v>
      </c>
      <c r="G104" s="84">
        <f>VLOOKUP($B104,'Old Rates'!$A$14:$BQ$57,49,FALSE)</f>
        <v>2.6000000000000002E-2</v>
      </c>
      <c r="H104" s="84">
        <f>VLOOKUP($B104,'Old Rates'!$A$14:$BQ$57,50,FALSE)</f>
        <v>7.8000000000000014E-2</v>
      </c>
      <c r="I104" s="84">
        <f>VLOOKUP($B104,'Old Rates'!$A$14:$BQ$57,51,FALSE)</f>
        <v>0.13</v>
      </c>
      <c r="J104" s="84">
        <f>VLOOKUP($B104,'Old Rates'!$A$14:$BQ$57,52,FALSE)</f>
        <v>0.13</v>
      </c>
      <c r="K104" s="84">
        <f>VLOOKUP($B104,'Old Rates'!$A$14:$BQ$57,53,FALSE)</f>
        <v>0.13</v>
      </c>
      <c r="L104" s="84">
        <v>0.38</v>
      </c>
      <c r="M104" s="84">
        <v>1</v>
      </c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112">
        <f>X98*VLOOKUP($D104,LOOKUP!$B$5:$C$9,2,FALSE)</f>
        <v>5.5000000000000007E-2</v>
      </c>
      <c r="Y104" s="114">
        <f>Y98*VLOOKUP($D104,LOOKUP!$B$5:$C$9,2,FALSE)</f>
        <v>0.27500000000000002</v>
      </c>
      <c r="Z104" s="114">
        <f>Z98*VLOOKUP($D104,LOOKUP!$B$5:$C$9,2,FALSE)</f>
        <v>0.27500000000000002</v>
      </c>
      <c r="AA104" s="114">
        <f>AA98*VLOOKUP($D104,LOOKUP!$B$5:$C$9,2,FALSE)</f>
        <v>0.33</v>
      </c>
      <c r="AB104" s="114">
        <f>AB98*VLOOKUP($D104,LOOKUP!$B$5:$C$9,2,FALSE)</f>
        <v>0.41250000000000003</v>
      </c>
      <c r="AC104" s="114">
        <f t="shared" ref="AC104:AG104" si="27">AC98</f>
        <v>0.2</v>
      </c>
      <c r="AD104" s="114">
        <f t="shared" si="27"/>
        <v>1</v>
      </c>
      <c r="AE104" s="114">
        <f t="shared" si="27"/>
        <v>1</v>
      </c>
      <c r="AF104" s="114">
        <f t="shared" si="27"/>
        <v>1.2</v>
      </c>
      <c r="AG104" s="114">
        <f t="shared" si="27"/>
        <v>1.5</v>
      </c>
    </row>
    <row r="105" spans="2:33" s="68" customFormat="1" ht="15.75" customHeight="1" x14ac:dyDescent="0.2">
      <c r="B105" s="80" t="s">
        <v>20</v>
      </c>
      <c r="C105" s="81" t="s">
        <v>95</v>
      </c>
      <c r="D105" s="82" t="s">
        <v>43</v>
      </c>
      <c r="E105" s="82" t="s">
        <v>91</v>
      </c>
      <c r="F105" s="83" t="s">
        <v>52</v>
      </c>
      <c r="G105" s="84">
        <f>VLOOKUP($B105,'Old Rates'!$A$14:$BQ$57,5,FALSE)</f>
        <v>1</v>
      </c>
      <c r="H105" s="84">
        <f>VLOOKUP($B105,'Old Rates'!$A$14:$BQ$57,6,FALSE)</f>
        <v>1</v>
      </c>
      <c r="I105" s="84">
        <f>VLOOKUP($B105,'Old Rates'!$A$14:$BQ$57,7,FALSE)</f>
        <v>1</v>
      </c>
      <c r="J105" s="84">
        <f>VLOOKUP($B105,'Old Rates'!$A$14:$BQ$57,8,FALSE)</f>
        <v>1</v>
      </c>
      <c r="K105" s="84">
        <f>VLOOKUP($B105,'Old Rates'!$A$14:$BQ$57,9,FALSE)</f>
        <v>1</v>
      </c>
      <c r="L105" s="84">
        <v>0.23</v>
      </c>
      <c r="M105" s="84">
        <v>0.25</v>
      </c>
      <c r="N105" s="85"/>
      <c r="O105" s="85">
        <v>0.36</v>
      </c>
      <c r="P105" s="85">
        <v>0.46</v>
      </c>
      <c r="Q105" s="85">
        <v>0.6</v>
      </c>
      <c r="R105" s="85">
        <v>0.72</v>
      </c>
      <c r="S105" s="85"/>
      <c r="T105" s="87">
        <v>0.36</v>
      </c>
      <c r="U105" s="87">
        <v>0.46</v>
      </c>
      <c r="V105" s="87">
        <v>0.6</v>
      </c>
      <c r="W105" s="87">
        <v>0.72</v>
      </c>
      <c r="X105" s="112">
        <f>X99*VLOOKUP($D105,LOOKUP!$B$5:$C$9,2,FALSE)</f>
        <v>2.5300000000000007E-2</v>
      </c>
      <c r="Y105" s="114">
        <f>Y99*VLOOKUP($D105,LOOKUP!$B$5:$C$9,2,FALSE)</f>
        <v>0.20240000000000005</v>
      </c>
      <c r="Z105" s="114">
        <f>Z99*VLOOKUP($D105,LOOKUP!$B$5:$C$9,2,FALSE)</f>
        <v>0.25300000000000006</v>
      </c>
      <c r="AA105" s="114">
        <f>AA99*VLOOKUP($D105,LOOKUP!$B$5:$C$9,2,FALSE)</f>
        <v>0.30360000000000004</v>
      </c>
      <c r="AB105" s="114">
        <f>AB99*VLOOKUP($D105,LOOKUP!$B$5:$C$9,2,FALSE)</f>
        <v>0.37950000000000006</v>
      </c>
      <c r="AC105" s="114">
        <f t="shared" ref="AC105:AG105" si="28">AC99</f>
        <v>0.1</v>
      </c>
      <c r="AD105" s="114">
        <f t="shared" si="28"/>
        <v>0.8</v>
      </c>
      <c r="AE105" s="114">
        <f t="shared" si="28"/>
        <v>1</v>
      </c>
      <c r="AF105" s="114">
        <f t="shared" si="28"/>
        <v>1.2</v>
      </c>
      <c r="AG105" s="114">
        <f t="shared" si="28"/>
        <v>1.5</v>
      </c>
    </row>
    <row r="106" spans="2:33" s="68" customFormat="1" ht="15.75" customHeight="1" x14ac:dyDescent="0.2">
      <c r="B106" s="80" t="s">
        <v>20</v>
      </c>
      <c r="C106" s="81" t="s">
        <v>95</v>
      </c>
      <c r="D106" s="82" t="s">
        <v>43</v>
      </c>
      <c r="E106" s="82" t="s">
        <v>92</v>
      </c>
      <c r="F106" s="83" t="s">
        <v>52</v>
      </c>
      <c r="G106" s="84">
        <f>VLOOKUP($B106,'Old Rates'!$A$14:$BQ$57,5,FALSE)</f>
        <v>1</v>
      </c>
      <c r="H106" s="84">
        <f>VLOOKUP($B106,'Old Rates'!$A$14:$BQ$57,6,FALSE)</f>
        <v>1</v>
      </c>
      <c r="I106" s="84">
        <f>VLOOKUP($B106,'Old Rates'!$A$14:$BQ$57,7,FALSE)</f>
        <v>1</v>
      </c>
      <c r="J106" s="84">
        <f>VLOOKUP($B106,'Old Rates'!$A$14:$BQ$57,8,FALSE)</f>
        <v>1</v>
      </c>
      <c r="K106" s="84">
        <f>VLOOKUP($B106,'Old Rates'!$A$14:$BQ$57,9,FALSE)</f>
        <v>1</v>
      </c>
      <c r="L106" s="84">
        <v>0.38</v>
      </c>
      <c r="M106" s="84">
        <v>1</v>
      </c>
      <c r="N106" s="85"/>
      <c r="O106" s="85">
        <v>0.86999999999999988</v>
      </c>
      <c r="P106" s="85">
        <v>0.86999999999999988</v>
      </c>
      <c r="Q106" s="85">
        <v>1</v>
      </c>
      <c r="R106" s="85">
        <v>1</v>
      </c>
      <c r="S106" s="85"/>
      <c r="T106" s="87">
        <v>1</v>
      </c>
      <c r="U106" s="87">
        <v>1</v>
      </c>
      <c r="V106" s="87">
        <v>1</v>
      </c>
      <c r="W106" s="87">
        <v>1</v>
      </c>
      <c r="X106" s="112">
        <f>X100*VLOOKUP($D106,LOOKUP!$B$5:$C$9,2,FALSE)</f>
        <v>0.12759999999999999</v>
      </c>
      <c r="Y106" s="114">
        <f>Y100*VLOOKUP($D106,LOOKUP!$B$5:$C$9,2,FALSE)</f>
        <v>0.63800000000000001</v>
      </c>
      <c r="Z106" s="114">
        <f>Z100*VLOOKUP($D106,LOOKUP!$B$5:$C$9,2,FALSE)</f>
        <v>0.63800000000000001</v>
      </c>
      <c r="AA106" s="114">
        <f>AA100*VLOOKUP($D106,LOOKUP!$B$5:$C$9,2,FALSE)</f>
        <v>0.76560000000000006</v>
      </c>
      <c r="AB106" s="114">
        <f>AB100*VLOOKUP($D106,LOOKUP!$B$5:$C$9,2,FALSE)</f>
        <v>0.95699999999999996</v>
      </c>
      <c r="AC106" s="114">
        <f t="shared" ref="AC106:AG106" si="29">AC100</f>
        <v>0.2</v>
      </c>
      <c r="AD106" s="114">
        <f t="shared" si="29"/>
        <v>1</v>
      </c>
      <c r="AE106" s="114">
        <f t="shared" si="29"/>
        <v>1</v>
      </c>
      <c r="AF106" s="114">
        <f t="shared" si="29"/>
        <v>1.2</v>
      </c>
      <c r="AG106" s="114">
        <f t="shared" si="29"/>
        <v>1.5</v>
      </c>
    </row>
    <row r="107" spans="2:33" s="68" customFormat="1" ht="15.75" customHeight="1" x14ac:dyDescent="0.2">
      <c r="B107" s="88" t="s">
        <v>21</v>
      </c>
      <c r="C107" s="89" t="s">
        <v>93</v>
      </c>
      <c r="D107" s="90" t="s">
        <v>57</v>
      </c>
      <c r="E107" s="90" t="s">
        <v>91</v>
      </c>
      <c r="F107" s="91" t="s">
        <v>52</v>
      </c>
      <c r="G107" s="92">
        <f>VLOOKUP($B107,'Old Rates'!$A$14:$BQ$57,27,FALSE)</f>
        <v>1</v>
      </c>
      <c r="H107" s="92">
        <f>VLOOKUP($B107,'Old Rates'!$A$14:$BQ$57,28,FALSE)</f>
        <v>1</v>
      </c>
      <c r="I107" s="92">
        <f>VLOOKUP($B107,'Old Rates'!$A$14:$BQ$57,29,FALSE)</f>
        <v>1</v>
      </c>
      <c r="J107" s="92">
        <f>VLOOKUP($B107,'Old Rates'!$A$14:$BQ$57,30,FALSE)</f>
        <v>1</v>
      </c>
      <c r="K107" s="92">
        <f>VLOOKUP($B107,'Old Rates'!$A$14:$BQ$57,31,FALSE)</f>
        <v>1</v>
      </c>
      <c r="L107" s="92">
        <v>0.23</v>
      </c>
      <c r="M107" s="92">
        <v>0.25</v>
      </c>
      <c r="N107" s="93"/>
      <c r="O107" s="94">
        <v>0.29088000000000003</v>
      </c>
      <c r="P107" s="95">
        <v>0.37168000000000007</v>
      </c>
      <c r="Q107" s="95">
        <v>0.48480000000000001</v>
      </c>
      <c r="R107" s="95">
        <v>0.58176000000000005</v>
      </c>
      <c r="S107" s="95"/>
      <c r="T107" s="95"/>
      <c r="U107" s="95"/>
      <c r="V107" s="95"/>
      <c r="W107" s="95"/>
      <c r="X107" s="113">
        <f>X77*VLOOKUP($D107,LOOKUP!$B$5:$C$9,2,FALSE)</f>
        <v>3.8000000000000006E-2</v>
      </c>
      <c r="Y107" s="113">
        <f>Y77*VLOOKUP($D107,LOOKUP!$B$5:$C$9,2,FALSE)</f>
        <v>0.30400000000000005</v>
      </c>
      <c r="Z107" s="113">
        <f>Z77*VLOOKUP($D107,LOOKUP!$B$5:$C$9,2,FALSE)</f>
        <v>0.38</v>
      </c>
      <c r="AA107" s="113">
        <f>AA77*VLOOKUP($D107,LOOKUP!$B$5:$C$9,2,FALSE)</f>
        <v>0.45599999999999996</v>
      </c>
      <c r="AB107" s="113">
        <f>AB77*VLOOKUP($D107,LOOKUP!$B$5:$C$9,2,FALSE)</f>
        <v>0.57000000000000006</v>
      </c>
      <c r="AC107" s="95">
        <v>0.2</v>
      </c>
      <c r="AD107" s="95">
        <v>1</v>
      </c>
      <c r="AE107" s="95">
        <v>1</v>
      </c>
      <c r="AF107" s="95">
        <v>1.2</v>
      </c>
      <c r="AG107" s="95">
        <v>1.5</v>
      </c>
    </row>
    <row r="108" spans="2:33" s="68" customFormat="1" ht="15.75" customHeight="1" x14ac:dyDescent="0.2">
      <c r="B108" s="88" t="s">
        <v>21</v>
      </c>
      <c r="C108" s="89" t="s">
        <v>93</v>
      </c>
      <c r="D108" s="90" t="s">
        <v>57</v>
      </c>
      <c r="E108" s="90" t="s">
        <v>92</v>
      </c>
      <c r="F108" s="91" t="s">
        <v>52</v>
      </c>
      <c r="G108" s="92">
        <f>VLOOKUP($B108,'Old Rates'!$A$14:$BQ$57,27,FALSE)</f>
        <v>1</v>
      </c>
      <c r="H108" s="92">
        <f>VLOOKUP($B108,'Old Rates'!$A$14:$BQ$57,28,FALSE)</f>
        <v>1</v>
      </c>
      <c r="I108" s="92">
        <f>VLOOKUP($B108,'Old Rates'!$A$14:$BQ$57,29,FALSE)</f>
        <v>1</v>
      </c>
      <c r="J108" s="92">
        <f>VLOOKUP($B108,'Old Rates'!$A$14:$BQ$57,30,FALSE)</f>
        <v>1</v>
      </c>
      <c r="K108" s="92">
        <f>VLOOKUP($B108,'Old Rates'!$A$14:$BQ$57,31,FALSE)</f>
        <v>1</v>
      </c>
      <c r="L108" s="92">
        <v>0.38</v>
      </c>
      <c r="M108" s="92">
        <v>1</v>
      </c>
      <c r="N108" s="93"/>
      <c r="O108" s="94">
        <v>0.53591999999999995</v>
      </c>
      <c r="P108" s="95">
        <v>0.53591999999999995</v>
      </c>
      <c r="Q108" s="95">
        <v>0.61599999999999999</v>
      </c>
      <c r="R108" s="95">
        <v>0.61599999999999999</v>
      </c>
      <c r="S108" s="143"/>
      <c r="T108" s="143"/>
      <c r="U108" s="143"/>
      <c r="V108" s="143"/>
      <c r="W108" s="143"/>
      <c r="X108" s="139"/>
      <c r="Y108" s="126"/>
      <c r="Z108" s="126"/>
      <c r="AA108" s="126"/>
      <c r="AB108" s="126"/>
      <c r="AC108" s="126"/>
      <c r="AD108" s="126"/>
      <c r="AE108" s="126"/>
      <c r="AF108" s="126"/>
      <c r="AG108" s="124"/>
    </row>
    <row r="109" spans="2:33" s="68" customFormat="1" ht="15.75" customHeight="1" x14ac:dyDescent="0.2">
      <c r="B109" s="88" t="s">
        <v>21</v>
      </c>
      <c r="C109" s="89" t="s">
        <v>94</v>
      </c>
      <c r="D109" s="90" t="s">
        <v>57</v>
      </c>
      <c r="E109" s="90" t="s">
        <v>91</v>
      </c>
      <c r="F109" s="91" t="s">
        <v>52</v>
      </c>
      <c r="G109" s="92">
        <f>VLOOKUP($B109,'Old Rates'!$A$14:$BQ$57,49,FALSE)</f>
        <v>1.6E-2</v>
      </c>
      <c r="H109" s="92">
        <f>VLOOKUP($B109,'Old Rates'!$A$14:$BQ$57,50,FALSE)</f>
        <v>4.8000000000000001E-2</v>
      </c>
      <c r="I109" s="92">
        <f>VLOOKUP($B109,'Old Rates'!$A$14:$BQ$57,51,FALSE)</f>
        <v>0.08</v>
      </c>
      <c r="J109" s="92">
        <f>VLOOKUP($B109,'Old Rates'!$A$14:$BQ$57,52,FALSE)</f>
        <v>0.08</v>
      </c>
      <c r="K109" s="92">
        <f>VLOOKUP($B109,'Old Rates'!$A$14:$BQ$57,53,FALSE)</f>
        <v>0.08</v>
      </c>
      <c r="L109" s="92">
        <v>0.23</v>
      </c>
      <c r="M109" s="92">
        <v>0.25</v>
      </c>
      <c r="N109" s="93"/>
      <c r="O109" s="94"/>
      <c r="P109" s="95"/>
      <c r="Q109" s="95"/>
      <c r="R109" s="95"/>
      <c r="S109" s="95"/>
      <c r="T109" s="95"/>
      <c r="U109" s="95"/>
      <c r="V109" s="95"/>
      <c r="W109" s="95"/>
      <c r="X109" s="113">
        <f>X79*VLOOKUP($D109,LOOKUP!$B$5:$C$9,2,FALSE)</f>
        <v>2.8499999999999998E-2</v>
      </c>
      <c r="Y109" s="113">
        <f>Y79*VLOOKUP($D109,LOOKUP!$B$5:$C$9,2,FALSE)</f>
        <v>0.22799999999999998</v>
      </c>
      <c r="Z109" s="113">
        <f>Z79*VLOOKUP($D109,LOOKUP!$B$5:$C$9,2,FALSE)</f>
        <v>0.28499999999999998</v>
      </c>
      <c r="AA109" s="113">
        <f>AA79*VLOOKUP($D109,LOOKUP!$B$5:$C$9,2,FALSE)</f>
        <v>0.34199999999999997</v>
      </c>
      <c r="AB109" s="113">
        <f>AB79*VLOOKUP($D109,LOOKUP!$B$5:$C$9,2,FALSE)</f>
        <v>0.42749999999999994</v>
      </c>
      <c r="AC109" s="95">
        <v>0.2</v>
      </c>
      <c r="AD109" s="95">
        <v>1</v>
      </c>
      <c r="AE109" s="95">
        <v>1</v>
      </c>
      <c r="AF109" s="95">
        <v>1.2</v>
      </c>
      <c r="AG109" s="95">
        <v>1.5</v>
      </c>
    </row>
    <row r="110" spans="2:33" s="68" customFormat="1" ht="15.75" customHeight="1" x14ac:dyDescent="0.2">
      <c r="B110" s="88" t="s">
        <v>21</v>
      </c>
      <c r="C110" s="89" t="s">
        <v>94</v>
      </c>
      <c r="D110" s="90" t="s">
        <v>57</v>
      </c>
      <c r="E110" s="90" t="s">
        <v>92</v>
      </c>
      <c r="F110" s="91" t="s">
        <v>52</v>
      </c>
      <c r="G110" s="92">
        <f>VLOOKUP($B110,'Old Rates'!$A$14:$BQ$57,49,FALSE)</f>
        <v>1.6E-2</v>
      </c>
      <c r="H110" s="92">
        <f>VLOOKUP($B110,'Old Rates'!$A$14:$BQ$57,50,FALSE)</f>
        <v>4.8000000000000001E-2</v>
      </c>
      <c r="I110" s="92">
        <f>VLOOKUP($B110,'Old Rates'!$A$14:$BQ$57,51,FALSE)</f>
        <v>0.08</v>
      </c>
      <c r="J110" s="92">
        <f>VLOOKUP($B110,'Old Rates'!$A$14:$BQ$57,52,FALSE)</f>
        <v>0.08</v>
      </c>
      <c r="K110" s="92">
        <f>VLOOKUP($B110,'Old Rates'!$A$14:$BQ$57,53,FALSE)</f>
        <v>0.08</v>
      </c>
      <c r="L110" s="92">
        <v>0.38</v>
      </c>
      <c r="M110" s="92">
        <v>1</v>
      </c>
      <c r="N110" s="93"/>
      <c r="O110" s="94"/>
      <c r="P110" s="95"/>
      <c r="Q110" s="95"/>
      <c r="R110" s="95"/>
      <c r="S110" s="143"/>
      <c r="T110" s="143"/>
      <c r="U110" s="143"/>
      <c r="V110" s="143"/>
      <c r="W110" s="143"/>
      <c r="X110" s="139"/>
      <c r="Y110" s="126"/>
      <c r="Z110" s="126"/>
      <c r="AA110" s="126"/>
      <c r="AB110" s="126"/>
      <c r="AC110" s="126"/>
      <c r="AD110" s="126"/>
      <c r="AE110" s="126"/>
      <c r="AF110" s="126"/>
      <c r="AG110" s="124"/>
    </row>
    <row r="111" spans="2:33" s="68" customFormat="1" ht="15.75" customHeight="1" x14ac:dyDescent="0.2">
      <c r="B111" s="88" t="s">
        <v>21</v>
      </c>
      <c r="C111" s="89" t="s">
        <v>95</v>
      </c>
      <c r="D111" s="90" t="s">
        <v>57</v>
      </c>
      <c r="E111" s="90" t="s">
        <v>91</v>
      </c>
      <c r="F111" s="91" t="s">
        <v>52</v>
      </c>
      <c r="G111" s="92">
        <f>VLOOKUP($B111,'Old Rates'!$A$14:$BQ$57,5,FALSE)</f>
        <v>1</v>
      </c>
      <c r="H111" s="92">
        <f>VLOOKUP($B111,'Old Rates'!$A$14:$BQ$57,6,FALSE)</f>
        <v>1</v>
      </c>
      <c r="I111" s="92">
        <f>VLOOKUP($B111,'Old Rates'!$A$14:$BQ$57,7,FALSE)</f>
        <v>1</v>
      </c>
      <c r="J111" s="92">
        <f>VLOOKUP($B111,'Old Rates'!$A$14:$BQ$57,8,FALSE)</f>
        <v>1</v>
      </c>
      <c r="K111" s="92">
        <f>VLOOKUP($B111,'Old Rates'!$A$14:$BQ$57,9,FALSE)</f>
        <v>1</v>
      </c>
      <c r="L111" s="92">
        <v>0.23</v>
      </c>
      <c r="M111" s="92">
        <v>0.25</v>
      </c>
      <c r="N111" s="93"/>
      <c r="O111" s="94">
        <v>0.36</v>
      </c>
      <c r="P111" s="95">
        <v>0.46</v>
      </c>
      <c r="Q111" s="95">
        <v>0.6</v>
      </c>
      <c r="R111" s="95">
        <v>0.72</v>
      </c>
      <c r="S111" s="95"/>
      <c r="T111" s="95">
        <v>0.36</v>
      </c>
      <c r="U111" s="95">
        <v>0.46</v>
      </c>
      <c r="V111" s="95">
        <v>0.6</v>
      </c>
      <c r="W111" s="95">
        <v>0.72</v>
      </c>
      <c r="X111" s="113">
        <f>X81*VLOOKUP($D111,LOOKUP!$B$5:$C$9,2,FALSE)</f>
        <v>4.3700000000000003E-2</v>
      </c>
      <c r="Y111" s="113">
        <f>Y81*VLOOKUP($D111,LOOKUP!$B$5:$C$9,2,FALSE)</f>
        <v>0.34960000000000002</v>
      </c>
      <c r="Z111" s="113">
        <f>Z81*VLOOKUP($D111,LOOKUP!$B$5:$C$9,2,FALSE)</f>
        <v>0.437</v>
      </c>
      <c r="AA111" s="113">
        <f>AA81*VLOOKUP($D111,LOOKUP!$B$5:$C$9,2,FALSE)</f>
        <v>0.52439999999999998</v>
      </c>
      <c r="AB111" s="113">
        <f>AB81*VLOOKUP($D111,LOOKUP!$B$5:$C$9,2,FALSE)</f>
        <v>0.65549999999999997</v>
      </c>
      <c r="AC111" s="95">
        <v>0.2</v>
      </c>
      <c r="AD111" s="95">
        <v>1</v>
      </c>
      <c r="AE111" s="95">
        <v>1</v>
      </c>
      <c r="AF111" s="95">
        <v>1.2</v>
      </c>
      <c r="AG111" s="95">
        <v>1.5</v>
      </c>
    </row>
    <row r="112" spans="2:33" s="68" customFormat="1" ht="15.75" customHeight="1" x14ac:dyDescent="0.2">
      <c r="B112" s="88" t="s">
        <v>21</v>
      </c>
      <c r="C112" s="89" t="s">
        <v>95</v>
      </c>
      <c r="D112" s="90" t="s">
        <v>57</v>
      </c>
      <c r="E112" s="90" t="s">
        <v>92</v>
      </c>
      <c r="F112" s="91" t="s">
        <v>52</v>
      </c>
      <c r="G112" s="92">
        <f>VLOOKUP($B112,'Old Rates'!$A$14:$BQ$57,5,FALSE)</f>
        <v>1</v>
      </c>
      <c r="H112" s="92">
        <f>VLOOKUP($B112,'Old Rates'!$A$14:$BQ$57,6,FALSE)</f>
        <v>1</v>
      </c>
      <c r="I112" s="92">
        <f>VLOOKUP($B112,'Old Rates'!$A$14:$BQ$57,7,FALSE)</f>
        <v>1</v>
      </c>
      <c r="J112" s="92">
        <f>VLOOKUP($B112,'Old Rates'!$A$14:$BQ$57,8,FALSE)</f>
        <v>1</v>
      </c>
      <c r="K112" s="92">
        <f>VLOOKUP($B112,'Old Rates'!$A$14:$BQ$57,9,FALSE)</f>
        <v>1</v>
      </c>
      <c r="L112" s="92">
        <v>0.38</v>
      </c>
      <c r="M112" s="92">
        <v>1</v>
      </c>
      <c r="N112" s="93"/>
      <c r="O112" s="94">
        <v>0.86999999999999988</v>
      </c>
      <c r="P112" s="94">
        <v>0.86999999999999988</v>
      </c>
      <c r="Q112" s="94">
        <v>1</v>
      </c>
      <c r="R112" s="94">
        <v>1</v>
      </c>
      <c r="S112" s="95"/>
      <c r="T112" s="95"/>
      <c r="U112" s="95"/>
      <c r="V112" s="95"/>
      <c r="W112" s="95"/>
      <c r="X112" s="139"/>
      <c r="Y112" s="126"/>
      <c r="Z112" s="126"/>
      <c r="AA112" s="126"/>
      <c r="AB112" s="126"/>
      <c r="AC112" s="126"/>
      <c r="AD112" s="126"/>
      <c r="AE112" s="126"/>
      <c r="AF112" s="126"/>
      <c r="AG112" s="124"/>
    </row>
    <row r="113" spans="2:33" s="68" customFormat="1" ht="15.75" customHeight="1" x14ac:dyDescent="0.2">
      <c r="B113" s="80" t="s">
        <v>22</v>
      </c>
      <c r="C113" s="81" t="s">
        <v>93</v>
      </c>
      <c r="D113" s="82" t="s">
        <v>44</v>
      </c>
      <c r="E113" s="82" t="s">
        <v>91</v>
      </c>
      <c r="F113" s="83" t="s">
        <v>52</v>
      </c>
      <c r="G113" s="84">
        <f>VLOOKUP($B113,'Old Rates'!$A$14:$BQ$57,27,FALSE)</f>
        <v>4.5999999999999999E-2</v>
      </c>
      <c r="H113" s="84">
        <f>VLOOKUP($B113,'Old Rates'!$A$14:$BQ$57,28,FALSE)</f>
        <v>0.13800000000000001</v>
      </c>
      <c r="I113" s="84">
        <f>VLOOKUP($B113,'Old Rates'!$A$14:$BQ$57,29,FALSE)</f>
        <v>0.22999999999999998</v>
      </c>
      <c r="J113" s="84">
        <f>VLOOKUP($B113,'Old Rates'!$A$14:$BQ$57,30,FALSE)</f>
        <v>0.38</v>
      </c>
      <c r="K113" s="84">
        <f>VLOOKUP($B113,'Old Rates'!$A$14:$BQ$57,31,FALSE)</f>
        <v>1</v>
      </c>
      <c r="L113" s="84">
        <v>0.23</v>
      </c>
      <c r="M113" s="84">
        <v>0.25</v>
      </c>
      <c r="N113" s="85"/>
      <c r="O113" s="85">
        <v>0.29088000000000003</v>
      </c>
      <c r="P113" s="85">
        <v>0.37168000000000007</v>
      </c>
      <c r="Q113" s="85">
        <v>0.48480000000000001</v>
      </c>
      <c r="R113" s="85">
        <v>0.58176000000000005</v>
      </c>
      <c r="S113" s="85"/>
      <c r="T113" s="85"/>
      <c r="U113" s="85"/>
      <c r="V113" s="85"/>
      <c r="W113" s="85"/>
      <c r="X113" s="116">
        <f t="shared" ref="X113:X118" si="30">Z113*AC113</f>
        <v>2.0000000000000004E-2</v>
      </c>
      <c r="Y113" s="117">
        <f t="shared" ref="Y113:Y118" si="31">Z113*AD113</f>
        <v>0.16000000000000003</v>
      </c>
      <c r="Z113" s="117">
        <v>0.2</v>
      </c>
      <c r="AA113" s="117">
        <f t="shared" ref="AA113:AA118" si="32">Z113*AF113</f>
        <v>0.24</v>
      </c>
      <c r="AB113" s="117">
        <f t="shared" ref="AB113:AB118" si="33">Z113*AG113</f>
        <v>0.30000000000000004</v>
      </c>
      <c r="AC113" s="87">
        <v>0.1</v>
      </c>
      <c r="AD113" s="87">
        <v>0.8</v>
      </c>
      <c r="AE113" s="87">
        <v>1</v>
      </c>
      <c r="AF113" s="87">
        <v>1.2</v>
      </c>
      <c r="AG113" s="87">
        <v>1.5</v>
      </c>
    </row>
    <row r="114" spans="2:33" s="68" customFormat="1" ht="15.75" customHeight="1" x14ac:dyDescent="0.2">
      <c r="B114" s="80" t="s">
        <v>22</v>
      </c>
      <c r="C114" s="81" t="s">
        <v>93</v>
      </c>
      <c r="D114" s="82" t="s">
        <v>44</v>
      </c>
      <c r="E114" s="82" t="s">
        <v>92</v>
      </c>
      <c r="F114" s="83" t="s">
        <v>52</v>
      </c>
      <c r="G114" s="84">
        <f>VLOOKUP($B114,'Old Rates'!$A$14:$BQ$57,27,FALSE)</f>
        <v>4.5999999999999999E-2</v>
      </c>
      <c r="H114" s="84">
        <f>VLOOKUP($B114,'Old Rates'!$A$14:$BQ$57,28,FALSE)</f>
        <v>0.13800000000000001</v>
      </c>
      <c r="I114" s="84">
        <f>VLOOKUP($B114,'Old Rates'!$A$14:$BQ$57,29,FALSE)</f>
        <v>0.22999999999999998</v>
      </c>
      <c r="J114" s="84">
        <f>VLOOKUP($B114,'Old Rates'!$A$14:$BQ$57,30,FALSE)</f>
        <v>0.38</v>
      </c>
      <c r="K114" s="84">
        <f>VLOOKUP($B114,'Old Rates'!$A$14:$BQ$57,31,FALSE)</f>
        <v>1</v>
      </c>
      <c r="L114" s="84">
        <v>0.38</v>
      </c>
      <c r="M114" s="84">
        <v>1</v>
      </c>
      <c r="N114" s="85"/>
      <c r="O114" s="85">
        <v>0.53591999999999995</v>
      </c>
      <c r="P114" s="85">
        <v>0.53591999999999995</v>
      </c>
      <c r="Q114" s="85">
        <v>0.61599999999999999</v>
      </c>
      <c r="R114" s="85">
        <v>0.61599999999999999</v>
      </c>
      <c r="S114" s="85"/>
      <c r="T114" s="85"/>
      <c r="U114" s="85"/>
      <c r="V114" s="85"/>
      <c r="W114" s="85"/>
      <c r="X114" s="116">
        <f t="shared" si="30"/>
        <v>0.11000000000000001</v>
      </c>
      <c r="Y114" s="117">
        <f t="shared" si="31"/>
        <v>0.55000000000000004</v>
      </c>
      <c r="Z114" s="117">
        <v>0.55000000000000004</v>
      </c>
      <c r="AA114" s="117">
        <f t="shared" si="32"/>
        <v>0.66</v>
      </c>
      <c r="AB114" s="117">
        <f t="shared" si="33"/>
        <v>0.82500000000000007</v>
      </c>
      <c r="AC114" s="87">
        <v>0.2</v>
      </c>
      <c r="AD114" s="87">
        <v>1</v>
      </c>
      <c r="AE114" s="87">
        <v>1</v>
      </c>
      <c r="AF114" s="87">
        <v>1.2</v>
      </c>
      <c r="AG114" s="87">
        <v>1.5</v>
      </c>
    </row>
    <row r="115" spans="2:33" s="68" customFormat="1" ht="15.75" customHeight="1" x14ac:dyDescent="0.2">
      <c r="B115" s="80" t="s">
        <v>22</v>
      </c>
      <c r="C115" s="81" t="s">
        <v>94</v>
      </c>
      <c r="D115" s="82" t="s">
        <v>44</v>
      </c>
      <c r="E115" s="82" t="s">
        <v>91</v>
      </c>
      <c r="F115" s="83" t="s">
        <v>52</v>
      </c>
      <c r="G115" s="84">
        <f>VLOOKUP($B115,'Old Rates'!$A$14:$BQ$57,49,FALSE)</f>
        <v>2.6000000000000002E-2</v>
      </c>
      <c r="H115" s="84">
        <f>VLOOKUP($B115,'Old Rates'!$A$14:$BQ$57,50,FALSE)</f>
        <v>7.8000000000000014E-2</v>
      </c>
      <c r="I115" s="84">
        <f>VLOOKUP($B115,'Old Rates'!$A$14:$BQ$57,51,FALSE)</f>
        <v>0.13</v>
      </c>
      <c r="J115" s="84">
        <f>VLOOKUP($B115,'Old Rates'!$A$14:$BQ$57,52,FALSE)</f>
        <v>0.13</v>
      </c>
      <c r="K115" s="84">
        <f>VLOOKUP($B115,'Old Rates'!$A$14:$BQ$57,53,FALSE)</f>
        <v>0.13</v>
      </c>
      <c r="L115" s="84">
        <v>0.23</v>
      </c>
      <c r="M115" s="84">
        <v>0.25</v>
      </c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116">
        <f t="shared" si="30"/>
        <v>1.4999999999999999E-2</v>
      </c>
      <c r="Y115" s="117">
        <f t="shared" si="31"/>
        <v>0.12</v>
      </c>
      <c r="Z115" s="117">
        <v>0.15</v>
      </c>
      <c r="AA115" s="117">
        <f t="shared" si="32"/>
        <v>0.18</v>
      </c>
      <c r="AB115" s="117">
        <f t="shared" si="33"/>
        <v>0.22499999999999998</v>
      </c>
      <c r="AC115" s="87">
        <v>0.1</v>
      </c>
      <c r="AD115" s="87">
        <v>0.8</v>
      </c>
      <c r="AE115" s="87">
        <v>1</v>
      </c>
      <c r="AF115" s="87">
        <v>1.2</v>
      </c>
      <c r="AG115" s="87">
        <v>1.5</v>
      </c>
    </row>
    <row r="116" spans="2:33" s="68" customFormat="1" ht="15.75" customHeight="1" x14ac:dyDescent="0.2">
      <c r="B116" s="80" t="s">
        <v>22</v>
      </c>
      <c r="C116" s="81" t="s">
        <v>94</v>
      </c>
      <c r="D116" s="82" t="s">
        <v>44</v>
      </c>
      <c r="E116" s="82" t="s">
        <v>92</v>
      </c>
      <c r="F116" s="83" t="s">
        <v>52</v>
      </c>
      <c r="G116" s="84">
        <f>VLOOKUP($B116,'Old Rates'!$A$14:$BQ$57,49,FALSE)</f>
        <v>2.6000000000000002E-2</v>
      </c>
      <c r="H116" s="84">
        <f>VLOOKUP($B116,'Old Rates'!$A$14:$BQ$57,50,FALSE)</f>
        <v>7.8000000000000014E-2</v>
      </c>
      <c r="I116" s="84">
        <f>VLOOKUP($B116,'Old Rates'!$A$14:$BQ$57,51,FALSE)</f>
        <v>0.13</v>
      </c>
      <c r="J116" s="84">
        <f>VLOOKUP($B116,'Old Rates'!$A$14:$BQ$57,52,FALSE)</f>
        <v>0.13</v>
      </c>
      <c r="K116" s="84">
        <f>VLOOKUP($B116,'Old Rates'!$A$14:$BQ$57,53,FALSE)</f>
        <v>0.13</v>
      </c>
      <c r="L116" s="84">
        <v>0.38</v>
      </c>
      <c r="M116" s="84">
        <v>1</v>
      </c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116">
        <f t="shared" si="30"/>
        <v>0.05</v>
      </c>
      <c r="Y116" s="117">
        <f t="shared" si="31"/>
        <v>0.25</v>
      </c>
      <c r="Z116" s="117">
        <v>0.25</v>
      </c>
      <c r="AA116" s="117">
        <f t="shared" si="32"/>
        <v>0.3</v>
      </c>
      <c r="AB116" s="117">
        <f t="shared" si="33"/>
        <v>0.375</v>
      </c>
      <c r="AC116" s="87">
        <v>0.2</v>
      </c>
      <c r="AD116" s="87">
        <v>1</v>
      </c>
      <c r="AE116" s="87">
        <v>1</v>
      </c>
      <c r="AF116" s="87">
        <v>1.2</v>
      </c>
      <c r="AG116" s="87">
        <v>1.5</v>
      </c>
    </row>
    <row r="117" spans="2:33" s="68" customFormat="1" ht="15.75" customHeight="1" x14ac:dyDescent="0.2">
      <c r="B117" s="80" t="s">
        <v>22</v>
      </c>
      <c r="C117" s="81" t="s">
        <v>95</v>
      </c>
      <c r="D117" s="82" t="s">
        <v>44</v>
      </c>
      <c r="E117" s="82" t="s">
        <v>91</v>
      </c>
      <c r="F117" s="83" t="s">
        <v>52</v>
      </c>
      <c r="G117" s="84">
        <f>VLOOKUP($B117,'Old Rates'!$A$14:$BQ$57,5,FALSE)</f>
        <v>0.05</v>
      </c>
      <c r="H117" s="84">
        <f>VLOOKUP($B117,'Old Rates'!$A$14:$BQ$57,6,FALSE)</f>
        <v>0.15000000000000002</v>
      </c>
      <c r="I117" s="84">
        <f>VLOOKUP($B117,'Old Rates'!$A$14:$BQ$57,7,FALSE)</f>
        <v>0.25</v>
      </c>
      <c r="J117" s="84">
        <f>VLOOKUP($B117,'Old Rates'!$A$14:$BQ$57,8,FALSE)</f>
        <v>0.38</v>
      </c>
      <c r="K117" s="84">
        <f>VLOOKUP($B117,'Old Rates'!$A$14:$BQ$57,9,FALSE)</f>
        <v>1</v>
      </c>
      <c r="L117" s="84">
        <v>0.23</v>
      </c>
      <c r="M117" s="84">
        <v>0.25</v>
      </c>
      <c r="N117" s="85"/>
      <c r="O117" s="85">
        <v>0.36</v>
      </c>
      <c r="P117" s="85">
        <v>0.46</v>
      </c>
      <c r="Q117" s="85">
        <v>0.6</v>
      </c>
      <c r="R117" s="85">
        <v>0.72</v>
      </c>
      <c r="S117" s="85"/>
      <c r="T117" s="85">
        <v>0.18</v>
      </c>
      <c r="U117" s="85">
        <v>0.23</v>
      </c>
      <c r="V117" s="85">
        <v>0.3</v>
      </c>
      <c r="W117" s="85">
        <v>0.36</v>
      </c>
      <c r="X117" s="116">
        <f t="shared" si="30"/>
        <v>2.3000000000000003E-2</v>
      </c>
      <c r="Y117" s="117">
        <f t="shared" si="31"/>
        <v>0.18400000000000002</v>
      </c>
      <c r="Z117" s="117">
        <v>0.23</v>
      </c>
      <c r="AA117" s="117">
        <f t="shared" si="32"/>
        <v>0.27600000000000002</v>
      </c>
      <c r="AB117" s="117">
        <f t="shared" si="33"/>
        <v>0.34500000000000003</v>
      </c>
      <c r="AC117" s="87">
        <v>0.1</v>
      </c>
      <c r="AD117" s="87">
        <v>0.8</v>
      </c>
      <c r="AE117" s="87">
        <v>1</v>
      </c>
      <c r="AF117" s="87">
        <v>1.2</v>
      </c>
      <c r="AG117" s="87">
        <v>1.5</v>
      </c>
    </row>
    <row r="118" spans="2:33" s="68" customFormat="1" ht="15.75" customHeight="1" x14ac:dyDescent="0.2">
      <c r="B118" s="80" t="s">
        <v>22</v>
      </c>
      <c r="C118" s="81" t="s">
        <v>95</v>
      </c>
      <c r="D118" s="82" t="s">
        <v>44</v>
      </c>
      <c r="E118" s="82" t="s">
        <v>92</v>
      </c>
      <c r="F118" s="83" t="s">
        <v>52</v>
      </c>
      <c r="G118" s="84">
        <f>VLOOKUP($B118,'Old Rates'!$A$14:$BQ$57,5,FALSE)</f>
        <v>0.05</v>
      </c>
      <c r="H118" s="84">
        <f>VLOOKUP($B118,'Old Rates'!$A$14:$BQ$57,6,FALSE)</f>
        <v>0.15000000000000002</v>
      </c>
      <c r="I118" s="84">
        <f>VLOOKUP($B118,'Old Rates'!$A$14:$BQ$57,7,FALSE)</f>
        <v>0.25</v>
      </c>
      <c r="J118" s="84">
        <f>VLOOKUP($B118,'Old Rates'!$A$14:$BQ$57,8,FALSE)</f>
        <v>0.38</v>
      </c>
      <c r="K118" s="84">
        <f>VLOOKUP($B118,'Old Rates'!$A$14:$BQ$57,9,FALSE)</f>
        <v>1</v>
      </c>
      <c r="L118" s="84">
        <v>0.38</v>
      </c>
      <c r="M118" s="84">
        <v>1</v>
      </c>
      <c r="N118" s="85"/>
      <c r="O118" s="85">
        <v>0.86999999999999988</v>
      </c>
      <c r="P118" s="85">
        <v>0.86999999999999988</v>
      </c>
      <c r="Q118" s="85">
        <v>1</v>
      </c>
      <c r="R118" s="85">
        <v>1</v>
      </c>
      <c r="S118" s="85"/>
      <c r="T118" s="85">
        <v>0.57999999999999996</v>
      </c>
      <c r="U118" s="85">
        <v>0.57999999999999996</v>
      </c>
      <c r="V118" s="85">
        <v>0.67</v>
      </c>
      <c r="W118" s="85">
        <v>0.75</v>
      </c>
      <c r="X118" s="116">
        <f t="shared" si="30"/>
        <v>0.11599999999999999</v>
      </c>
      <c r="Y118" s="117">
        <f t="shared" si="31"/>
        <v>0.57999999999999996</v>
      </c>
      <c r="Z118" s="117">
        <v>0.57999999999999996</v>
      </c>
      <c r="AA118" s="117">
        <f t="shared" si="32"/>
        <v>0.69599999999999995</v>
      </c>
      <c r="AB118" s="117">
        <f t="shared" si="33"/>
        <v>0.86999999999999988</v>
      </c>
      <c r="AC118" s="87">
        <v>0.2</v>
      </c>
      <c r="AD118" s="87">
        <v>1</v>
      </c>
      <c r="AE118" s="87">
        <v>1</v>
      </c>
      <c r="AF118" s="87">
        <v>1.2</v>
      </c>
      <c r="AG118" s="87">
        <v>1.5</v>
      </c>
    </row>
    <row r="119" spans="2:33" s="68" customFormat="1" ht="15.75" customHeight="1" x14ac:dyDescent="0.2">
      <c r="B119" s="88" t="s">
        <v>23</v>
      </c>
      <c r="C119" s="89" t="s">
        <v>93</v>
      </c>
      <c r="D119" s="90" t="s">
        <v>85</v>
      </c>
      <c r="E119" s="90" t="s">
        <v>91</v>
      </c>
      <c r="F119" s="91" t="s">
        <v>52</v>
      </c>
      <c r="G119" s="92">
        <f>VLOOKUP($B119,'Old Rates'!$A$14:$BQ$57,27,FALSE)</f>
        <v>7.5999999999999998E-2</v>
      </c>
      <c r="H119" s="92">
        <f>VLOOKUP($B119,'Old Rates'!$A$14:$BQ$57,28,FALSE)</f>
        <v>0.22799999999999998</v>
      </c>
      <c r="I119" s="92">
        <f>VLOOKUP($B119,'Old Rates'!$A$14:$BQ$57,29,FALSE)</f>
        <v>0.38</v>
      </c>
      <c r="J119" s="92">
        <f>VLOOKUP($B119,'Old Rates'!$A$14:$BQ$57,30,FALSE)</f>
        <v>1</v>
      </c>
      <c r="K119" s="92">
        <f>VLOOKUP($B119,'Old Rates'!$A$14:$BQ$57,31,FALSE)</f>
        <v>1</v>
      </c>
      <c r="L119" s="92">
        <v>0.23</v>
      </c>
      <c r="M119" s="92">
        <v>0.25</v>
      </c>
      <c r="N119" s="93"/>
      <c r="O119" s="94">
        <v>0.29088000000000003</v>
      </c>
      <c r="P119" s="95">
        <v>0.37168000000000007</v>
      </c>
      <c r="Q119" s="95">
        <v>0.48480000000000001</v>
      </c>
      <c r="R119" s="95">
        <v>0.58176000000000005</v>
      </c>
      <c r="S119" s="95"/>
      <c r="T119" s="95"/>
      <c r="U119" s="95"/>
      <c r="V119" s="95"/>
      <c r="W119" s="95"/>
      <c r="X119" s="113">
        <f>IF(X77*VLOOKUP($D119,LOOKUP!$B$5:$C$9,2,FALSE)&gt;=1,1,X77*VLOOKUP($D119,LOOKUP!$B$5:$C$9,2,FALSE))</f>
        <v>4.0000000000000008E-2</v>
      </c>
      <c r="Y119" s="115">
        <f>IF(Y77*VLOOKUP($D119,LOOKUP!$B$5:$C$9,2,FALSE)&gt;=1,1,Y77*VLOOKUP($D119,LOOKUP!$B$5:$C$9,2,FALSE))</f>
        <v>0.32000000000000006</v>
      </c>
      <c r="Z119" s="115">
        <f>IF(Z77*VLOOKUP($D119,LOOKUP!$B$5:$C$9,2,FALSE)&gt;=1,1,Z77*VLOOKUP($D119,LOOKUP!$B$5:$C$9,2,FALSE))</f>
        <v>0.4</v>
      </c>
      <c r="AA119" s="115">
        <f>IF(AA77*VLOOKUP($D119,LOOKUP!$B$5:$C$9,2,FALSE)&gt;=1,1,AA77*VLOOKUP($D119,LOOKUP!$B$5:$C$9,2,FALSE))</f>
        <v>0.48</v>
      </c>
      <c r="AB119" s="115">
        <f>IF(AB77*VLOOKUP($D119,LOOKUP!$B$5:$C$9,2,FALSE)&gt;=1,1,AB77*VLOOKUP($D119,LOOKUP!$B$5:$C$9,2,FALSE))</f>
        <v>0.60000000000000009</v>
      </c>
      <c r="AC119" s="115">
        <f>AC77</f>
        <v>0.1</v>
      </c>
      <c r="AD119" s="115">
        <f t="shared" ref="AD119:AG119" si="34">AD77</f>
        <v>0.8</v>
      </c>
      <c r="AE119" s="115">
        <f t="shared" si="34"/>
        <v>1</v>
      </c>
      <c r="AF119" s="115">
        <f t="shared" si="34"/>
        <v>1.2</v>
      </c>
      <c r="AG119" s="115">
        <f t="shared" si="34"/>
        <v>1.5</v>
      </c>
    </row>
    <row r="120" spans="2:33" s="68" customFormat="1" ht="15.75" customHeight="1" x14ac:dyDescent="0.2">
      <c r="B120" s="88" t="s">
        <v>23</v>
      </c>
      <c r="C120" s="89" t="s">
        <v>93</v>
      </c>
      <c r="D120" s="90" t="s">
        <v>85</v>
      </c>
      <c r="E120" s="90" t="s">
        <v>92</v>
      </c>
      <c r="F120" s="91" t="s">
        <v>52</v>
      </c>
      <c r="G120" s="92">
        <f>VLOOKUP($B120,'Old Rates'!$A$14:$BQ$57,27,FALSE)</f>
        <v>7.5999999999999998E-2</v>
      </c>
      <c r="H120" s="92">
        <f>VLOOKUP($B120,'Old Rates'!$A$14:$BQ$57,28,FALSE)</f>
        <v>0.22799999999999998</v>
      </c>
      <c r="I120" s="92">
        <f>VLOOKUP($B120,'Old Rates'!$A$14:$BQ$57,29,FALSE)</f>
        <v>0.38</v>
      </c>
      <c r="J120" s="92">
        <f>VLOOKUP($B120,'Old Rates'!$A$14:$BQ$57,30,FALSE)</f>
        <v>1</v>
      </c>
      <c r="K120" s="92">
        <f>VLOOKUP($B120,'Old Rates'!$A$14:$BQ$57,31,FALSE)</f>
        <v>1</v>
      </c>
      <c r="L120" s="92">
        <v>0.38</v>
      </c>
      <c r="M120" s="92">
        <v>1</v>
      </c>
      <c r="N120" s="93"/>
      <c r="O120" s="94">
        <v>0.53591999999999995</v>
      </c>
      <c r="P120" s="95">
        <v>0.53591999999999995</v>
      </c>
      <c r="Q120" s="95">
        <v>0.61599999999999999</v>
      </c>
      <c r="R120" s="95">
        <v>0.61599999999999999</v>
      </c>
      <c r="S120" s="95"/>
      <c r="T120" s="95"/>
      <c r="U120" s="95"/>
      <c r="V120" s="95"/>
      <c r="W120" s="95"/>
      <c r="X120" s="113">
        <f>IF(X78*VLOOKUP($D120,LOOKUP!$B$5:$C$9,2,FALSE)&gt;=1,1,X78*VLOOKUP($D120,LOOKUP!$B$5:$C$9,2,FALSE))</f>
        <v>0.22000000000000003</v>
      </c>
      <c r="Y120" s="115">
        <f>IF(Y78*VLOOKUP($D120,LOOKUP!$B$5:$C$9,2,FALSE)&gt;=1,1,Y78*VLOOKUP($D120,LOOKUP!$B$5:$C$9,2,FALSE))</f>
        <v>1</v>
      </c>
      <c r="Z120" s="115">
        <f>IF(Z78*VLOOKUP($D120,LOOKUP!$B$5:$C$9,2,FALSE)&gt;=1,1,Z78*VLOOKUP($D120,LOOKUP!$B$5:$C$9,2,FALSE))</f>
        <v>1</v>
      </c>
      <c r="AA120" s="115">
        <f>IF(AA78*VLOOKUP($D120,LOOKUP!$B$5:$C$9,2,FALSE)&gt;=1,1,AA78*VLOOKUP($D120,LOOKUP!$B$5:$C$9,2,FALSE))</f>
        <v>1</v>
      </c>
      <c r="AB120" s="115">
        <f>IF(AB78*VLOOKUP($D120,LOOKUP!$B$5:$C$9,2,FALSE)&gt;=1,1,AB78*VLOOKUP($D120,LOOKUP!$B$5:$C$9,2,FALSE))</f>
        <v>1</v>
      </c>
      <c r="AC120" s="115">
        <f t="shared" ref="AC120:AG120" si="35">AC78</f>
        <v>0.2</v>
      </c>
      <c r="AD120" s="115">
        <f t="shared" si="35"/>
        <v>1</v>
      </c>
      <c r="AE120" s="115">
        <f t="shared" si="35"/>
        <v>1</v>
      </c>
      <c r="AF120" s="115">
        <f t="shared" si="35"/>
        <v>1.2</v>
      </c>
      <c r="AG120" s="115">
        <f t="shared" si="35"/>
        <v>1.5</v>
      </c>
    </row>
    <row r="121" spans="2:33" s="68" customFormat="1" ht="15.75" customHeight="1" x14ac:dyDescent="0.2">
      <c r="B121" s="88" t="s">
        <v>23</v>
      </c>
      <c r="C121" s="89" t="s">
        <v>94</v>
      </c>
      <c r="D121" s="90" t="s">
        <v>85</v>
      </c>
      <c r="E121" s="90" t="s">
        <v>91</v>
      </c>
      <c r="F121" s="91" t="s">
        <v>52</v>
      </c>
      <c r="G121" s="92">
        <f>VLOOKUP($B121,'Old Rates'!$A$14:$BQ$57,49,FALSE)</f>
        <v>1.6E-2</v>
      </c>
      <c r="H121" s="92">
        <f>VLOOKUP($B121,'Old Rates'!$A$14:$BQ$57,50,FALSE)</f>
        <v>4.8000000000000001E-2</v>
      </c>
      <c r="I121" s="92">
        <f>VLOOKUP($B121,'Old Rates'!$A$14:$BQ$57,51,FALSE)</f>
        <v>0.08</v>
      </c>
      <c r="J121" s="92">
        <f>VLOOKUP($B121,'Old Rates'!$A$14:$BQ$57,52,FALSE)</f>
        <v>0.08</v>
      </c>
      <c r="K121" s="92">
        <f>VLOOKUP($B121,'Old Rates'!$A$14:$BQ$57,53,FALSE)</f>
        <v>0.08</v>
      </c>
      <c r="L121" s="92">
        <v>0.23</v>
      </c>
      <c r="M121" s="92">
        <v>0.25</v>
      </c>
      <c r="N121" s="93"/>
      <c r="O121" s="94"/>
      <c r="P121" s="95"/>
      <c r="Q121" s="95"/>
      <c r="R121" s="95"/>
      <c r="S121" s="95"/>
      <c r="T121" s="95"/>
      <c r="U121" s="95"/>
      <c r="V121" s="95"/>
      <c r="W121" s="95"/>
      <c r="X121" s="113">
        <f>IF(X79*VLOOKUP($D121,LOOKUP!$B$5:$C$9,2,FALSE)&gt;=1,1,X79*VLOOKUP($D121,LOOKUP!$B$5:$C$9,2,FALSE))</f>
        <v>0.03</v>
      </c>
      <c r="Y121" s="115">
        <f>IF(Y79*VLOOKUP($D121,LOOKUP!$B$5:$C$9,2,FALSE)&gt;=1,1,Y79*VLOOKUP($D121,LOOKUP!$B$5:$C$9,2,FALSE))</f>
        <v>0.24</v>
      </c>
      <c r="Z121" s="115">
        <f>IF(Z79*VLOOKUP($D121,LOOKUP!$B$5:$C$9,2,FALSE)&gt;=1,1,Z79*VLOOKUP($D121,LOOKUP!$B$5:$C$9,2,FALSE))</f>
        <v>0.3</v>
      </c>
      <c r="AA121" s="115">
        <f>IF(AA79*VLOOKUP($D121,LOOKUP!$B$5:$C$9,2,FALSE)&gt;=1,1,AA79*VLOOKUP($D121,LOOKUP!$B$5:$C$9,2,FALSE))</f>
        <v>0.36</v>
      </c>
      <c r="AB121" s="115">
        <f>IF(AB79*VLOOKUP($D121,LOOKUP!$B$5:$C$9,2,FALSE)&gt;=1,1,AB79*VLOOKUP($D121,LOOKUP!$B$5:$C$9,2,FALSE))</f>
        <v>0.44999999999999996</v>
      </c>
      <c r="AC121" s="115">
        <f t="shared" ref="AC121:AG121" si="36">AC79</f>
        <v>0.1</v>
      </c>
      <c r="AD121" s="115">
        <f t="shared" si="36"/>
        <v>0.8</v>
      </c>
      <c r="AE121" s="115">
        <f t="shared" si="36"/>
        <v>1</v>
      </c>
      <c r="AF121" s="115">
        <f t="shared" si="36"/>
        <v>1.2</v>
      </c>
      <c r="AG121" s="115">
        <f t="shared" si="36"/>
        <v>1.5</v>
      </c>
    </row>
    <row r="122" spans="2:33" s="68" customFormat="1" ht="15.75" customHeight="1" x14ac:dyDescent="0.2">
      <c r="B122" s="88" t="s">
        <v>23</v>
      </c>
      <c r="C122" s="89" t="s">
        <v>94</v>
      </c>
      <c r="D122" s="90" t="s">
        <v>85</v>
      </c>
      <c r="E122" s="90" t="s">
        <v>92</v>
      </c>
      <c r="F122" s="91" t="s">
        <v>52</v>
      </c>
      <c r="G122" s="92">
        <f>VLOOKUP($B122,'Old Rates'!$A$14:$BQ$57,49,FALSE)</f>
        <v>1.6E-2</v>
      </c>
      <c r="H122" s="92">
        <f>VLOOKUP($B122,'Old Rates'!$A$14:$BQ$57,50,FALSE)</f>
        <v>4.8000000000000001E-2</v>
      </c>
      <c r="I122" s="92">
        <f>VLOOKUP($B122,'Old Rates'!$A$14:$BQ$57,51,FALSE)</f>
        <v>0.08</v>
      </c>
      <c r="J122" s="92">
        <f>VLOOKUP($B122,'Old Rates'!$A$14:$BQ$57,52,FALSE)</f>
        <v>0.08</v>
      </c>
      <c r="K122" s="92">
        <f>VLOOKUP($B122,'Old Rates'!$A$14:$BQ$57,53,FALSE)</f>
        <v>0.08</v>
      </c>
      <c r="L122" s="92">
        <v>0.38</v>
      </c>
      <c r="M122" s="92">
        <v>1</v>
      </c>
      <c r="N122" s="93"/>
      <c r="O122" s="94"/>
      <c r="P122" s="95"/>
      <c r="Q122" s="95"/>
      <c r="R122" s="95"/>
      <c r="S122" s="95"/>
      <c r="T122" s="95"/>
      <c r="U122" s="95"/>
      <c r="V122" s="95"/>
      <c r="W122" s="95"/>
      <c r="X122" s="113">
        <f>IF(X80*VLOOKUP($D122,LOOKUP!$B$5:$C$9,2,FALSE)&gt;=1,1,X80*VLOOKUP($D122,LOOKUP!$B$5:$C$9,2,FALSE))</f>
        <v>0.1</v>
      </c>
      <c r="Y122" s="115">
        <f>IF(Y80*VLOOKUP($D122,LOOKUP!$B$5:$C$9,2,FALSE)&gt;=1,1,Y80*VLOOKUP($D122,LOOKUP!$B$5:$C$9,2,FALSE))</f>
        <v>0.5</v>
      </c>
      <c r="Z122" s="115">
        <f>IF(Z80*VLOOKUP($D122,LOOKUP!$B$5:$C$9,2,FALSE)&gt;=1,1,Z80*VLOOKUP($D122,LOOKUP!$B$5:$C$9,2,FALSE))</f>
        <v>0.5</v>
      </c>
      <c r="AA122" s="115">
        <f>IF(AA80*VLOOKUP($D122,LOOKUP!$B$5:$C$9,2,FALSE)&gt;=1,1,AA80*VLOOKUP($D122,LOOKUP!$B$5:$C$9,2,FALSE))</f>
        <v>0.6</v>
      </c>
      <c r="AB122" s="115">
        <f>IF(AB80*VLOOKUP($D122,LOOKUP!$B$5:$C$9,2,FALSE)&gt;=1,1,AB80*VLOOKUP($D122,LOOKUP!$B$5:$C$9,2,FALSE))</f>
        <v>0.75</v>
      </c>
      <c r="AC122" s="115">
        <f t="shared" ref="AC122:AG122" si="37">AC80</f>
        <v>0.2</v>
      </c>
      <c r="AD122" s="115">
        <f t="shared" si="37"/>
        <v>1</v>
      </c>
      <c r="AE122" s="115">
        <f t="shared" si="37"/>
        <v>1</v>
      </c>
      <c r="AF122" s="115">
        <f t="shared" si="37"/>
        <v>1.2</v>
      </c>
      <c r="AG122" s="115">
        <f t="shared" si="37"/>
        <v>1.5</v>
      </c>
    </row>
    <row r="123" spans="2:33" s="68" customFormat="1" ht="15.75" customHeight="1" x14ac:dyDescent="0.2">
      <c r="B123" s="88" t="s">
        <v>23</v>
      </c>
      <c r="C123" s="89" t="s">
        <v>95</v>
      </c>
      <c r="D123" s="90" t="s">
        <v>85</v>
      </c>
      <c r="E123" s="90" t="s">
        <v>91</v>
      </c>
      <c r="F123" s="91" t="s">
        <v>52</v>
      </c>
      <c r="G123" s="92">
        <f>VLOOKUP($B123,'Old Rates'!$A$14:$BQ$57,5,FALSE)</f>
        <v>0.8</v>
      </c>
      <c r="H123" s="92">
        <f>VLOOKUP($B123,'Old Rates'!$A$14:$BQ$57,6,FALSE)</f>
        <v>0.8</v>
      </c>
      <c r="I123" s="92">
        <f>VLOOKUP($B123,'Old Rates'!$A$14:$BQ$57,7,FALSE)</f>
        <v>0.8</v>
      </c>
      <c r="J123" s="92">
        <f>VLOOKUP($B123,'Old Rates'!$A$14:$BQ$57,8,FALSE)</f>
        <v>0.8</v>
      </c>
      <c r="K123" s="92">
        <f>VLOOKUP($B123,'Old Rates'!$A$14:$BQ$57,9,FALSE)</f>
        <v>0.8</v>
      </c>
      <c r="L123" s="92">
        <v>0.23</v>
      </c>
      <c r="M123" s="92">
        <v>0.25</v>
      </c>
      <c r="N123" s="93"/>
      <c r="O123" s="94">
        <v>0.36</v>
      </c>
      <c r="P123" s="95">
        <v>0.46</v>
      </c>
      <c r="Q123" s="95">
        <v>0.6</v>
      </c>
      <c r="R123" s="95">
        <v>0.72</v>
      </c>
      <c r="S123" s="95"/>
      <c r="T123" s="95">
        <v>0.36</v>
      </c>
      <c r="U123" s="95">
        <v>0.46</v>
      </c>
      <c r="V123" s="95">
        <v>0.6</v>
      </c>
      <c r="W123" s="95">
        <v>0.72</v>
      </c>
      <c r="X123" s="113">
        <f>IF(X81*VLOOKUP($D123,LOOKUP!$B$5:$C$9,2,FALSE)&gt;=1,1,X81*VLOOKUP($D123,LOOKUP!$B$5:$C$9,2,FALSE))</f>
        <v>4.6000000000000006E-2</v>
      </c>
      <c r="Y123" s="115">
        <f>IF(Y81*VLOOKUP($D123,LOOKUP!$B$5:$C$9,2,FALSE)&gt;=1,1,Y81*VLOOKUP($D123,LOOKUP!$B$5:$C$9,2,FALSE))</f>
        <v>0.36800000000000005</v>
      </c>
      <c r="Z123" s="115">
        <f>IF(Z81*VLOOKUP($D123,LOOKUP!$B$5:$C$9,2,FALSE)&gt;=1,1,Z81*VLOOKUP($D123,LOOKUP!$B$5:$C$9,2,FALSE))</f>
        <v>0.46</v>
      </c>
      <c r="AA123" s="115">
        <f>IF(AA81*VLOOKUP($D123,LOOKUP!$B$5:$C$9,2,FALSE)&gt;=1,1,AA81*VLOOKUP($D123,LOOKUP!$B$5:$C$9,2,FALSE))</f>
        <v>0.55200000000000005</v>
      </c>
      <c r="AB123" s="115">
        <f>IF(AB81*VLOOKUP($D123,LOOKUP!$B$5:$C$9,2,FALSE)&gt;=1,1,AB81*VLOOKUP($D123,LOOKUP!$B$5:$C$9,2,FALSE))</f>
        <v>0.69000000000000006</v>
      </c>
      <c r="AC123" s="115">
        <f t="shared" ref="AC123:AG123" si="38">AC81</f>
        <v>0.1</v>
      </c>
      <c r="AD123" s="115">
        <f t="shared" si="38"/>
        <v>0.8</v>
      </c>
      <c r="AE123" s="115">
        <f t="shared" si="38"/>
        <v>1</v>
      </c>
      <c r="AF123" s="115">
        <f t="shared" si="38"/>
        <v>1.2</v>
      </c>
      <c r="AG123" s="115">
        <f t="shared" si="38"/>
        <v>1.5</v>
      </c>
    </row>
    <row r="124" spans="2:33" s="68" customFormat="1" ht="15.75" customHeight="1" x14ac:dyDescent="0.2">
      <c r="B124" s="88" t="s">
        <v>23</v>
      </c>
      <c r="C124" s="89" t="s">
        <v>95</v>
      </c>
      <c r="D124" s="90" t="s">
        <v>85</v>
      </c>
      <c r="E124" s="90" t="s">
        <v>92</v>
      </c>
      <c r="F124" s="91" t="s">
        <v>52</v>
      </c>
      <c r="G124" s="92">
        <f>VLOOKUP($B124,'Old Rates'!$A$14:$BQ$57,5,FALSE)</f>
        <v>0.8</v>
      </c>
      <c r="H124" s="92">
        <f>VLOOKUP($B124,'Old Rates'!$A$14:$BQ$57,6,FALSE)</f>
        <v>0.8</v>
      </c>
      <c r="I124" s="92">
        <f>VLOOKUP($B124,'Old Rates'!$A$14:$BQ$57,7,FALSE)</f>
        <v>0.8</v>
      </c>
      <c r="J124" s="92">
        <f>VLOOKUP($B124,'Old Rates'!$A$14:$BQ$57,8,FALSE)</f>
        <v>0.8</v>
      </c>
      <c r="K124" s="92">
        <f>VLOOKUP($B124,'Old Rates'!$A$14:$BQ$57,9,FALSE)</f>
        <v>0.8</v>
      </c>
      <c r="L124" s="92">
        <v>0.38</v>
      </c>
      <c r="M124" s="92">
        <v>1</v>
      </c>
      <c r="N124" s="93"/>
      <c r="O124" s="94">
        <v>0.86999999999999988</v>
      </c>
      <c r="P124" s="94">
        <v>0.86999999999999988</v>
      </c>
      <c r="Q124" s="94">
        <v>1</v>
      </c>
      <c r="R124" s="94">
        <v>1</v>
      </c>
      <c r="S124" s="94"/>
      <c r="T124" s="95">
        <v>1</v>
      </c>
      <c r="U124" s="95">
        <v>1</v>
      </c>
      <c r="V124" s="95">
        <v>1</v>
      </c>
      <c r="W124" s="95">
        <v>1</v>
      </c>
      <c r="X124" s="113">
        <f>IF(X82*VLOOKUP($D124,LOOKUP!$B$5:$C$9,2,FALSE)&gt;=1,1,X82*VLOOKUP($D124,LOOKUP!$B$5:$C$9,2,FALSE))</f>
        <v>0.23199999999999998</v>
      </c>
      <c r="Y124" s="115">
        <f>IF(Y82*VLOOKUP($D124,LOOKUP!$B$5:$C$9,2,FALSE)&gt;=1,1,Y82*VLOOKUP($D124,LOOKUP!$B$5:$C$9,2,FALSE))</f>
        <v>1</v>
      </c>
      <c r="Z124" s="115">
        <f>IF(Z82*VLOOKUP($D124,LOOKUP!$B$5:$C$9,2,FALSE)&gt;=1,1,Z82*VLOOKUP($D124,LOOKUP!$B$5:$C$9,2,FALSE))</f>
        <v>1</v>
      </c>
      <c r="AA124" s="115">
        <f>IF(AA82*VLOOKUP($D124,LOOKUP!$B$5:$C$9,2,FALSE)&gt;=1,1,AA82*VLOOKUP($D124,LOOKUP!$B$5:$C$9,2,FALSE))</f>
        <v>1</v>
      </c>
      <c r="AB124" s="115">
        <f>IF(AB82*VLOOKUP($D124,LOOKUP!$B$5:$C$9,2,FALSE)&gt;=1,1,AB82*VLOOKUP($D124,LOOKUP!$B$5:$C$9,2,FALSE))</f>
        <v>1</v>
      </c>
      <c r="AC124" s="115">
        <f t="shared" ref="AC124:AG124" si="39">AC82</f>
        <v>0.2</v>
      </c>
      <c r="AD124" s="115">
        <f t="shared" si="39"/>
        <v>1</v>
      </c>
      <c r="AE124" s="115">
        <f t="shared" si="39"/>
        <v>1</v>
      </c>
      <c r="AF124" s="115">
        <f t="shared" si="39"/>
        <v>1.2</v>
      </c>
      <c r="AG124" s="115">
        <f t="shared" si="39"/>
        <v>1.5</v>
      </c>
    </row>
    <row r="125" spans="2:33" s="68" customFormat="1" ht="15.75" customHeight="1" x14ac:dyDescent="0.2">
      <c r="B125" s="148" t="s">
        <v>151</v>
      </c>
      <c r="C125" s="81" t="s">
        <v>93</v>
      </c>
      <c r="D125" s="82" t="s">
        <v>86</v>
      </c>
      <c r="E125" s="82" t="s">
        <v>91</v>
      </c>
      <c r="F125" s="83" t="s">
        <v>52</v>
      </c>
      <c r="G125" s="84">
        <f>VLOOKUP($B125,'Old Rates'!$A$14:$BQ$57,27,FALSE)</f>
        <v>7.5999999999999998E-2</v>
      </c>
      <c r="H125" s="84">
        <f>VLOOKUP($B125,'Old Rates'!$A$14:$BQ$57,28,FALSE)</f>
        <v>0.22799999999999998</v>
      </c>
      <c r="I125" s="84">
        <f>VLOOKUP($B125,'Old Rates'!$A$14:$BQ$57,29,FALSE)</f>
        <v>0.38</v>
      </c>
      <c r="J125" s="84">
        <f>VLOOKUP($B125,'Old Rates'!$A$14:$BQ$57,30,FALSE)</f>
        <v>1</v>
      </c>
      <c r="K125" s="84">
        <f>VLOOKUP($B125,'Old Rates'!$A$14:$BQ$57,31,FALSE)</f>
        <v>1</v>
      </c>
      <c r="L125" s="84">
        <v>0.23</v>
      </c>
      <c r="M125" s="84">
        <v>0.25</v>
      </c>
      <c r="N125" s="85"/>
      <c r="O125" s="85">
        <v>0.29088000000000003</v>
      </c>
      <c r="P125" s="85">
        <v>0.37168000000000007</v>
      </c>
      <c r="Q125" s="85">
        <v>0.48480000000000001</v>
      </c>
      <c r="R125" s="85">
        <v>0.58176000000000005</v>
      </c>
      <c r="S125" s="85"/>
      <c r="T125" s="85"/>
      <c r="U125" s="85"/>
      <c r="V125" s="85"/>
      <c r="W125" s="85"/>
      <c r="X125" s="116">
        <f>IF(X77*VLOOKUP($D125,LOOKUP!$B$5:$C$9,2,FALSE)&gt;=1,1,X77*VLOOKUP($D125,LOOKUP!$B$5:$C$9,2,FALSE))</f>
        <v>4.0000000000000008E-2</v>
      </c>
      <c r="Y125" s="117">
        <f>IF(Y77*VLOOKUP($D125,LOOKUP!$B$5:$C$9,2,FALSE)&gt;=1,1,Y77*VLOOKUP($D125,LOOKUP!$B$5:$C$9,2,FALSE))</f>
        <v>0.32000000000000006</v>
      </c>
      <c r="Z125" s="117">
        <f>IF(Z77*VLOOKUP($D125,LOOKUP!$B$5:$C$9,2,FALSE)&gt;=1,1,Z77*VLOOKUP($D125,LOOKUP!$B$5:$C$9,2,FALSE))</f>
        <v>0.4</v>
      </c>
      <c r="AA125" s="117">
        <f>IF(AA77*VLOOKUP($D125,LOOKUP!$B$5:$C$9,2,FALSE)&gt;=1,1,AA77*VLOOKUP($D125,LOOKUP!$B$5:$C$9,2,FALSE))</f>
        <v>0.48</v>
      </c>
      <c r="AB125" s="117">
        <f>IF(AB77*VLOOKUP($D125,LOOKUP!$B$5:$C$9,2,FALSE)&gt;=1,1,AB77*VLOOKUP($D125,LOOKUP!$B$5:$C$9,2,FALSE))</f>
        <v>0.60000000000000009</v>
      </c>
      <c r="AC125" s="87">
        <v>0.1</v>
      </c>
      <c r="AD125" s="87">
        <v>0.8</v>
      </c>
      <c r="AE125" s="87">
        <v>1</v>
      </c>
      <c r="AF125" s="87">
        <v>1.2</v>
      </c>
      <c r="AG125" s="87">
        <v>1.5</v>
      </c>
    </row>
    <row r="126" spans="2:33" s="68" customFormat="1" ht="15.75" customHeight="1" x14ac:dyDescent="0.2">
      <c r="B126" s="148" t="s">
        <v>151</v>
      </c>
      <c r="C126" s="81" t="s">
        <v>93</v>
      </c>
      <c r="D126" s="82" t="s">
        <v>86</v>
      </c>
      <c r="E126" s="82" t="s">
        <v>92</v>
      </c>
      <c r="F126" s="83" t="s">
        <v>52</v>
      </c>
      <c r="G126" s="84">
        <f>VLOOKUP($B126,'Old Rates'!$A$14:$BQ$57,27,FALSE)</f>
        <v>7.5999999999999998E-2</v>
      </c>
      <c r="H126" s="84">
        <f>VLOOKUP($B126,'Old Rates'!$A$14:$BQ$57,28,FALSE)</f>
        <v>0.22799999999999998</v>
      </c>
      <c r="I126" s="84">
        <f>VLOOKUP($B126,'Old Rates'!$A$14:$BQ$57,29,FALSE)</f>
        <v>0.38</v>
      </c>
      <c r="J126" s="84">
        <f>VLOOKUP($B126,'Old Rates'!$A$14:$BQ$57,30,FALSE)</f>
        <v>1</v>
      </c>
      <c r="K126" s="84">
        <f>VLOOKUP($B126,'Old Rates'!$A$14:$BQ$57,31,FALSE)</f>
        <v>1</v>
      </c>
      <c r="L126" s="84">
        <v>0.38</v>
      </c>
      <c r="M126" s="84">
        <v>1</v>
      </c>
      <c r="N126" s="85"/>
      <c r="O126" s="85">
        <v>0.53591999999999995</v>
      </c>
      <c r="P126" s="85">
        <v>0.53591999999999995</v>
      </c>
      <c r="Q126" s="85">
        <v>0.61599999999999999</v>
      </c>
      <c r="R126" s="85">
        <v>0.61599999999999999</v>
      </c>
      <c r="S126" s="85"/>
      <c r="T126" s="85"/>
      <c r="U126" s="85"/>
      <c r="V126" s="85"/>
      <c r="W126" s="85"/>
      <c r="X126" s="116">
        <f>IF(X78*VLOOKUP($D126,LOOKUP!$B$5:$C$9,2,FALSE)&gt;=1,1,X78*VLOOKUP($D126,LOOKUP!$B$5:$C$9,2,FALSE))</f>
        <v>0.22000000000000003</v>
      </c>
      <c r="Y126" s="117">
        <f>IF(Y78*VLOOKUP($D126,LOOKUP!$B$5:$C$9,2,FALSE)&gt;=1,1,Y78*VLOOKUP($D126,LOOKUP!$B$5:$C$9,2,FALSE))</f>
        <v>1</v>
      </c>
      <c r="Z126" s="117">
        <f>IF(Z78*VLOOKUP($D126,LOOKUP!$B$5:$C$9,2,FALSE)&gt;=1,1,Z78*VLOOKUP($D126,LOOKUP!$B$5:$C$9,2,FALSE))</f>
        <v>1</v>
      </c>
      <c r="AA126" s="117">
        <f>IF(AA78*VLOOKUP($D126,LOOKUP!$B$5:$C$9,2,FALSE)&gt;=1,1,AA78*VLOOKUP($D126,LOOKUP!$B$5:$C$9,2,FALSE))</f>
        <v>1</v>
      </c>
      <c r="AB126" s="117">
        <f>IF(AB78*VLOOKUP($D126,LOOKUP!$B$5:$C$9,2,FALSE)&gt;=1,1,AB78*VLOOKUP($D126,LOOKUP!$B$5:$C$9,2,FALSE))</f>
        <v>1</v>
      </c>
      <c r="AC126" s="87">
        <v>0.2</v>
      </c>
      <c r="AD126" s="87">
        <v>1</v>
      </c>
      <c r="AE126" s="87">
        <v>1</v>
      </c>
      <c r="AF126" s="87">
        <v>1.2</v>
      </c>
      <c r="AG126" s="87">
        <v>1.5</v>
      </c>
    </row>
    <row r="127" spans="2:33" s="68" customFormat="1" ht="15.75" customHeight="1" x14ac:dyDescent="0.2">
      <c r="B127" s="148" t="s">
        <v>151</v>
      </c>
      <c r="C127" s="81" t="s">
        <v>94</v>
      </c>
      <c r="D127" s="82" t="s">
        <v>86</v>
      </c>
      <c r="E127" s="82" t="s">
        <v>91</v>
      </c>
      <c r="F127" s="83" t="s">
        <v>52</v>
      </c>
      <c r="G127" s="84">
        <f>VLOOKUP($B127,'Old Rates'!$A$14:$BQ$57,49,FALSE)</f>
        <v>1.6E-2</v>
      </c>
      <c r="H127" s="84">
        <f>VLOOKUP($B127,'Old Rates'!$A$14:$BQ$57,50,FALSE)</f>
        <v>4.8000000000000001E-2</v>
      </c>
      <c r="I127" s="84">
        <f>VLOOKUP($B127,'Old Rates'!$A$14:$BQ$57,51,FALSE)</f>
        <v>0.08</v>
      </c>
      <c r="J127" s="84">
        <f>VLOOKUP($B127,'Old Rates'!$A$14:$BQ$57,52,FALSE)</f>
        <v>0.08</v>
      </c>
      <c r="K127" s="84">
        <f>VLOOKUP($B127,'Old Rates'!$A$14:$BQ$57,53,FALSE)</f>
        <v>0.08</v>
      </c>
      <c r="L127" s="84">
        <v>0.23</v>
      </c>
      <c r="M127" s="84">
        <v>0.25</v>
      </c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116">
        <f>IF(X79*VLOOKUP($D127,LOOKUP!$B$5:$C$9,2,FALSE)&gt;=1,1,X79*VLOOKUP($D127,LOOKUP!$B$5:$C$9,2,FALSE))</f>
        <v>0.03</v>
      </c>
      <c r="Y127" s="117">
        <f>IF(Y79*VLOOKUP($D127,LOOKUP!$B$5:$C$9,2,FALSE)&gt;=1,1,Y79*VLOOKUP($D127,LOOKUP!$B$5:$C$9,2,FALSE))</f>
        <v>0.24</v>
      </c>
      <c r="Z127" s="117">
        <f>IF(Z79*VLOOKUP($D127,LOOKUP!$B$5:$C$9,2,FALSE)&gt;=1,1,Z79*VLOOKUP($D127,LOOKUP!$B$5:$C$9,2,FALSE))</f>
        <v>0.3</v>
      </c>
      <c r="AA127" s="117">
        <f>IF(AA79*VLOOKUP($D127,LOOKUP!$B$5:$C$9,2,FALSE)&gt;=1,1,AA79*VLOOKUP($D127,LOOKUP!$B$5:$C$9,2,FALSE))</f>
        <v>0.36</v>
      </c>
      <c r="AB127" s="117">
        <f>IF(AB79*VLOOKUP($D127,LOOKUP!$B$5:$C$9,2,FALSE)&gt;=1,1,AB79*VLOOKUP($D127,LOOKUP!$B$5:$C$9,2,FALSE))</f>
        <v>0.44999999999999996</v>
      </c>
      <c r="AC127" s="87">
        <v>0.1</v>
      </c>
      <c r="AD127" s="87">
        <v>0.8</v>
      </c>
      <c r="AE127" s="87">
        <v>1</v>
      </c>
      <c r="AF127" s="87">
        <v>1.2</v>
      </c>
      <c r="AG127" s="87">
        <v>1.5</v>
      </c>
    </row>
    <row r="128" spans="2:33" s="68" customFormat="1" ht="15.75" customHeight="1" x14ac:dyDescent="0.2">
      <c r="B128" s="148" t="s">
        <v>151</v>
      </c>
      <c r="C128" s="81" t="s">
        <v>94</v>
      </c>
      <c r="D128" s="82" t="s">
        <v>86</v>
      </c>
      <c r="E128" s="82" t="s">
        <v>92</v>
      </c>
      <c r="F128" s="83" t="s">
        <v>52</v>
      </c>
      <c r="G128" s="84">
        <f>VLOOKUP($B128,'Old Rates'!$A$14:$BQ$57,49,FALSE)</f>
        <v>1.6E-2</v>
      </c>
      <c r="H128" s="84">
        <f>VLOOKUP($B128,'Old Rates'!$A$14:$BQ$57,50,FALSE)</f>
        <v>4.8000000000000001E-2</v>
      </c>
      <c r="I128" s="84">
        <f>VLOOKUP($B128,'Old Rates'!$A$14:$BQ$57,51,FALSE)</f>
        <v>0.08</v>
      </c>
      <c r="J128" s="84">
        <f>VLOOKUP($B128,'Old Rates'!$A$14:$BQ$57,52,FALSE)</f>
        <v>0.08</v>
      </c>
      <c r="K128" s="84">
        <f>VLOOKUP($B128,'Old Rates'!$A$14:$BQ$57,53,FALSE)</f>
        <v>0.08</v>
      </c>
      <c r="L128" s="84">
        <v>0.38</v>
      </c>
      <c r="M128" s="84">
        <v>1</v>
      </c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116">
        <f>IF(X80*VLOOKUP($D128,LOOKUP!$B$5:$C$9,2,FALSE)&gt;=1,1,X80*VLOOKUP($D128,LOOKUP!$B$5:$C$9,2,FALSE))</f>
        <v>0.1</v>
      </c>
      <c r="Y128" s="117">
        <f>IF(Y80*VLOOKUP($D128,LOOKUP!$B$5:$C$9,2,FALSE)&gt;=1,1,Y80*VLOOKUP($D128,LOOKUP!$B$5:$C$9,2,FALSE))</f>
        <v>0.5</v>
      </c>
      <c r="Z128" s="117">
        <f>IF(Z80*VLOOKUP($D128,LOOKUP!$B$5:$C$9,2,FALSE)&gt;=1,1,Z80*VLOOKUP($D128,LOOKUP!$B$5:$C$9,2,FALSE))</f>
        <v>0.5</v>
      </c>
      <c r="AA128" s="117">
        <f>IF(AA80*VLOOKUP($D128,LOOKUP!$B$5:$C$9,2,FALSE)&gt;=1,1,AA80*VLOOKUP($D128,LOOKUP!$B$5:$C$9,2,FALSE))</f>
        <v>0.6</v>
      </c>
      <c r="AB128" s="117">
        <f>IF(AB80*VLOOKUP($D128,LOOKUP!$B$5:$C$9,2,FALSE)&gt;=1,1,AB80*VLOOKUP($D128,LOOKUP!$B$5:$C$9,2,FALSE))</f>
        <v>0.75</v>
      </c>
      <c r="AC128" s="87">
        <v>0.2</v>
      </c>
      <c r="AD128" s="87">
        <v>1</v>
      </c>
      <c r="AE128" s="87">
        <v>1</v>
      </c>
      <c r="AF128" s="87">
        <v>1.2</v>
      </c>
      <c r="AG128" s="87">
        <v>1.5</v>
      </c>
    </row>
    <row r="129" spans="2:33" s="68" customFormat="1" ht="15.75" customHeight="1" x14ac:dyDescent="0.2">
      <c r="B129" s="148" t="s">
        <v>151</v>
      </c>
      <c r="C129" s="81" t="s">
        <v>95</v>
      </c>
      <c r="D129" s="82" t="s">
        <v>86</v>
      </c>
      <c r="E129" s="82" t="s">
        <v>91</v>
      </c>
      <c r="F129" s="83" t="s">
        <v>52</v>
      </c>
      <c r="G129" s="84">
        <f>VLOOKUP($B129,'Old Rates'!$A$14:$BQ$57,5,FALSE)</f>
        <v>0.8</v>
      </c>
      <c r="H129" s="84">
        <f>VLOOKUP($B129,'Old Rates'!$A$14:$BQ$57,6,FALSE)</f>
        <v>0.8</v>
      </c>
      <c r="I129" s="84">
        <f>VLOOKUP($B129,'Old Rates'!$A$14:$BQ$57,7,FALSE)</f>
        <v>0.8</v>
      </c>
      <c r="J129" s="84">
        <f>VLOOKUP($B129,'Old Rates'!$A$14:$BQ$57,8,FALSE)</f>
        <v>0.8</v>
      </c>
      <c r="K129" s="84">
        <f>VLOOKUP($B129,'Old Rates'!$A$14:$BQ$57,9,FALSE)</f>
        <v>0.8</v>
      </c>
      <c r="L129" s="84">
        <v>0.23</v>
      </c>
      <c r="M129" s="84">
        <v>0.25</v>
      </c>
      <c r="N129" s="85"/>
      <c r="O129" s="85">
        <v>0.36</v>
      </c>
      <c r="P129" s="85">
        <v>0.46</v>
      </c>
      <c r="Q129" s="85">
        <v>0.6</v>
      </c>
      <c r="R129" s="85">
        <v>0.72</v>
      </c>
      <c r="S129" s="85"/>
      <c r="T129" s="87">
        <v>0.36</v>
      </c>
      <c r="U129" s="87">
        <v>0.46</v>
      </c>
      <c r="V129" s="87">
        <v>0.6</v>
      </c>
      <c r="W129" s="87">
        <v>0.72</v>
      </c>
      <c r="X129" s="116">
        <f>IF(X81*VLOOKUP($D129,LOOKUP!$B$5:$C$9,2,FALSE)&gt;=1,1,X81*VLOOKUP($D129,LOOKUP!$B$5:$C$9,2,FALSE))</f>
        <v>4.6000000000000006E-2</v>
      </c>
      <c r="Y129" s="117">
        <f>IF(Y81*VLOOKUP($D129,LOOKUP!$B$5:$C$9,2,FALSE)&gt;=1,1,Y81*VLOOKUP($D129,LOOKUP!$B$5:$C$9,2,FALSE))</f>
        <v>0.36800000000000005</v>
      </c>
      <c r="Z129" s="117">
        <f>IF(Z81*VLOOKUP($D129,LOOKUP!$B$5:$C$9,2,FALSE)&gt;=1,1,Z81*VLOOKUP($D129,LOOKUP!$B$5:$C$9,2,FALSE))</f>
        <v>0.46</v>
      </c>
      <c r="AA129" s="117">
        <f>IF(AA81*VLOOKUP($D129,LOOKUP!$B$5:$C$9,2,FALSE)&gt;=1,1,AA81*VLOOKUP($D129,LOOKUP!$B$5:$C$9,2,FALSE))</f>
        <v>0.55200000000000005</v>
      </c>
      <c r="AB129" s="117">
        <f>IF(AB81*VLOOKUP($D129,LOOKUP!$B$5:$C$9,2,FALSE)&gt;=1,1,AB81*VLOOKUP($D129,LOOKUP!$B$5:$C$9,2,FALSE))</f>
        <v>0.69000000000000006</v>
      </c>
      <c r="AC129" s="87">
        <v>0.1</v>
      </c>
      <c r="AD129" s="87">
        <v>0.8</v>
      </c>
      <c r="AE129" s="87">
        <v>1</v>
      </c>
      <c r="AF129" s="87">
        <v>1.2</v>
      </c>
      <c r="AG129" s="87">
        <v>1.5</v>
      </c>
    </row>
    <row r="130" spans="2:33" s="68" customFormat="1" ht="15.75" customHeight="1" x14ac:dyDescent="0.2">
      <c r="B130" s="148" t="s">
        <v>151</v>
      </c>
      <c r="C130" s="81" t="s">
        <v>95</v>
      </c>
      <c r="D130" s="82" t="s">
        <v>86</v>
      </c>
      <c r="E130" s="82" t="s">
        <v>92</v>
      </c>
      <c r="F130" s="83" t="s">
        <v>52</v>
      </c>
      <c r="G130" s="84">
        <f>VLOOKUP($B130,'Old Rates'!$A$14:$BQ$57,5,FALSE)</f>
        <v>0.8</v>
      </c>
      <c r="H130" s="84">
        <f>VLOOKUP($B130,'Old Rates'!$A$14:$BQ$57,6,FALSE)</f>
        <v>0.8</v>
      </c>
      <c r="I130" s="84">
        <f>VLOOKUP($B130,'Old Rates'!$A$14:$BQ$57,7,FALSE)</f>
        <v>0.8</v>
      </c>
      <c r="J130" s="84">
        <f>VLOOKUP($B130,'Old Rates'!$A$14:$BQ$57,8,FALSE)</f>
        <v>0.8</v>
      </c>
      <c r="K130" s="84">
        <f>VLOOKUP($B130,'Old Rates'!$A$14:$BQ$57,9,FALSE)</f>
        <v>0.8</v>
      </c>
      <c r="L130" s="84">
        <v>0.38</v>
      </c>
      <c r="M130" s="84">
        <v>1</v>
      </c>
      <c r="N130" s="85"/>
      <c r="O130" s="85">
        <v>0.86999999999999988</v>
      </c>
      <c r="P130" s="85">
        <v>0.86999999999999988</v>
      </c>
      <c r="Q130" s="85">
        <v>1</v>
      </c>
      <c r="R130" s="85">
        <v>1</v>
      </c>
      <c r="S130" s="85"/>
      <c r="T130" s="87">
        <v>1</v>
      </c>
      <c r="U130" s="87">
        <v>1</v>
      </c>
      <c r="V130" s="87">
        <v>1</v>
      </c>
      <c r="W130" s="87">
        <v>1</v>
      </c>
      <c r="X130" s="116">
        <f>IF(X82*VLOOKUP($D130,LOOKUP!$B$5:$C$9,2,FALSE)&gt;=1,1,X82*VLOOKUP($D130,LOOKUP!$B$5:$C$9,2,FALSE))</f>
        <v>0.23199999999999998</v>
      </c>
      <c r="Y130" s="117">
        <f>IF(Y82*VLOOKUP($D130,LOOKUP!$B$5:$C$9,2,FALSE)&gt;=1,1,Y82*VLOOKUP($D130,LOOKUP!$B$5:$C$9,2,FALSE))</f>
        <v>1</v>
      </c>
      <c r="Z130" s="117">
        <f>IF(Z82*VLOOKUP($D130,LOOKUP!$B$5:$C$9,2,FALSE)&gt;=1,1,Z82*VLOOKUP($D130,LOOKUP!$B$5:$C$9,2,FALSE))</f>
        <v>1</v>
      </c>
      <c r="AA130" s="117">
        <f>IF(AA82*VLOOKUP($D130,LOOKUP!$B$5:$C$9,2,FALSE)&gt;=1,1,AA82*VLOOKUP($D130,LOOKUP!$B$5:$C$9,2,FALSE))</f>
        <v>1</v>
      </c>
      <c r="AB130" s="117">
        <f>IF(AB82*VLOOKUP($D130,LOOKUP!$B$5:$C$9,2,FALSE)&gt;=1,1,AB82*VLOOKUP($D130,LOOKUP!$B$5:$C$9,2,FALSE))</f>
        <v>1</v>
      </c>
      <c r="AC130" s="87">
        <v>0.2</v>
      </c>
      <c r="AD130" s="87">
        <v>1</v>
      </c>
      <c r="AE130" s="87">
        <v>1</v>
      </c>
      <c r="AF130" s="87">
        <v>1.2</v>
      </c>
      <c r="AG130" s="87">
        <v>1.5</v>
      </c>
    </row>
    <row r="131" spans="2:33" s="68" customFormat="1" ht="15.75" customHeight="1" x14ac:dyDescent="0.2">
      <c r="B131" s="149" t="s">
        <v>153</v>
      </c>
      <c r="C131" s="89" t="s">
        <v>93</v>
      </c>
      <c r="D131" s="90" t="s">
        <v>87</v>
      </c>
      <c r="E131" s="90" t="s">
        <v>91</v>
      </c>
      <c r="F131" s="91" t="s">
        <v>52</v>
      </c>
      <c r="G131" s="92">
        <f>VLOOKUP($B131,'Old Rates'!$A$14:$BQ$57,27,FALSE)</f>
        <v>7.5999999999999998E-2</v>
      </c>
      <c r="H131" s="92">
        <f>VLOOKUP($B131,'Old Rates'!$A$14:$BQ$57,28,FALSE)</f>
        <v>0.22799999999999998</v>
      </c>
      <c r="I131" s="92">
        <f>VLOOKUP($B131,'Old Rates'!$A$14:$BQ$57,29,FALSE)</f>
        <v>0.38</v>
      </c>
      <c r="J131" s="92">
        <f>VLOOKUP($B131,'Old Rates'!$A$14:$BQ$57,30,FALSE)</f>
        <v>1</v>
      </c>
      <c r="K131" s="92">
        <f>VLOOKUP($B131,'Old Rates'!$A$14:$BQ$57,31,FALSE)</f>
        <v>1</v>
      </c>
      <c r="L131" s="92">
        <v>0.23</v>
      </c>
      <c r="M131" s="92">
        <v>0.25</v>
      </c>
      <c r="N131" s="93"/>
      <c r="O131" s="94">
        <v>0.29088000000000003</v>
      </c>
      <c r="P131" s="95">
        <v>0.37168000000000007</v>
      </c>
      <c r="Q131" s="95">
        <v>0.48480000000000001</v>
      </c>
      <c r="R131" s="95">
        <v>0.58176000000000005</v>
      </c>
      <c r="S131" s="95"/>
      <c r="T131" s="95"/>
      <c r="U131" s="95"/>
      <c r="V131" s="95"/>
      <c r="W131" s="95"/>
      <c r="X131" s="113">
        <f>IF(X77*VLOOKUP($D131,LOOKUP!$B$5:$C$9,2,FALSE)&gt;=1,1,X77*VLOOKUP($D131,LOOKUP!$B$5:$C$9,2,FALSE))</f>
        <v>4.0000000000000008E-2</v>
      </c>
      <c r="Y131" s="115">
        <f>IF(Y77*VLOOKUP($D131,LOOKUP!$B$5:$C$9,2,FALSE)&gt;=1,1,Y77*VLOOKUP($D131,LOOKUP!$B$5:$C$9,2,FALSE))</f>
        <v>0.32000000000000006</v>
      </c>
      <c r="Z131" s="115">
        <f>IF(Z77*VLOOKUP($D131,LOOKUP!$B$5:$C$9,2,FALSE)&gt;=1,1,Z77*VLOOKUP($D131,LOOKUP!$B$5:$C$9,2,FALSE))</f>
        <v>0.4</v>
      </c>
      <c r="AA131" s="115">
        <f>IF(AA77*VLOOKUP($D131,LOOKUP!$B$5:$C$9,2,FALSE)&gt;=1,1,AA77*VLOOKUP($D131,LOOKUP!$B$5:$C$9,2,FALSE))</f>
        <v>0.48</v>
      </c>
      <c r="AB131" s="115">
        <f>IF(AB77*VLOOKUP($D131,LOOKUP!$B$5:$C$9,2,FALSE)&gt;=1,1,AB77*VLOOKUP($D131,LOOKUP!$B$5:$C$9,2,FALSE))</f>
        <v>0.60000000000000009</v>
      </c>
      <c r="AC131" s="95">
        <v>0.1</v>
      </c>
      <c r="AD131" s="95">
        <v>0.8</v>
      </c>
      <c r="AE131" s="95">
        <v>1</v>
      </c>
      <c r="AF131" s="95">
        <v>1.2</v>
      </c>
      <c r="AG131" s="95">
        <v>1.5</v>
      </c>
    </row>
    <row r="132" spans="2:33" s="68" customFormat="1" ht="15.75" customHeight="1" x14ac:dyDescent="0.2">
      <c r="B132" s="149" t="s">
        <v>153</v>
      </c>
      <c r="C132" s="89" t="s">
        <v>93</v>
      </c>
      <c r="D132" s="90" t="s">
        <v>87</v>
      </c>
      <c r="E132" s="90" t="s">
        <v>92</v>
      </c>
      <c r="F132" s="91" t="s">
        <v>52</v>
      </c>
      <c r="G132" s="92">
        <f>VLOOKUP($B132,'Old Rates'!$A$14:$BQ$57,27,FALSE)</f>
        <v>7.5999999999999998E-2</v>
      </c>
      <c r="H132" s="92">
        <f>VLOOKUP($B132,'Old Rates'!$A$14:$BQ$57,28,FALSE)</f>
        <v>0.22799999999999998</v>
      </c>
      <c r="I132" s="92">
        <f>VLOOKUP($B132,'Old Rates'!$A$14:$BQ$57,29,FALSE)</f>
        <v>0.38</v>
      </c>
      <c r="J132" s="92">
        <f>VLOOKUP($B132,'Old Rates'!$A$14:$BQ$57,30,FALSE)</f>
        <v>1</v>
      </c>
      <c r="K132" s="92">
        <f>VLOOKUP($B132,'Old Rates'!$A$14:$BQ$57,31,FALSE)</f>
        <v>1</v>
      </c>
      <c r="L132" s="92">
        <v>0.38</v>
      </c>
      <c r="M132" s="92">
        <v>1</v>
      </c>
      <c r="N132" s="93"/>
      <c r="O132" s="94">
        <v>0.53591999999999995</v>
      </c>
      <c r="P132" s="95">
        <v>0.53591999999999995</v>
      </c>
      <c r="Q132" s="95">
        <v>0.61599999999999999</v>
      </c>
      <c r="R132" s="95">
        <v>0.61599999999999999</v>
      </c>
      <c r="S132" s="95"/>
      <c r="T132" s="95"/>
      <c r="U132" s="95"/>
      <c r="V132" s="95"/>
      <c r="W132" s="95"/>
      <c r="X132" s="113">
        <f>IF(X78*VLOOKUP($D132,LOOKUP!$B$5:$C$9,2,FALSE)&gt;=1,1,X78*VLOOKUP($D132,LOOKUP!$B$5:$C$9,2,FALSE))</f>
        <v>0.22000000000000003</v>
      </c>
      <c r="Y132" s="115">
        <f>IF(Y78*VLOOKUP($D132,LOOKUP!$B$5:$C$9,2,FALSE)&gt;=1,1,Y78*VLOOKUP($D132,LOOKUP!$B$5:$C$9,2,FALSE))</f>
        <v>1</v>
      </c>
      <c r="Z132" s="115">
        <f>IF(Z78*VLOOKUP($D132,LOOKUP!$B$5:$C$9,2,FALSE)&gt;=1,1,Z78*VLOOKUP($D132,LOOKUP!$B$5:$C$9,2,FALSE))</f>
        <v>1</v>
      </c>
      <c r="AA132" s="115">
        <f>IF(AA78*VLOOKUP($D132,LOOKUP!$B$5:$C$9,2,FALSE)&gt;=1,1,AA78*VLOOKUP($D132,LOOKUP!$B$5:$C$9,2,FALSE))</f>
        <v>1</v>
      </c>
      <c r="AB132" s="115">
        <f>IF(AB78*VLOOKUP($D132,LOOKUP!$B$5:$C$9,2,FALSE)&gt;=1,1,AB78*VLOOKUP($D132,LOOKUP!$B$5:$C$9,2,FALSE))</f>
        <v>1</v>
      </c>
      <c r="AC132" s="95">
        <v>0.2</v>
      </c>
      <c r="AD132" s="95">
        <v>1</v>
      </c>
      <c r="AE132" s="95">
        <v>1</v>
      </c>
      <c r="AF132" s="95">
        <v>1.2</v>
      </c>
      <c r="AG132" s="95">
        <v>1.5</v>
      </c>
    </row>
    <row r="133" spans="2:33" s="68" customFormat="1" ht="15.75" customHeight="1" x14ac:dyDescent="0.2">
      <c r="B133" s="149" t="s">
        <v>153</v>
      </c>
      <c r="C133" s="89" t="s">
        <v>94</v>
      </c>
      <c r="D133" s="90" t="s">
        <v>87</v>
      </c>
      <c r="E133" s="90" t="s">
        <v>91</v>
      </c>
      <c r="F133" s="91" t="s">
        <v>52</v>
      </c>
      <c r="G133" s="92">
        <f>VLOOKUP($B133,'Old Rates'!$A$14:$BQ$57,49,FALSE)</f>
        <v>1.6E-2</v>
      </c>
      <c r="H133" s="92">
        <f>VLOOKUP($B133,'Old Rates'!$A$14:$BQ$57,50,FALSE)</f>
        <v>4.8000000000000001E-2</v>
      </c>
      <c r="I133" s="92">
        <f>VLOOKUP($B133,'Old Rates'!$A$14:$BQ$57,51,FALSE)</f>
        <v>0.08</v>
      </c>
      <c r="J133" s="92">
        <f>VLOOKUP($B133,'Old Rates'!$A$14:$BQ$57,52,FALSE)</f>
        <v>0.08</v>
      </c>
      <c r="K133" s="92">
        <f>VLOOKUP($B133,'Old Rates'!$A$14:$BQ$57,53,FALSE)</f>
        <v>0.08</v>
      </c>
      <c r="L133" s="92">
        <v>0.23</v>
      </c>
      <c r="M133" s="92">
        <v>0.25</v>
      </c>
      <c r="N133" s="93"/>
      <c r="O133" s="94"/>
      <c r="P133" s="95"/>
      <c r="Q133" s="95"/>
      <c r="R133" s="95"/>
      <c r="S133" s="95"/>
      <c r="T133" s="95"/>
      <c r="U133" s="95"/>
      <c r="V133" s="95"/>
      <c r="W133" s="95"/>
      <c r="X133" s="113">
        <f>IF(X79*VLOOKUP($D133,LOOKUP!$B$5:$C$9,2,FALSE)&gt;=1,1,X79*VLOOKUP($D133,LOOKUP!$B$5:$C$9,2,FALSE))</f>
        <v>0.03</v>
      </c>
      <c r="Y133" s="115">
        <f>IF(Y79*VLOOKUP($D133,LOOKUP!$B$5:$C$9,2,FALSE)&gt;=1,1,Y79*VLOOKUP($D133,LOOKUP!$B$5:$C$9,2,FALSE))</f>
        <v>0.24</v>
      </c>
      <c r="Z133" s="115">
        <f>IF(Z79*VLOOKUP($D133,LOOKUP!$B$5:$C$9,2,FALSE)&gt;=1,1,Z79*VLOOKUP($D133,LOOKUP!$B$5:$C$9,2,FALSE))</f>
        <v>0.3</v>
      </c>
      <c r="AA133" s="115">
        <f>IF(AA79*VLOOKUP($D133,LOOKUP!$B$5:$C$9,2,FALSE)&gt;=1,1,AA79*VLOOKUP($D133,LOOKUP!$B$5:$C$9,2,FALSE))</f>
        <v>0.36</v>
      </c>
      <c r="AB133" s="115">
        <f>IF(AB79*VLOOKUP($D133,LOOKUP!$B$5:$C$9,2,FALSE)&gt;=1,1,AB79*VLOOKUP($D133,LOOKUP!$B$5:$C$9,2,FALSE))</f>
        <v>0.44999999999999996</v>
      </c>
      <c r="AC133" s="95">
        <v>0.1</v>
      </c>
      <c r="AD133" s="95">
        <v>0.8</v>
      </c>
      <c r="AE133" s="95">
        <v>1</v>
      </c>
      <c r="AF133" s="95">
        <v>1.2</v>
      </c>
      <c r="AG133" s="95">
        <v>1.5</v>
      </c>
    </row>
    <row r="134" spans="2:33" s="68" customFormat="1" ht="15.75" customHeight="1" x14ac:dyDescent="0.2">
      <c r="B134" s="149" t="s">
        <v>153</v>
      </c>
      <c r="C134" s="89" t="s">
        <v>94</v>
      </c>
      <c r="D134" s="90" t="s">
        <v>87</v>
      </c>
      <c r="E134" s="90" t="s">
        <v>92</v>
      </c>
      <c r="F134" s="91" t="s">
        <v>52</v>
      </c>
      <c r="G134" s="92">
        <f>VLOOKUP($B134,'Old Rates'!$A$14:$BQ$57,49,FALSE)</f>
        <v>1.6E-2</v>
      </c>
      <c r="H134" s="92">
        <f>VLOOKUP($B134,'Old Rates'!$A$14:$BQ$57,50,FALSE)</f>
        <v>4.8000000000000001E-2</v>
      </c>
      <c r="I134" s="92">
        <f>VLOOKUP($B134,'Old Rates'!$A$14:$BQ$57,51,FALSE)</f>
        <v>0.08</v>
      </c>
      <c r="J134" s="92">
        <f>VLOOKUP($B134,'Old Rates'!$A$14:$BQ$57,52,FALSE)</f>
        <v>0.08</v>
      </c>
      <c r="K134" s="92">
        <f>VLOOKUP($B134,'Old Rates'!$A$14:$BQ$57,53,FALSE)</f>
        <v>0.08</v>
      </c>
      <c r="L134" s="92">
        <v>0.38</v>
      </c>
      <c r="M134" s="92">
        <v>1</v>
      </c>
      <c r="N134" s="93"/>
      <c r="O134" s="94"/>
      <c r="P134" s="95"/>
      <c r="Q134" s="95"/>
      <c r="R134" s="95"/>
      <c r="S134" s="95"/>
      <c r="T134" s="95"/>
      <c r="U134" s="95"/>
      <c r="V134" s="95"/>
      <c r="W134" s="95"/>
      <c r="X134" s="113">
        <f>IF(X80*VLOOKUP($D134,LOOKUP!$B$5:$C$9,2,FALSE)&gt;=1,1,X80*VLOOKUP($D134,LOOKUP!$B$5:$C$9,2,FALSE))</f>
        <v>0.1</v>
      </c>
      <c r="Y134" s="115">
        <f>IF(Y80*VLOOKUP($D134,LOOKUP!$B$5:$C$9,2,FALSE)&gt;=1,1,Y80*VLOOKUP($D134,LOOKUP!$B$5:$C$9,2,FALSE))</f>
        <v>0.5</v>
      </c>
      <c r="Z134" s="115">
        <f>IF(Z80*VLOOKUP($D134,LOOKUP!$B$5:$C$9,2,FALSE)&gt;=1,1,Z80*VLOOKUP($D134,LOOKUP!$B$5:$C$9,2,FALSE))</f>
        <v>0.5</v>
      </c>
      <c r="AA134" s="115">
        <f>IF(AA80*VLOOKUP($D134,LOOKUP!$B$5:$C$9,2,FALSE)&gt;=1,1,AA80*VLOOKUP($D134,LOOKUP!$B$5:$C$9,2,FALSE))</f>
        <v>0.6</v>
      </c>
      <c r="AB134" s="115">
        <f>IF(AB80*VLOOKUP($D134,LOOKUP!$B$5:$C$9,2,FALSE)&gt;=1,1,AB80*VLOOKUP($D134,LOOKUP!$B$5:$C$9,2,FALSE))</f>
        <v>0.75</v>
      </c>
      <c r="AC134" s="95">
        <v>0.2</v>
      </c>
      <c r="AD134" s="95">
        <v>1</v>
      </c>
      <c r="AE134" s="95">
        <v>1</v>
      </c>
      <c r="AF134" s="95">
        <v>1.2</v>
      </c>
      <c r="AG134" s="95">
        <v>1.5</v>
      </c>
    </row>
    <row r="135" spans="2:33" s="68" customFormat="1" ht="15.75" customHeight="1" x14ac:dyDescent="0.2">
      <c r="B135" s="149" t="s">
        <v>153</v>
      </c>
      <c r="C135" s="89" t="s">
        <v>95</v>
      </c>
      <c r="D135" s="90" t="s">
        <v>87</v>
      </c>
      <c r="E135" s="90" t="s">
        <v>91</v>
      </c>
      <c r="F135" s="91" t="s">
        <v>52</v>
      </c>
      <c r="G135" s="92">
        <f>VLOOKUP($B135,'Old Rates'!$A$14:$BQ$57,5,FALSE)</f>
        <v>0.8</v>
      </c>
      <c r="H135" s="92">
        <f>VLOOKUP($B135,'Old Rates'!$A$14:$BQ$57,6,FALSE)</f>
        <v>0.8</v>
      </c>
      <c r="I135" s="92">
        <f>VLOOKUP($B135,'Old Rates'!$A$14:$BQ$57,7,FALSE)</f>
        <v>0.8</v>
      </c>
      <c r="J135" s="92">
        <f>VLOOKUP($B135,'Old Rates'!$A$14:$BQ$57,8,FALSE)</f>
        <v>0.8</v>
      </c>
      <c r="K135" s="92">
        <f>VLOOKUP($B135,'Old Rates'!$A$14:$BQ$57,9,FALSE)</f>
        <v>0.8</v>
      </c>
      <c r="L135" s="92">
        <v>0.23</v>
      </c>
      <c r="M135" s="92">
        <v>0.25</v>
      </c>
      <c r="N135" s="93"/>
      <c r="O135" s="94">
        <v>0.36</v>
      </c>
      <c r="P135" s="95">
        <v>0.46</v>
      </c>
      <c r="Q135" s="95">
        <v>0.6</v>
      </c>
      <c r="R135" s="95">
        <v>0.72</v>
      </c>
      <c r="S135" s="95"/>
      <c r="T135" s="95">
        <v>0.36</v>
      </c>
      <c r="U135" s="95">
        <v>0.46</v>
      </c>
      <c r="V135" s="95">
        <v>0.6</v>
      </c>
      <c r="W135" s="95">
        <v>0.72</v>
      </c>
      <c r="X135" s="113">
        <f>IF(X81*VLOOKUP($D135,LOOKUP!$B$5:$C$9,2,FALSE)&gt;=1,1,X81*VLOOKUP($D135,LOOKUP!$B$5:$C$9,2,FALSE))</f>
        <v>4.6000000000000006E-2</v>
      </c>
      <c r="Y135" s="115">
        <f>IF(Y81*VLOOKUP($D135,LOOKUP!$B$5:$C$9,2,FALSE)&gt;=1,1,Y81*VLOOKUP($D135,LOOKUP!$B$5:$C$9,2,FALSE))</f>
        <v>0.36800000000000005</v>
      </c>
      <c r="Z135" s="115">
        <f>IF(Z81*VLOOKUP($D135,LOOKUP!$B$5:$C$9,2,FALSE)&gt;=1,1,Z81*VLOOKUP($D135,LOOKUP!$B$5:$C$9,2,FALSE))</f>
        <v>0.46</v>
      </c>
      <c r="AA135" s="115">
        <f>IF(AA81*VLOOKUP($D135,LOOKUP!$B$5:$C$9,2,FALSE)&gt;=1,1,AA81*VLOOKUP($D135,LOOKUP!$B$5:$C$9,2,FALSE))</f>
        <v>0.55200000000000005</v>
      </c>
      <c r="AB135" s="115">
        <f>IF(AB81*VLOOKUP($D135,LOOKUP!$B$5:$C$9,2,FALSE)&gt;=1,1,AB81*VLOOKUP($D135,LOOKUP!$B$5:$C$9,2,FALSE))</f>
        <v>0.69000000000000006</v>
      </c>
      <c r="AC135" s="95">
        <v>0.1</v>
      </c>
      <c r="AD135" s="95">
        <v>0.8</v>
      </c>
      <c r="AE135" s="95">
        <v>1</v>
      </c>
      <c r="AF135" s="95">
        <v>1.2</v>
      </c>
      <c r="AG135" s="95">
        <v>1.5</v>
      </c>
    </row>
    <row r="136" spans="2:33" s="68" customFormat="1" ht="15.75" customHeight="1" x14ac:dyDescent="0.2">
      <c r="B136" s="149" t="s">
        <v>153</v>
      </c>
      <c r="C136" s="89" t="s">
        <v>95</v>
      </c>
      <c r="D136" s="90" t="s">
        <v>87</v>
      </c>
      <c r="E136" s="90" t="s">
        <v>92</v>
      </c>
      <c r="F136" s="91" t="s">
        <v>52</v>
      </c>
      <c r="G136" s="92">
        <f>VLOOKUP($B136,'Old Rates'!$A$14:$BQ$57,5,FALSE)</f>
        <v>0.8</v>
      </c>
      <c r="H136" s="92">
        <f>VLOOKUP($B136,'Old Rates'!$A$14:$BQ$57,6,FALSE)</f>
        <v>0.8</v>
      </c>
      <c r="I136" s="92">
        <f>VLOOKUP($B136,'Old Rates'!$A$14:$BQ$57,7,FALSE)</f>
        <v>0.8</v>
      </c>
      <c r="J136" s="92">
        <f>VLOOKUP($B136,'Old Rates'!$A$14:$BQ$57,8,FALSE)</f>
        <v>0.8</v>
      </c>
      <c r="K136" s="92">
        <f>VLOOKUP($B136,'Old Rates'!$A$14:$BQ$57,9,FALSE)</f>
        <v>0.8</v>
      </c>
      <c r="L136" s="92">
        <v>0.38</v>
      </c>
      <c r="M136" s="92">
        <v>1</v>
      </c>
      <c r="N136" s="93"/>
      <c r="O136" s="94">
        <v>0.86999999999999988</v>
      </c>
      <c r="P136" s="94">
        <v>0.86999999999999988</v>
      </c>
      <c r="Q136" s="94">
        <v>1</v>
      </c>
      <c r="R136" s="94">
        <v>1</v>
      </c>
      <c r="S136" s="94"/>
      <c r="T136" s="95">
        <v>1</v>
      </c>
      <c r="U136" s="95">
        <v>1</v>
      </c>
      <c r="V136" s="95">
        <v>1</v>
      </c>
      <c r="W136" s="95">
        <v>1</v>
      </c>
      <c r="X136" s="113">
        <f>IF(X82*VLOOKUP($D136,LOOKUP!$B$5:$C$9,2,FALSE)&gt;=1,1,X82*VLOOKUP($D136,LOOKUP!$B$5:$C$9,2,FALSE))</f>
        <v>0.23199999999999998</v>
      </c>
      <c r="Y136" s="115">
        <f>IF(Y82*VLOOKUP($D136,LOOKUP!$B$5:$C$9,2,FALSE)&gt;=1,1,Y82*VLOOKUP($D136,LOOKUP!$B$5:$C$9,2,FALSE))</f>
        <v>1</v>
      </c>
      <c r="Z136" s="115">
        <f>IF(Z82*VLOOKUP($D136,LOOKUP!$B$5:$C$9,2,FALSE)&gt;=1,1,Z82*VLOOKUP($D136,LOOKUP!$B$5:$C$9,2,FALSE))</f>
        <v>1</v>
      </c>
      <c r="AA136" s="115">
        <f>IF(AA82*VLOOKUP($D136,LOOKUP!$B$5:$C$9,2,FALSE)&gt;=1,1,AA82*VLOOKUP($D136,LOOKUP!$B$5:$C$9,2,FALSE))</f>
        <v>1</v>
      </c>
      <c r="AB136" s="115">
        <f>IF(AB82*VLOOKUP($D136,LOOKUP!$B$5:$C$9,2,FALSE)&gt;=1,1,AB82*VLOOKUP($D136,LOOKUP!$B$5:$C$9,2,FALSE))</f>
        <v>1</v>
      </c>
      <c r="AC136" s="95">
        <v>0.2</v>
      </c>
      <c r="AD136" s="95">
        <v>1</v>
      </c>
      <c r="AE136" s="95">
        <v>1</v>
      </c>
      <c r="AF136" s="95">
        <v>1.2</v>
      </c>
      <c r="AG136" s="95">
        <v>1.5</v>
      </c>
    </row>
    <row r="137" spans="2:33" s="68" customFormat="1" ht="15.75" hidden="1" customHeight="1" x14ac:dyDescent="0.2">
      <c r="B137" s="80" t="s">
        <v>24</v>
      </c>
      <c r="C137" s="81" t="s">
        <v>93</v>
      </c>
      <c r="D137" s="82" t="s">
        <v>46</v>
      </c>
      <c r="E137" s="82" t="s">
        <v>91</v>
      </c>
      <c r="F137" s="83" t="s">
        <v>53</v>
      </c>
      <c r="G137" s="84">
        <f>VLOOKUP($B137,'Old Rates'!$A$14:$BQ$57,27,FALSE)</f>
        <v>1</v>
      </c>
      <c r="H137" s="84">
        <f>VLOOKUP($B137,'Old Rates'!$A$14:$BQ$57,28,FALSE)</f>
        <v>1</v>
      </c>
      <c r="I137" s="84">
        <f>VLOOKUP($B137,'Old Rates'!$A$14:$BQ$57,29,FALSE)</f>
        <v>1</v>
      </c>
      <c r="J137" s="84">
        <f>VLOOKUP($B137,'Old Rates'!$A$14:$BQ$57,30,FALSE)</f>
        <v>1</v>
      </c>
      <c r="K137" s="129">
        <f>VLOOKUP($B137,'Old Rates'!$A$14:$BQ$57,31,FALSE)</f>
        <v>1</v>
      </c>
      <c r="L137" s="129"/>
      <c r="M137" s="129"/>
      <c r="N137" s="130"/>
      <c r="O137" s="125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4"/>
    </row>
    <row r="138" spans="2:33" s="68" customFormat="1" ht="15.75" hidden="1" customHeight="1" x14ac:dyDescent="0.2">
      <c r="B138" s="80" t="s">
        <v>24</v>
      </c>
      <c r="C138" s="81" t="s">
        <v>93</v>
      </c>
      <c r="D138" s="82" t="s">
        <v>46</v>
      </c>
      <c r="E138" s="82" t="s">
        <v>92</v>
      </c>
      <c r="F138" s="83" t="s">
        <v>53</v>
      </c>
      <c r="G138" s="84">
        <f>VLOOKUP($B138,'Old Rates'!$A$14:$BQ$57,27,FALSE)</f>
        <v>1</v>
      </c>
      <c r="H138" s="84">
        <f>VLOOKUP($B138,'Old Rates'!$A$14:$BQ$57,28,FALSE)</f>
        <v>1</v>
      </c>
      <c r="I138" s="84">
        <f>VLOOKUP($B138,'Old Rates'!$A$14:$BQ$57,29,FALSE)</f>
        <v>1</v>
      </c>
      <c r="J138" s="84">
        <f>VLOOKUP($B138,'Old Rates'!$A$14:$BQ$57,30,FALSE)</f>
        <v>1</v>
      </c>
      <c r="K138" s="129">
        <f>VLOOKUP($B138,'Old Rates'!$A$14:$BQ$57,31,FALSE)</f>
        <v>1</v>
      </c>
      <c r="L138" s="129"/>
      <c r="M138" s="129"/>
      <c r="N138" s="130"/>
      <c r="O138" s="125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4"/>
    </row>
    <row r="139" spans="2:33" s="68" customFormat="1" ht="15.75" hidden="1" customHeight="1" x14ac:dyDescent="0.2">
      <c r="B139" s="80" t="s">
        <v>24</v>
      </c>
      <c r="C139" s="81" t="s">
        <v>94</v>
      </c>
      <c r="D139" s="82" t="s">
        <v>46</v>
      </c>
      <c r="E139" s="82" t="s">
        <v>91</v>
      </c>
      <c r="F139" s="83" t="s">
        <v>53</v>
      </c>
      <c r="G139" s="84">
        <f>VLOOKUP($B139,'Old Rates'!$A$14:$BQ$57,49,FALSE)</f>
        <v>1</v>
      </c>
      <c r="H139" s="84">
        <f>VLOOKUP($B139,'Old Rates'!$A$14:$BQ$57,50,FALSE)</f>
        <v>1</v>
      </c>
      <c r="I139" s="84">
        <f>VLOOKUP($B139,'Old Rates'!$A$14:$BQ$57,51,FALSE)</f>
        <v>1</v>
      </c>
      <c r="J139" s="84">
        <f>VLOOKUP($B139,'Old Rates'!$A$14:$BQ$57,52,FALSE)</f>
        <v>1</v>
      </c>
      <c r="K139" s="129">
        <f>VLOOKUP($B139,'Old Rates'!$A$14:$BQ$57,53,FALSE)</f>
        <v>1</v>
      </c>
      <c r="L139" s="129"/>
      <c r="M139" s="129"/>
      <c r="N139" s="130"/>
      <c r="O139" s="125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4"/>
    </row>
    <row r="140" spans="2:33" s="68" customFormat="1" ht="15.75" hidden="1" customHeight="1" x14ac:dyDescent="0.2">
      <c r="B140" s="80" t="s">
        <v>24</v>
      </c>
      <c r="C140" s="81" t="s">
        <v>94</v>
      </c>
      <c r="D140" s="82" t="s">
        <v>46</v>
      </c>
      <c r="E140" s="82" t="s">
        <v>92</v>
      </c>
      <c r="F140" s="83" t="s">
        <v>53</v>
      </c>
      <c r="G140" s="84">
        <f>VLOOKUP($B140,'Old Rates'!$A$14:$BQ$57,49,FALSE)</f>
        <v>1</v>
      </c>
      <c r="H140" s="84">
        <f>VLOOKUP($B140,'Old Rates'!$A$14:$BQ$57,50,FALSE)</f>
        <v>1</v>
      </c>
      <c r="I140" s="84">
        <f>VLOOKUP($B140,'Old Rates'!$A$14:$BQ$57,51,FALSE)</f>
        <v>1</v>
      </c>
      <c r="J140" s="84">
        <f>VLOOKUP($B140,'Old Rates'!$A$14:$BQ$57,52,FALSE)</f>
        <v>1</v>
      </c>
      <c r="K140" s="129">
        <f>VLOOKUP($B140,'Old Rates'!$A$14:$BQ$57,53,FALSE)</f>
        <v>1</v>
      </c>
      <c r="L140" s="129"/>
      <c r="M140" s="129"/>
      <c r="N140" s="130"/>
      <c r="O140" s="125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4"/>
    </row>
    <row r="141" spans="2:33" s="68" customFormat="1" ht="15.75" hidden="1" customHeight="1" x14ac:dyDescent="0.2">
      <c r="B141" s="80" t="s">
        <v>24</v>
      </c>
      <c r="C141" s="81" t="s">
        <v>95</v>
      </c>
      <c r="D141" s="82" t="s">
        <v>46</v>
      </c>
      <c r="E141" s="82" t="s">
        <v>91</v>
      </c>
      <c r="F141" s="83" t="s">
        <v>53</v>
      </c>
      <c r="G141" s="84">
        <f>VLOOKUP($B141,'Old Rates'!$A$14:$BQ$57,5,FALSE)</f>
        <v>1</v>
      </c>
      <c r="H141" s="84">
        <f>VLOOKUP($B141,'Old Rates'!$A$14:$BQ$57,6,FALSE)</f>
        <v>1</v>
      </c>
      <c r="I141" s="84">
        <f>VLOOKUP($B141,'Old Rates'!$A$14:$BQ$57,7,FALSE)</f>
        <v>1</v>
      </c>
      <c r="J141" s="84">
        <f>VLOOKUP($B141,'Old Rates'!$A$14:$BQ$57,8,FALSE)</f>
        <v>1</v>
      </c>
      <c r="K141" s="129">
        <f>VLOOKUP($B141,'Old Rates'!$A$14:$BQ$57,9,FALSE)</f>
        <v>1</v>
      </c>
      <c r="L141" s="129"/>
      <c r="M141" s="129"/>
      <c r="N141" s="130"/>
      <c r="O141" s="125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4"/>
    </row>
    <row r="142" spans="2:33" s="68" customFormat="1" ht="15.75" hidden="1" customHeight="1" x14ac:dyDescent="0.2">
      <c r="B142" s="80" t="s">
        <v>24</v>
      </c>
      <c r="C142" s="81" t="s">
        <v>95</v>
      </c>
      <c r="D142" s="82" t="s">
        <v>46</v>
      </c>
      <c r="E142" s="82" t="s">
        <v>92</v>
      </c>
      <c r="F142" s="83" t="s">
        <v>53</v>
      </c>
      <c r="G142" s="84">
        <f>VLOOKUP($B142,'Old Rates'!$A$14:$BQ$57,5,FALSE)</f>
        <v>1</v>
      </c>
      <c r="H142" s="84">
        <f>VLOOKUP($B142,'Old Rates'!$A$14:$BQ$57,6,FALSE)</f>
        <v>1</v>
      </c>
      <c r="I142" s="84">
        <f>VLOOKUP($B142,'Old Rates'!$A$14:$BQ$57,7,FALSE)</f>
        <v>1</v>
      </c>
      <c r="J142" s="84">
        <f>VLOOKUP($B142,'Old Rates'!$A$14:$BQ$57,8,FALSE)</f>
        <v>1</v>
      </c>
      <c r="K142" s="129">
        <f>VLOOKUP($B142,'Old Rates'!$A$14:$BQ$57,9,FALSE)</f>
        <v>1</v>
      </c>
      <c r="L142" s="129"/>
      <c r="M142" s="129"/>
      <c r="N142" s="130"/>
      <c r="O142" s="125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4"/>
    </row>
    <row r="143" spans="2:33" s="68" customFormat="1" ht="15.75" hidden="1" customHeight="1" x14ac:dyDescent="0.2">
      <c r="B143" s="88" t="s">
        <v>48</v>
      </c>
      <c r="C143" s="89" t="s">
        <v>93</v>
      </c>
      <c r="D143" s="90" t="s">
        <v>38</v>
      </c>
      <c r="E143" s="90" t="s">
        <v>91</v>
      </c>
      <c r="F143" s="91" t="s">
        <v>53</v>
      </c>
      <c r="G143" s="92">
        <f>VLOOKUP($B143,'Old Rates'!$A$14:$BQ$57,27,FALSE)</f>
        <v>1</v>
      </c>
      <c r="H143" s="92">
        <f>VLOOKUP($B143,'Old Rates'!$A$14:$BQ$57,28,FALSE)</f>
        <v>1</v>
      </c>
      <c r="I143" s="92">
        <f>VLOOKUP($B143,'Old Rates'!$A$14:$BQ$57,29,FALSE)</f>
        <v>1</v>
      </c>
      <c r="J143" s="92">
        <f>VLOOKUP($B143,'Old Rates'!$A$14:$BQ$57,30,FALSE)</f>
        <v>1</v>
      </c>
      <c r="K143" s="132">
        <f>VLOOKUP($B143,'Old Rates'!$A$14:$BQ$57,31,FALSE)</f>
        <v>1</v>
      </c>
      <c r="L143" s="132"/>
      <c r="M143" s="132"/>
      <c r="N143" s="130"/>
      <c r="O143" s="125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4"/>
    </row>
    <row r="144" spans="2:33" s="68" customFormat="1" ht="15.75" hidden="1" customHeight="1" x14ac:dyDescent="0.2">
      <c r="B144" s="88" t="s">
        <v>48</v>
      </c>
      <c r="C144" s="89" t="s">
        <v>93</v>
      </c>
      <c r="D144" s="90" t="s">
        <v>38</v>
      </c>
      <c r="E144" s="90" t="s">
        <v>92</v>
      </c>
      <c r="F144" s="91" t="s">
        <v>53</v>
      </c>
      <c r="G144" s="92">
        <f>VLOOKUP($B144,'Old Rates'!$A$14:$BQ$57,27,FALSE)</f>
        <v>1</v>
      </c>
      <c r="H144" s="92">
        <f>VLOOKUP($B144,'Old Rates'!$A$14:$BQ$57,28,FALSE)</f>
        <v>1</v>
      </c>
      <c r="I144" s="92">
        <f>VLOOKUP($B144,'Old Rates'!$A$14:$BQ$57,29,FALSE)</f>
        <v>1</v>
      </c>
      <c r="J144" s="92">
        <f>VLOOKUP($B144,'Old Rates'!$A$14:$BQ$57,30,FALSE)</f>
        <v>1</v>
      </c>
      <c r="K144" s="132">
        <f>VLOOKUP($B144,'Old Rates'!$A$14:$BQ$57,31,FALSE)</f>
        <v>1</v>
      </c>
      <c r="L144" s="132"/>
      <c r="M144" s="132"/>
      <c r="N144" s="130"/>
      <c r="O144" s="125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4"/>
    </row>
    <row r="145" spans="2:37" s="68" customFormat="1" ht="15.75" hidden="1" customHeight="1" x14ac:dyDescent="0.2">
      <c r="B145" s="88" t="s">
        <v>48</v>
      </c>
      <c r="C145" s="89" t="s">
        <v>94</v>
      </c>
      <c r="D145" s="90" t="s">
        <v>38</v>
      </c>
      <c r="E145" s="90" t="s">
        <v>91</v>
      </c>
      <c r="F145" s="91" t="s">
        <v>53</v>
      </c>
      <c r="G145" s="92">
        <f>VLOOKUP($B145,'Old Rates'!$A$14:$BQ$57,49,FALSE)</f>
        <v>1</v>
      </c>
      <c r="H145" s="92">
        <f>VLOOKUP($B145,'Old Rates'!$A$14:$BQ$57,50,FALSE)</f>
        <v>1</v>
      </c>
      <c r="I145" s="92">
        <f>VLOOKUP($B145,'Old Rates'!$A$14:$BQ$57,51,FALSE)</f>
        <v>1</v>
      </c>
      <c r="J145" s="92">
        <f>VLOOKUP($B145,'Old Rates'!$A$14:$BQ$57,52,FALSE)</f>
        <v>1</v>
      </c>
      <c r="K145" s="132">
        <f>VLOOKUP($B145,'Old Rates'!$A$14:$BQ$57,53,FALSE)</f>
        <v>1</v>
      </c>
      <c r="L145" s="132"/>
      <c r="M145" s="132"/>
      <c r="N145" s="130"/>
      <c r="O145" s="125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4"/>
    </row>
    <row r="146" spans="2:37" s="68" customFormat="1" ht="15.75" hidden="1" customHeight="1" x14ac:dyDescent="0.2">
      <c r="B146" s="88" t="s">
        <v>48</v>
      </c>
      <c r="C146" s="89" t="s">
        <v>94</v>
      </c>
      <c r="D146" s="90" t="s">
        <v>38</v>
      </c>
      <c r="E146" s="90" t="s">
        <v>92</v>
      </c>
      <c r="F146" s="91" t="s">
        <v>53</v>
      </c>
      <c r="G146" s="92">
        <f>VLOOKUP($B146,'Old Rates'!$A$14:$BQ$57,49,FALSE)</f>
        <v>1</v>
      </c>
      <c r="H146" s="92">
        <f>VLOOKUP($B146,'Old Rates'!$A$14:$BQ$57,50,FALSE)</f>
        <v>1</v>
      </c>
      <c r="I146" s="92">
        <f>VLOOKUP($B146,'Old Rates'!$A$14:$BQ$57,51,FALSE)</f>
        <v>1</v>
      </c>
      <c r="J146" s="92">
        <f>VLOOKUP($B146,'Old Rates'!$A$14:$BQ$57,52,FALSE)</f>
        <v>1</v>
      </c>
      <c r="K146" s="132">
        <f>VLOOKUP($B146,'Old Rates'!$A$14:$BQ$57,53,FALSE)</f>
        <v>1</v>
      </c>
      <c r="L146" s="132"/>
      <c r="M146" s="132"/>
      <c r="N146" s="130"/>
      <c r="O146" s="125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4"/>
    </row>
    <row r="147" spans="2:37" s="68" customFormat="1" ht="15.75" hidden="1" customHeight="1" x14ac:dyDescent="0.2">
      <c r="B147" s="88" t="s">
        <v>48</v>
      </c>
      <c r="C147" s="89" t="s">
        <v>95</v>
      </c>
      <c r="D147" s="90" t="s">
        <v>38</v>
      </c>
      <c r="E147" s="90" t="s">
        <v>91</v>
      </c>
      <c r="F147" s="91" t="s">
        <v>53</v>
      </c>
      <c r="G147" s="92">
        <f>VLOOKUP($B147,'Old Rates'!$A$14:$BQ$57,5,FALSE)</f>
        <v>1</v>
      </c>
      <c r="H147" s="92">
        <f>VLOOKUP($B147,'Old Rates'!$A$14:$BQ$57,6,FALSE)</f>
        <v>1</v>
      </c>
      <c r="I147" s="92">
        <f>VLOOKUP($B147,'Old Rates'!$A$14:$BQ$57,7,FALSE)</f>
        <v>1</v>
      </c>
      <c r="J147" s="92">
        <f>VLOOKUP($B147,'Old Rates'!$A$14:$BQ$57,8,FALSE)</f>
        <v>1</v>
      </c>
      <c r="K147" s="132">
        <f>VLOOKUP($B147,'Old Rates'!$A$14:$BQ$57,9,FALSE)</f>
        <v>1</v>
      </c>
      <c r="L147" s="132"/>
      <c r="M147" s="132"/>
      <c r="N147" s="130"/>
      <c r="O147" s="125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4"/>
    </row>
    <row r="148" spans="2:37" s="68" customFormat="1" ht="15.75" hidden="1" customHeight="1" x14ac:dyDescent="0.2">
      <c r="B148" s="88" t="s">
        <v>48</v>
      </c>
      <c r="C148" s="89" t="s">
        <v>95</v>
      </c>
      <c r="D148" s="90" t="s">
        <v>38</v>
      </c>
      <c r="E148" s="90" t="s">
        <v>92</v>
      </c>
      <c r="F148" s="91" t="s">
        <v>53</v>
      </c>
      <c r="G148" s="92">
        <f>VLOOKUP($B148,'Old Rates'!$A$14:$BQ$57,5,FALSE)</f>
        <v>1</v>
      </c>
      <c r="H148" s="92">
        <f>VLOOKUP($B148,'Old Rates'!$A$14:$BQ$57,6,FALSE)</f>
        <v>1</v>
      </c>
      <c r="I148" s="92">
        <f>VLOOKUP($B148,'Old Rates'!$A$14:$BQ$57,7,FALSE)</f>
        <v>1</v>
      </c>
      <c r="J148" s="92">
        <f>VLOOKUP($B148,'Old Rates'!$A$14:$BQ$57,8,FALSE)</f>
        <v>1</v>
      </c>
      <c r="K148" s="132">
        <f>VLOOKUP($B148,'Old Rates'!$A$14:$BQ$57,9,FALSE)</f>
        <v>1</v>
      </c>
      <c r="L148" s="132"/>
      <c r="M148" s="132"/>
      <c r="N148" s="130"/>
      <c r="O148" s="125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4"/>
    </row>
    <row r="149" spans="2:37" s="68" customFormat="1" ht="15.75" hidden="1" customHeight="1" x14ac:dyDescent="0.2">
      <c r="B149" s="80" t="s">
        <v>49</v>
      </c>
      <c r="C149" s="81" t="s">
        <v>93</v>
      </c>
      <c r="D149" s="82" t="s">
        <v>19</v>
      </c>
      <c r="E149" s="82" t="s">
        <v>91</v>
      </c>
      <c r="F149" s="83" t="s">
        <v>53</v>
      </c>
      <c r="G149" s="84">
        <f>VLOOKUP($B149,'Old Rates'!$A$14:$BQ$57,27,FALSE)</f>
        <v>1</v>
      </c>
      <c r="H149" s="84">
        <f>VLOOKUP($B149,'Old Rates'!$A$14:$BQ$57,28,FALSE)</f>
        <v>1</v>
      </c>
      <c r="I149" s="84">
        <f>VLOOKUP($B149,'Old Rates'!$A$14:$BQ$57,29,FALSE)</f>
        <v>1</v>
      </c>
      <c r="J149" s="84">
        <f>VLOOKUP($B149,'Old Rates'!$A$14:$BQ$57,30,FALSE)</f>
        <v>1</v>
      </c>
      <c r="K149" s="129">
        <f>VLOOKUP($B149,'Old Rates'!$A$14:$BQ$57,31,FALSE)</f>
        <v>1</v>
      </c>
      <c r="L149" s="129"/>
      <c r="M149" s="129"/>
      <c r="N149" s="130"/>
      <c r="O149" s="125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4"/>
    </row>
    <row r="150" spans="2:37" s="68" customFormat="1" ht="15.75" hidden="1" customHeight="1" x14ac:dyDescent="0.2">
      <c r="B150" s="80" t="s">
        <v>49</v>
      </c>
      <c r="C150" s="81" t="s">
        <v>93</v>
      </c>
      <c r="D150" s="82" t="s">
        <v>19</v>
      </c>
      <c r="E150" s="82" t="s">
        <v>92</v>
      </c>
      <c r="F150" s="83" t="s">
        <v>53</v>
      </c>
      <c r="G150" s="84">
        <f>VLOOKUP($B150,'Old Rates'!$A$14:$BQ$57,27,FALSE)</f>
        <v>1</v>
      </c>
      <c r="H150" s="84">
        <f>VLOOKUP($B150,'Old Rates'!$A$14:$BQ$57,28,FALSE)</f>
        <v>1</v>
      </c>
      <c r="I150" s="84">
        <f>VLOOKUP($B150,'Old Rates'!$A$14:$BQ$57,29,FALSE)</f>
        <v>1</v>
      </c>
      <c r="J150" s="84">
        <f>VLOOKUP($B150,'Old Rates'!$A$14:$BQ$57,30,FALSE)</f>
        <v>1</v>
      </c>
      <c r="K150" s="129">
        <f>VLOOKUP($B150,'Old Rates'!$A$14:$BQ$57,31,FALSE)</f>
        <v>1</v>
      </c>
      <c r="L150" s="129"/>
      <c r="M150" s="129"/>
      <c r="N150" s="130"/>
      <c r="O150" s="125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4"/>
      <c r="AI150" s="147"/>
      <c r="AJ150" s="147"/>
    </row>
    <row r="151" spans="2:37" s="68" customFormat="1" ht="15.75" hidden="1" customHeight="1" x14ac:dyDescent="0.2">
      <c r="B151" s="80" t="s">
        <v>49</v>
      </c>
      <c r="C151" s="81" t="s">
        <v>94</v>
      </c>
      <c r="D151" s="82" t="s">
        <v>19</v>
      </c>
      <c r="E151" s="82" t="s">
        <v>91</v>
      </c>
      <c r="F151" s="83" t="s">
        <v>53</v>
      </c>
      <c r="G151" s="84">
        <f>VLOOKUP($B151,'Old Rates'!$A$14:$BQ$57,49,FALSE)</f>
        <v>1</v>
      </c>
      <c r="H151" s="84">
        <f>VLOOKUP($B151,'Old Rates'!$A$14:$BQ$57,50,FALSE)</f>
        <v>1</v>
      </c>
      <c r="I151" s="84">
        <f>VLOOKUP($B151,'Old Rates'!$A$14:$BQ$57,51,FALSE)</f>
        <v>1</v>
      </c>
      <c r="J151" s="84">
        <f>VLOOKUP($B151,'Old Rates'!$A$14:$BQ$57,52,FALSE)</f>
        <v>1</v>
      </c>
      <c r="K151" s="129">
        <f>VLOOKUP($B151,'Old Rates'!$A$14:$BQ$57,53,FALSE)</f>
        <v>1</v>
      </c>
      <c r="L151" s="129"/>
      <c r="M151" s="129"/>
      <c r="N151" s="130"/>
      <c r="O151" s="125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4"/>
      <c r="AI151" s="147"/>
      <c r="AJ151" s="147"/>
      <c r="AK151" s="147"/>
    </row>
    <row r="152" spans="2:37" s="68" customFormat="1" ht="15.75" hidden="1" customHeight="1" x14ac:dyDescent="0.2">
      <c r="B152" s="80" t="s">
        <v>49</v>
      </c>
      <c r="C152" s="81" t="s">
        <v>94</v>
      </c>
      <c r="D152" s="82" t="s">
        <v>19</v>
      </c>
      <c r="E152" s="82" t="s">
        <v>92</v>
      </c>
      <c r="F152" s="83" t="s">
        <v>53</v>
      </c>
      <c r="G152" s="84">
        <f>VLOOKUP($B152,'Old Rates'!$A$14:$BQ$57,49,FALSE)</f>
        <v>1</v>
      </c>
      <c r="H152" s="84">
        <f>VLOOKUP($B152,'Old Rates'!$A$14:$BQ$57,50,FALSE)</f>
        <v>1</v>
      </c>
      <c r="I152" s="84">
        <f>VLOOKUP($B152,'Old Rates'!$A$14:$BQ$57,51,FALSE)</f>
        <v>1</v>
      </c>
      <c r="J152" s="84">
        <f>VLOOKUP($B152,'Old Rates'!$A$14:$BQ$57,52,FALSE)</f>
        <v>1</v>
      </c>
      <c r="K152" s="129">
        <f>VLOOKUP($B152,'Old Rates'!$A$14:$BQ$57,53,FALSE)</f>
        <v>1</v>
      </c>
      <c r="L152" s="129"/>
      <c r="M152" s="129"/>
      <c r="N152" s="130"/>
      <c r="O152" s="125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4"/>
      <c r="AI152" s="147"/>
    </row>
    <row r="153" spans="2:37" s="68" customFormat="1" ht="15.75" hidden="1" customHeight="1" x14ac:dyDescent="0.2">
      <c r="B153" s="80" t="s">
        <v>49</v>
      </c>
      <c r="C153" s="81" t="s">
        <v>95</v>
      </c>
      <c r="D153" s="82" t="s">
        <v>19</v>
      </c>
      <c r="E153" s="82" t="s">
        <v>91</v>
      </c>
      <c r="F153" s="83" t="s">
        <v>53</v>
      </c>
      <c r="G153" s="84">
        <f>VLOOKUP($B153,'Old Rates'!$A$14:$BQ$57,5,FALSE)</f>
        <v>1</v>
      </c>
      <c r="H153" s="84">
        <f>VLOOKUP($B153,'Old Rates'!$A$14:$BQ$57,6,FALSE)</f>
        <v>1</v>
      </c>
      <c r="I153" s="84">
        <f>VLOOKUP($B153,'Old Rates'!$A$14:$BQ$57,7,FALSE)</f>
        <v>1</v>
      </c>
      <c r="J153" s="84">
        <f>VLOOKUP($B153,'Old Rates'!$A$14:$BQ$57,8,FALSE)</f>
        <v>1</v>
      </c>
      <c r="K153" s="129">
        <f>VLOOKUP($B153,'Old Rates'!$A$14:$BQ$57,9,FALSE)</f>
        <v>1</v>
      </c>
      <c r="L153" s="129"/>
      <c r="M153" s="129"/>
      <c r="N153" s="130"/>
      <c r="O153" s="125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4"/>
    </row>
    <row r="154" spans="2:37" s="68" customFormat="1" ht="15.75" hidden="1" customHeight="1" x14ac:dyDescent="0.2">
      <c r="B154" s="80" t="s">
        <v>49</v>
      </c>
      <c r="C154" s="81" t="s">
        <v>95</v>
      </c>
      <c r="D154" s="82" t="s">
        <v>19</v>
      </c>
      <c r="E154" s="82" t="s">
        <v>92</v>
      </c>
      <c r="F154" s="83" t="s">
        <v>53</v>
      </c>
      <c r="G154" s="84">
        <f>VLOOKUP($B154,'Old Rates'!$A$14:$BQ$57,5,FALSE)</f>
        <v>1</v>
      </c>
      <c r="H154" s="84">
        <f>VLOOKUP($B154,'Old Rates'!$A$14:$BQ$57,6,FALSE)</f>
        <v>1</v>
      </c>
      <c r="I154" s="84">
        <f>VLOOKUP($B154,'Old Rates'!$A$14:$BQ$57,7,FALSE)</f>
        <v>1</v>
      </c>
      <c r="J154" s="84">
        <f>VLOOKUP($B154,'Old Rates'!$A$14:$BQ$57,8,FALSE)</f>
        <v>1</v>
      </c>
      <c r="K154" s="129">
        <f>VLOOKUP($B154,'Old Rates'!$A$14:$BQ$57,9,FALSE)</f>
        <v>1</v>
      </c>
      <c r="L154" s="129"/>
      <c r="M154" s="129"/>
      <c r="N154" s="130"/>
      <c r="O154" s="125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4"/>
    </row>
    <row r="155" spans="2:37" s="68" customFormat="1" ht="15.75" customHeight="1" x14ac:dyDescent="0.2">
      <c r="B155" s="88" t="s">
        <v>25</v>
      </c>
      <c r="C155" s="89" t="s">
        <v>93</v>
      </c>
      <c r="D155" s="90" t="s">
        <v>26</v>
      </c>
      <c r="E155" s="90" t="s">
        <v>91</v>
      </c>
      <c r="F155" s="91" t="s">
        <v>52</v>
      </c>
      <c r="G155" s="92">
        <f>VLOOKUP($B155,'Old Rates'!$A$14:$BQ$57,27,FALSE)</f>
        <v>8.199999999999999E-2</v>
      </c>
      <c r="H155" s="92">
        <f>VLOOKUP($B155,'Old Rates'!$A$14:$BQ$57,28,FALSE)</f>
        <v>0.24599999999999997</v>
      </c>
      <c r="I155" s="92">
        <f>VLOOKUP($B155,'Old Rates'!$A$14:$BQ$57,29,FALSE)</f>
        <v>0.40999999999999992</v>
      </c>
      <c r="J155" s="92">
        <f>VLOOKUP($B155,'Old Rates'!$A$14:$BQ$57,30,FALSE)</f>
        <v>0.51</v>
      </c>
      <c r="K155" s="92">
        <f>VLOOKUP($B155,'Old Rates'!$A$14:$BQ$57,31,FALSE)</f>
        <v>0.99999999999999967</v>
      </c>
      <c r="L155" s="92">
        <v>0.16</v>
      </c>
      <c r="M155" s="92">
        <v>0.25</v>
      </c>
      <c r="N155" s="93"/>
      <c r="O155" s="94">
        <v>9.0400000000000008E-2</v>
      </c>
      <c r="P155" s="95">
        <v>0.14464000000000002</v>
      </c>
      <c r="Q155" s="95">
        <v>0.17176</v>
      </c>
      <c r="R155" s="95">
        <v>0.19888</v>
      </c>
      <c r="S155" s="95"/>
      <c r="T155" s="94"/>
      <c r="U155" s="95"/>
      <c r="V155" s="95"/>
      <c r="W155" s="95"/>
      <c r="X155" s="113">
        <f t="shared" ref="X155" si="40">Z155*AC155</f>
        <v>7.000000000000001E-3</v>
      </c>
      <c r="Y155" s="115">
        <f t="shared" ref="Y155" si="41">Z155*AD155</f>
        <v>8.4000000000000005E-2</v>
      </c>
      <c r="Z155" s="115">
        <v>0.14000000000000001</v>
      </c>
      <c r="AA155" s="115">
        <f t="shared" ref="AA155" si="42">Z155*AF155</f>
        <v>0.16800000000000001</v>
      </c>
      <c r="AB155" s="115">
        <f t="shared" ref="AB155" si="43">Z155*AG155</f>
        <v>0.21000000000000002</v>
      </c>
      <c r="AC155" s="95">
        <v>0.05</v>
      </c>
      <c r="AD155" s="95">
        <v>0.6</v>
      </c>
      <c r="AE155" s="95">
        <v>1</v>
      </c>
      <c r="AF155" s="95">
        <v>1.2</v>
      </c>
      <c r="AG155" s="95">
        <v>1.5</v>
      </c>
    </row>
    <row r="156" spans="2:37" s="68" customFormat="1" ht="15.75" customHeight="1" x14ac:dyDescent="0.2">
      <c r="B156" s="88" t="s">
        <v>25</v>
      </c>
      <c r="C156" s="89" t="s">
        <v>93</v>
      </c>
      <c r="D156" s="90" t="s">
        <v>26</v>
      </c>
      <c r="E156" s="90" t="s">
        <v>92</v>
      </c>
      <c r="F156" s="91" t="s">
        <v>52</v>
      </c>
      <c r="G156" s="92">
        <f>VLOOKUP($B156,'Old Rates'!$A$14:$BQ$57,27,FALSE)</f>
        <v>8.199999999999999E-2</v>
      </c>
      <c r="H156" s="92">
        <f>VLOOKUP($B156,'Old Rates'!$A$14:$BQ$57,28,FALSE)</f>
        <v>0.24599999999999997</v>
      </c>
      <c r="I156" s="92">
        <f>VLOOKUP($B156,'Old Rates'!$A$14:$BQ$57,29,FALSE)</f>
        <v>0.40999999999999992</v>
      </c>
      <c r="J156" s="92">
        <f>VLOOKUP($B156,'Old Rates'!$A$14:$BQ$57,30,FALSE)</f>
        <v>0.51</v>
      </c>
      <c r="K156" s="92">
        <f>VLOOKUP($B156,'Old Rates'!$A$14:$BQ$57,31,FALSE)</f>
        <v>0.99999999999999967</v>
      </c>
      <c r="L156" s="92">
        <v>0.41</v>
      </c>
      <c r="M156" s="92">
        <v>0.4</v>
      </c>
      <c r="N156" s="93"/>
      <c r="O156" s="94">
        <v>0.18567999999999998</v>
      </c>
      <c r="P156" s="95">
        <v>0.23632</v>
      </c>
      <c r="Q156" s="95">
        <v>0.2954</v>
      </c>
      <c r="R156" s="95">
        <v>0.35447999999999996</v>
      </c>
      <c r="S156" s="95"/>
      <c r="T156" s="94"/>
      <c r="U156" s="95"/>
      <c r="V156" s="95"/>
      <c r="W156" s="95"/>
      <c r="X156" s="113">
        <f t="shared" ref="X156:X160" si="44">Z156*AC156</f>
        <v>2.4E-2</v>
      </c>
      <c r="Y156" s="115">
        <f t="shared" ref="Y156:Y160" si="45">Z156*AD156</f>
        <v>0.192</v>
      </c>
      <c r="Z156" s="115">
        <v>0.24</v>
      </c>
      <c r="AA156" s="115">
        <f t="shared" ref="AA156:AA160" si="46">Z156*AF156</f>
        <v>0.28799999999999998</v>
      </c>
      <c r="AB156" s="115">
        <f t="shared" ref="AB156:AB160" si="47">Z156*AG156</f>
        <v>0.36</v>
      </c>
      <c r="AC156" s="95">
        <v>0.1</v>
      </c>
      <c r="AD156" s="95">
        <v>0.8</v>
      </c>
      <c r="AE156" s="95">
        <v>1</v>
      </c>
      <c r="AF156" s="95">
        <v>1.2</v>
      </c>
      <c r="AG156" s="95">
        <v>1.5</v>
      </c>
    </row>
    <row r="157" spans="2:37" s="68" customFormat="1" ht="15.75" customHeight="1" x14ac:dyDescent="0.2">
      <c r="B157" s="88" t="s">
        <v>25</v>
      </c>
      <c r="C157" s="89" t="s">
        <v>94</v>
      </c>
      <c r="D157" s="90" t="s">
        <v>26</v>
      </c>
      <c r="E157" s="90" t="s">
        <v>91</v>
      </c>
      <c r="F157" s="91" t="s">
        <v>52</v>
      </c>
      <c r="G157" s="92">
        <f>VLOOKUP($B157,'Old Rates'!$A$14:$BQ$57,49,FALSE)</f>
        <v>0.02</v>
      </c>
      <c r="H157" s="92">
        <f>VLOOKUP($B157,'Old Rates'!$A$14:$BQ$57,50,FALSE)</f>
        <v>0.06</v>
      </c>
      <c r="I157" s="92">
        <f>VLOOKUP($B157,'Old Rates'!$A$14:$BQ$57,51,FALSE)</f>
        <v>0.1</v>
      </c>
      <c r="J157" s="92">
        <f>VLOOKUP($B157,'Old Rates'!$A$14:$BQ$57,52,FALSE)</f>
        <v>0.1</v>
      </c>
      <c r="K157" s="92">
        <f>VLOOKUP($B157,'Old Rates'!$A$14:$BQ$57,53,FALSE)</f>
        <v>0.1</v>
      </c>
      <c r="L157" s="92">
        <v>0.16</v>
      </c>
      <c r="M157" s="92">
        <v>0.25</v>
      </c>
      <c r="N157" s="93"/>
      <c r="O157" s="94"/>
      <c r="P157" s="95"/>
      <c r="Q157" s="95"/>
      <c r="R157" s="95"/>
      <c r="S157" s="95"/>
      <c r="T157" s="95"/>
      <c r="U157" s="95"/>
      <c r="V157" s="95"/>
      <c r="W157" s="95"/>
      <c r="X157" s="113">
        <f t="shared" si="44"/>
        <v>5.000000000000001E-3</v>
      </c>
      <c r="Y157" s="115">
        <f t="shared" si="45"/>
        <v>0.06</v>
      </c>
      <c r="Z157" s="115">
        <v>0.1</v>
      </c>
      <c r="AA157" s="115">
        <f t="shared" si="46"/>
        <v>0.12</v>
      </c>
      <c r="AB157" s="115">
        <f t="shared" si="47"/>
        <v>0.15000000000000002</v>
      </c>
      <c r="AC157" s="95">
        <v>0.05</v>
      </c>
      <c r="AD157" s="95">
        <v>0.6</v>
      </c>
      <c r="AE157" s="95">
        <v>1</v>
      </c>
      <c r="AF157" s="95">
        <v>1.2</v>
      </c>
      <c r="AG157" s="95">
        <v>1.5</v>
      </c>
    </row>
    <row r="158" spans="2:37" s="68" customFormat="1" ht="15.75" customHeight="1" x14ac:dyDescent="0.2">
      <c r="B158" s="88" t="s">
        <v>25</v>
      </c>
      <c r="C158" s="89" t="s">
        <v>94</v>
      </c>
      <c r="D158" s="90" t="s">
        <v>26</v>
      </c>
      <c r="E158" s="90" t="s">
        <v>92</v>
      </c>
      <c r="F158" s="91" t="s">
        <v>52</v>
      </c>
      <c r="G158" s="92">
        <f>VLOOKUP($B158,'Old Rates'!$A$14:$BQ$57,49,FALSE)</f>
        <v>0.02</v>
      </c>
      <c r="H158" s="92">
        <f>VLOOKUP($B158,'Old Rates'!$A$14:$BQ$57,50,FALSE)</f>
        <v>0.06</v>
      </c>
      <c r="I158" s="92">
        <f>VLOOKUP($B158,'Old Rates'!$A$14:$BQ$57,51,FALSE)</f>
        <v>0.1</v>
      </c>
      <c r="J158" s="92">
        <f>VLOOKUP($B158,'Old Rates'!$A$14:$BQ$57,52,FALSE)</f>
        <v>0.1</v>
      </c>
      <c r="K158" s="92">
        <f>VLOOKUP($B158,'Old Rates'!$A$14:$BQ$57,53,FALSE)</f>
        <v>0.1</v>
      </c>
      <c r="L158" s="92">
        <v>0.41</v>
      </c>
      <c r="M158" s="92">
        <v>0.4</v>
      </c>
      <c r="N158" s="93"/>
      <c r="O158" s="94"/>
      <c r="P158" s="95"/>
      <c r="Q158" s="95"/>
      <c r="R158" s="95"/>
      <c r="S158" s="95"/>
      <c r="T158" s="95"/>
      <c r="U158" s="95"/>
      <c r="V158" s="95"/>
      <c r="W158" s="95"/>
      <c r="X158" s="113">
        <f t="shared" si="44"/>
        <v>1.4999999999999999E-2</v>
      </c>
      <c r="Y158" s="115">
        <f t="shared" si="45"/>
        <v>0.12</v>
      </c>
      <c r="Z158" s="115">
        <v>0.15</v>
      </c>
      <c r="AA158" s="115">
        <f t="shared" si="46"/>
        <v>0.18</v>
      </c>
      <c r="AB158" s="115">
        <f t="shared" si="47"/>
        <v>0.22499999999999998</v>
      </c>
      <c r="AC158" s="95">
        <v>0.1</v>
      </c>
      <c r="AD158" s="95">
        <v>0.8</v>
      </c>
      <c r="AE158" s="95">
        <v>1</v>
      </c>
      <c r="AF158" s="95">
        <v>1.2</v>
      </c>
      <c r="AG158" s="95">
        <v>1.5</v>
      </c>
    </row>
    <row r="159" spans="2:37" s="68" customFormat="1" ht="15.75" customHeight="1" x14ac:dyDescent="0.2">
      <c r="B159" s="88" t="s">
        <v>25</v>
      </c>
      <c r="C159" s="89" t="s">
        <v>95</v>
      </c>
      <c r="D159" s="90" t="s">
        <v>26</v>
      </c>
      <c r="E159" s="90" t="s">
        <v>91</v>
      </c>
      <c r="F159" s="91" t="s">
        <v>52</v>
      </c>
      <c r="G159" s="92">
        <f>VLOOKUP($B159,'Old Rates'!$A$14:$BQ$57,5,FALSE)</f>
        <v>0.08</v>
      </c>
      <c r="H159" s="92">
        <f>VLOOKUP($B159,'Old Rates'!$A$14:$BQ$57,6,FALSE)</f>
        <v>0.24</v>
      </c>
      <c r="I159" s="92">
        <f>VLOOKUP($B159,'Old Rates'!$A$14:$BQ$57,7,FALSE)</f>
        <v>0.4</v>
      </c>
      <c r="J159" s="92">
        <f>VLOOKUP($B159,'Old Rates'!$A$14:$BQ$57,8,FALSE)</f>
        <v>0.50909090909090915</v>
      </c>
      <c r="K159" s="92">
        <f>VLOOKUP($B159,'Old Rates'!$A$14:$BQ$57,9,FALSE)</f>
        <v>1.0000000000000002</v>
      </c>
      <c r="L159" s="92">
        <v>0.16</v>
      </c>
      <c r="M159" s="92">
        <v>0.25</v>
      </c>
      <c r="N159" s="93"/>
      <c r="O159" s="94">
        <v>0.1</v>
      </c>
      <c r="P159" s="95">
        <v>0.16</v>
      </c>
      <c r="Q159" s="95">
        <v>0.19</v>
      </c>
      <c r="R159" s="95">
        <v>0.22</v>
      </c>
      <c r="S159" s="95"/>
      <c r="T159" s="94">
        <v>0.1</v>
      </c>
      <c r="U159" s="95">
        <v>0.16</v>
      </c>
      <c r="V159" s="95">
        <v>0.19</v>
      </c>
      <c r="W159" s="95">
        <v>0.22</v>
      </c>
      <c r="X159" s="113">
        <f t="shared" si="44"/>
        <v>8.0000000000000002E-3</v>
      </c>
      <c r="Y159" s="115">
        <f t="shared" si="45"/>
        <v>9.6000000000000002E-2</v>
      </c>
      <c r="Z159" s="115">
        <v>0.16</v>
      </c>
      <c r="AA159" s="115">
        <f t="shared" si="46"/>
        <v>0.192</v>
      </c>
      <c r="AB159" s="115">
        <f t="shared" si="47"/>
        <v>0.24</v>
      </c>
      <c r="AC159" s="95">
        <v>0.05</v>
      </c>
      <c r="AD159" s="95">
        <v>0.6</v>
      </c>
      <c r="AE159" s="95">
        <v>1</v>
      </c>
      <c r="AF159" s="95">
        <v>1.2</v>
      </c>
      <c r="AG159" s="95">
        <v>1.5</v>
      </c>
    </row>
    <row r="160" spans="2:37" s="68" customFormat="1" ht="15.75" customHeight="1" x14ac:dyDescent="0.2">
      <c r="B160" s="88" t="s">
        <v>25</v>
      </c>
      <c r="C160" s="89" t="s">
        <v>95</v>
      </c>
      <c r="D160" s="90" t="s">
        <v>26</v>
      </c>
      <c r="E160" s="90" t="s">
        <v>92</v>
      </c>
      <c r="F160" s="91" t="s">
        <v>52</v>
      </c>
      <c r="G160" s="92">
        <f>VLOOKUP($B160,'Old Rates'!$A$14:$BQ$57,5,FALSE)</f>
        <v>0.08</v>
      </c>
      <c r="H160" s="92">
        <f>VLOOKUP($B160,'Old Rates'!$A$14:$BQ$57,6,FALSE)</f>
        <v>0.24</v>
      </c>
      <c r="I160" s="92">
        <f>VLOOKUP($B160,'Old Rates'!$A$14:$BQ$57,7,FALSE)</f>
        <v>0.4</v>
      </c>
      <c r="J160" s="92">
        <f>VLOOKUP($B160,'Old Rates'!$A$14:$BQ$57,8,FALSE)</f>
        <v>0.50909090909090915</v>
      </c>
      <c r="K160" s="92">
        <f>VLOOKUP($B160,'Old Rates'!$A$14:$BQ$57,9,FALSE)</f>
        <v>1.0000000000000002</v>
      </c>
      <c r="L160" s="92">
        <v>0.41</v>
      </c>
      <c r="M160" s="92">
        <v>0.4</v>
      </c>
      <c r="N160" s="93"/>
      <c r="O160" s="94">
        <v>0.22</v>
      </c>
      <c r="P160" s="95">
        <v>0.28000000000000003</v>
      </c>
      <c r="Q160" s="95">
        <v>0.35</v>
      </c>
      <c r="R160" s="95">
        <v>0.42</v>
      </c>
      <c r="S160" s="145"/>
      <c r="T160" s="94">
        <v>0.22</v>
      </c>
      <c r="U160" s="95">
        <v>0.28000000000000003</v>
      </c>
      <c r="V160" s="95">
        <v>0.35</v>
      </c>
      <c r="W160" s="95">
        <v>0.42</v>
      </c>
      <c r="X160" s="94">
        <f t="shared" si="44"/>
        <v>2.8000000000000004E-2</v>
      </c>
      <c r="Y160" s="115">
        <f t="shared" si="45"/>
        <v>0.22400000000000003</v>
      </c>
      <c r="Z160" s="115">
        <v>0.28000000000000003</v>
      </c>
      <c r="AA160" s="115">
        <f t="shared" si="46"/>
        <v>0.33600000000000002</v>
      </c>
      <c r="AB160" s="115">
        <f t="shared" si="47"/>
        <v>0.42000000000000004</v>
      </c>
      <c r="AC160" s="95">
        <v>0.1</v>
      </c>
      <c r="AD160" s="95">
        <v>0.8</v>
      </c>
      <c r="AE160" s="95">
        <v>1</v>
      </c>
      <c r="AF160" s="95">
        <v>1.2</v>
      </c>
      <c r="AG160" s="95">
        <v>1.5</v>
      </c>
    </row>
    <row r="161" spans="2:33" s="68" customFormat="1" ht="15.75" customHeight="1" x14ac:dyDescent="0.2">
      <c r="B161" s="80"/>
      <c r="C161" s="81" t="s">
        <v>93</v>
      </c>
      <c r="D161" s="82" t="s">
        <v>89</v>
      </c>
      <c r="E161" s="82" t="s">
        <v>91</v>
      </c>
      <c r="F161" s="83"/>
      <c r="G161" s="84">
        <f>'Old Rates'!AA43</f>
        <v>8.199999999999999E-2</v>
      </c>
      <c r="H161" s="84">
        <f>'Old Rates'!AB43</f>
        <v>0.24599999999999997</v>
      </c>
      <c r="I161" s="84">
        <f>'Old Rates'!AC43</f>
        <v>0.40999999999999992</v>
      </c>
      <c r="J161" s="84">
        <f>'Old Rates'!AD43</f>
        <v>0.51</v>
      </c>
      <c r="K161" s="84">
        <f>'Old Rates'!AE43</f>
        <v>0.99999999999999967</v>
      </c>
      <c r="L161" s="84"/>
      <c r="M161" s="84"/>
      <c r="N161" s="85"/>
      <c r="O161" s="86"/>
      <c r="P161" s="87"/>
      <c r="Q161" s="87"/>
      <c r="R161" s="87"/>
      <c r="S161" s="87"/>
      <c r="T161" s="87"/>
      <c r="U161" s="87"/>
      <c r="V161" s="87"/>
      <c r="W161" s="87"/>
      <c r="X161" s="116">
        <f t="shared" ref="X161" si="48">Z161*AC161</f>
        <v>2.8000000000000004E-2</v>
      </c>
      <c r="Y161" s="117">
        <f t="shared" ref="Y161" si="49">Z161*AD161</f>
        <v>7.0000000000000007E-2</v>
      </c>
      <c r="Z161" s="117">
        <v>0.14000000000000001</v>
      </c>
      <c r="AA161" s="117">
        <f t="shared" ref="AA161" si="50">Z161*AF161</f>
        <v>0.21000000000000002</v>
      </c>
      <c r="AB161" s="117">
        <f t="shared" ref="AB161" si="51">Z161*AG161</f>
        <v>0.28000000000000003</v>
      </c>
      <c r="AC161" s="87">
        <v>0.2</v>
      </c>
      <c r="AD161" s="87">
        <v>0.5</v>
      </c>
      <c r="AE161" s="87">
        <v>1</v>
      </c>
      <c r="AF161" s="87">
        <v>1.5</v>
      </c>
      <c r="AG161" s="87">
        <v>2</v>
      </c>
    </row>
    <row r="162" spans="2:33" s="68" customFormat="1" ht="15.75" customHeight="1" x14ac:dyDescent="0.2">
      <c r="B162" s="80"/>
      <c r="C162" s="81" t="s">
        <v>93</v>
      </c>
      <c r="D162" s="82" t="s">
        <v>89</v>
      </c>
      <c r="E162" s="82" t="s">
        <v>92</v>
      </c>
      <c r="F162" s="83"/>
      <c r="G162" s="123"/>
      <c r="H162" s="130"/>
      <c r="I162" s="130"/>
      <c r="J162" s="130"/>
      <c r="K162" s="130"/>
      <c r="L162" s="130"/>
      <c r="M162" s="130"/>
      <c r="N162" s="130"/>
      <c r="O162" s="125"/>
      <c r="P162" s="126"/>
      <c r="Q162" s="126"/>
      <c r="R162" s="126"/>
      <c r="S162" s="126"/>
      <c r="T162" s="126"/>
      <c r="U162" s="126"/>
      <c r="V162" s="126"/>
      <c r="W162" s="126"/>
      <c r="X162" s="144"/>
      <c r="Y162" s="138"/>
      <c r="Z162" s="138"/>
      <c r="AA162" s="138"/>
      <c r="AB162" s="138"/>
      <c r="AC162" s="126"/>
      <c r="AD162" s="126"/>
      <c r="AE162" s="126"/>
      <c r="AF162" s="126"/>
      <c r="AG162" s="124"/>
    </row>
    <row r="163" spans="2:33" s="68" customFormat="1" ht="15.75" customHeight="1" x14ac:dyDescent="0.2">
      <c r="B163" s="80"/>
      <c r="C163" s="81" t="s">
        <v>94</v>
      </c>
      <c r="D163" s="82" t="s">
        <v>89</v>
      </c>
      <c r="E163" s="82" t="s">
        <v>91</v>
      </c>
      <c r="F163" s="83"/>
      <c r="G163" s="84">
        <f>'Old Rates'!AW43</f>
        <v>0.02</v>
      </c>
      <c r="H163" s="84">
        <f>'Old Rates'!AX43</f>
        <v>0.06</v>
      </c>
      <c r="I163" s="84">
        <f>'Old Rates'!AY43</f>
        <v>0.1</v>
      </c>
      <c r="J163" s="84">
        <f>'Old Rates'!AZ43</f>
        <v>0.1</v>
      </c>
      <c r="K163" s="84">
        <f>'Old Rates'!BA43</f>
        <v>0.1</v>
      </c>
      <c r="L163" s="84"/>
      <c r="M163" s="84"/>
      <c r="N163" s="85"/>
      <c r="O163" s="86"/>
      <c r="P163" s="87"/>
      <c r="Q163" s="87"/>
      <c r="R163" s="87"/>
      <c r="S163" s="87"/>
      <c r="T163" s="87"/>
      <c r="U163" s="87"/>
      <c r="V163" s="87"/>
      <c r="W163" s="87"/>
      <c r="X163" s="116">
        <f t="shared" ref="X163:X165" si="52">Z163*AC163</f>
        <v>2.0000000000000004E-2</v>
      </c>
      <c r="Y163" s="117">
        <f>IF(Z163*AD163&gt;=1,1,Z163*AD163)</f>
        <v>0.05</v>
      </c>
      <c r="Z163" s="117">
        <v>0.1</v>
      </c>
      <c r="AA163" s="117">
        <f t="shared" ref="AA163:AA165" si="53">Z163*AF163</f>
        <v>0.15000000000000002</v>
      </c>
      <c r="AB163" s="117">
        <f t="shared" ref="AB163:AB165" si="54">Z163*AG163</f>
        <v>0.2</v>
      </c>
      <c r="AC163" s="87">
        <v>0.2</v>
      </c>
      <c r="AD163" s="87">
        <v>0.5</v>
      </c>
      <c r="AE163" s="87">
        <v>1</v>
      </c>
      <c r="AF163" s="87">
        <v>1.5</v>
      </c>
      <c r="AG163" s="87">
        <v>2</v>
      </c>
    </row>
    <row r="164" spans="2:33" s="68" customFormat="1" ht="15.75" customHeight="1" x14ac:dyDescent="0.2">
      <c r="B164" s="80"/>
      <c r="C164" s="81" t="s">
        <v>94</v>
      </c>
      <c r="D164" s="82" t="s">
        <v>89</v>
      </c>
      <c r="E164" s="82" t="s">
        <v>92</v>
      </c>
      <c r="F164" s="83"/>
      <c r="G164" s="123"/>
      <c r="H164" s="130"/>
      <c r="I164" s="130"/>
      <c r="J164" s="130"/>
      <c r="K164" s="130"/>
      <c r="L164" s="130"/>
      <c r="M164" s="130"/>
      <c r="N164" s="130"/>
      <c r="O164" s="125"/>
      <c r="P164" s="126"/>
      <c r="Q164" s="126"/>
      <c r="R164" s="126"/>
      <c r="S164" s="126"/>
      <c r="T164" s="126"/>
      <c r="U164" s="126"/>
      <c r="V164" s="126"/>
      <c r="W164" s="126"/>
      <c r="X164" s="144"/>
      <c r="Y164" s="138"/>
      <c r="Z164" s="138"/>
      <c r="AA164" s="138"/>
      <c r="AB164" s="138"/>
      <c r="AC164" s="126"/>
      <c r="AD164" s="126"/>
      <c r="AE164" s="126"/>
      <c r="AF164" s="126"/>
      <c r="AG164" s="124"/>
    </row>
    <row r="165" spans="2:33" s="68" customFormat="1" ht="15.75" customHeight="1" x14ac:dyDescent="0.2">
      <c r="B165" s="80"/>
      <c r="C165" s="81" t="s">
        <v>95</v>
      </c>
      <c r="D165" s="82" t="s">
        <v>89</v>
      </c>
      <c r="E165" s="82" t="s">
        <v>91</v>
      </c>
      <c r="F165" s="83"/>
      <c r="G165" s="84">
        <f>'Old Rates'!E43</f>
        <v>0.08</v>
      </c>
      <c r="H165" s="84">
        <f>'Old Rates'!F43</f>
        <v>0.24</v>
      </c>
      <c r="I165" s="84">
        <f>'Old Rates'!G43</f>
        <v>0.4</v>
      </c>
      <c r="J165" s="84">
        <f>'Old Rates'!H43</f>
        <v>0.50909090909090915</v>
      </c>
      <c r="K165" s="84">
        <f>'Old Rates'!I43</f>
        <v>1.0000000000000002</v>
      </c>
      <c r="L165" s="84"/>
      <c r="M165" s="84"/>
      <c r="N165" s="85"/>
      <c r="O165" s="86"/>
      <c r="P165" s="87"/>
      <c r="Q165" s="87"/>
      <c r="R165" s="87"/>
      <c r="S165" s="87"/>
      <c r="T165" s="87"/>
      <c r="U165" s="87"/>
      <c r="V165" s="87"/>
      <c r="W165" s="87"/>
      <c r="X165" s="116">
        <f t="shared" si="52"/>
        <v>3.2000000000000001E-2</v>
      </c>
      <c r="Y165" s="117">
        <f t="shared" ref="Y165" si="55">Z165*AD165</f>
        <v>0.08</v>
      </c>
      <c r="Z165" s="117">
        <v>0.16</v>
      </c>
      <c r="AA165" s="117">
        <f t="shared" si="53"/>
        <v>0.24</v>
      </c>
      <c r="AB165" s="117">
        <f t="shared" si="54"/>
        <v>0.32</v>
      </c>
      <c r="AC165" s="87">
        <v>0.2</v>
      </c>
      <c r="AD165" s="87">
        <v>0.5</v>
      </c>
      <c r="AE165" s="87">
        <v>1</v>
      </c>
      <c r="AF165" s="87">
        <v>1.5</v>
      </c>
      <c r="AG165" s="87">
        <v>2</v>
      </c>
    </row>
    <row r="166" spans="2:33" s="68" customFormat="1" ht="15.75" customHeight="1" x14ac:dyDescent="0.2">
      <c r="B166" s="80"/>
      <c r="C166" s="81" t="s">
        <v>95</v>
      </c>
      <c r="D166" s="82" t="s">
        <v>89</v>
      </c>
      <c r="E166" s="82" t="s">
        <v>92</v>
      </c>
      <c r="F166" s="83"/>
      <c r="G166" s="130"/>
      <c r="H166" s="130"/>
      <c r="I166" s="130"/>
      <c r="J166" s="130"/>
      <c r="K166" s="130"/>
      <c r="L166" s="130"/>
      <c r="M166" s="130"/>
      <c r="N166" s="130"/>
      <c r="O166" s="125"/>
      <c r="P166" s="126"/>
      <c r="Q166" s="126"/>
      <c r="R166" s="126"/>
      <c r="S166" s="126"/>
      <c r="T166" s="126"/>
      <c r="U166" s="126"/>
      <c r="V166" s="126"/>
      <c r="W166" s="126"/>
      <c r="X166" s="144"/>
      <c r="Y166" s="138"/>
      <c r="Z166" s="138"/>
      <c r="AA166" s="138"/>
      <c r="AB166" s="138"/>
      <c r="AC166" s="126"/>
      <c r="AD166" s="126"/>
      <c r="AE166" s="126"/>
      <c r="AF166" s="126"/>
      <c r="AG166" s="124"/>
    </row>
    <row r="167" spans="2:33" s="68" customFormat="1" ht="15.75" customHeight="1" x14ac:dyDescent="0.2">
      <c r="B167" s="88" t="s">
        <v>27</v>
      </c>
      <c r="C167" s="89" t="s">
        <v>93</v>
      </c>
      <c r="D167" s="90" t="s">
        <v>28</v>
      </c>
      <c r="E167" s="90" t="s">
        <v>91</v>
      </c>
      <c r="F167" s="91" t="s">
        <v>52</v>
      </c>
      <c r="G167" s="92">
        <f>'Old Rates'!AA33</f>
        <v>1</v>
      </c>
      <c r="H167" s="92">
        <f>'Old Rates'!AB33</f>
        <v>1</v>
      </c>
      <c r="I167" s="92">
        <f>'Old Rates'!AC33</f>
        <v>1</v>
      </c>
      <c r="J167" s="92">
        <f>'Old Rates'!AD33</f>
        <v>1</v>
      </c>
      <c r="K167" s="92">
        <f>'Old Rates'!AE33</f>
        <v>1</v>
      </c>
      <c r="L167" s="92">
        <v>0.23</v>
      </c>
      <c r="M167" s="92">
        <v>0.25</v>
      </c>
      <c r="N167" s="93"/>
      <c r="O167" s="94">
        <v>0.24640000000000004</v>
      </c>
      <c r="P167" s="95">
        <v>0.40479999999999999</v>
      </c>
      <c r="Q167" s="95">
        <v>0.52800000000000002</v>
      </c>
      <c r="R167" s="95">
        <v>0.63359999999999994</v>
      </c>
      <c r="S167" s="95"/>
      <c r="T167" s="95"/>
      <c r="U167" s="95"/>
      <c r="V167" s="95"/>
      <c r="W167" s="95"/>
      <c r="X167" s="95">
        <f>IF(X77*VLOOKUP($D167,LOOKUP!$B$5:$C$10,2,FALSE)&gt;=1,1,X77*VLOOKUP($D167,LOOKUP!$B$5:$C$10,2,FALSE))</f>
        <v>3.8000000000000006E-2</v>
      </c>
      <c r="Y167" s="95">
        <f>IF(Y77*VLOOKUP($D167,LOOKUP!$B$5:$C$10,2,FALSE)&gt;=1,1,Y77*VLOOKUP($D167,LOOKUP!$B$5:$C$10,2,FALSE))</f>
        <v>0.30400000000000005</v>
      </c>
      <c r="Z167" s="95">
        <f>IF(Z77*VLOOKUP($D167,LOOKUP!$B$5:$C$10,2,FALSE)&gt;=1,1,Z77*VLOOKUP($D167,LOOKUP!$B$5:$C$10,2,FALSE))</f>
        <v>0.38</v>
      </c>
      <c r="AA167" s="95">
        <f>IF(AA77*VLOOKUP($D167,LOOKUP!$B$5:$C$10,2,FALSE)&gt;=1,1,AA77*VLOOKUP($D167,LOOKUP!$B$5:$C$10,2,FALSE))</f>
        <v>0.45599999999999996</v>
      </c>
      <c r="AB167" s="95">
        <f>IF(AB77*VLOOKUP($D167,LOOKUP!$B$5:$C$10,2,FALSE)&gt;=1,1,AB77*VLOOKUP($D167,LOOKUP!$B$5:$C$10,2,FALSE))</f>
        <v>0.57000000000000006</v>
      </c>
      <c r="AC167" s="95">
        <v>0.1</v>
      </c>
      <c r="AD167" s="95">
        <v>0.8</v>
      </c>
      <c r="AE167" s="95">
        <v>1</v>
      </c>
      <c r="AF167" s="95">
        <v>1.2</v>
      </c>
      <c r="AG167" s="95">
        <v>1.5</v>
      </c>
    </row>
    <row r="168" spans="2:33" s="68" customFormat="1" ht="15.75" customHeight="1" x14ac:dyDescent="0.2">
      <c r="B168" s="88" t="s">
        <v>27</v>
      </c>
      <c r="C168" s="89" t="s">
        <v>93</v>
      </c>
      <c r="D168" s="90" t="s">
        <v>28</v>
      </c>
      <c r="E168" s="90" t="s">
        <v>92</v>
      </c>
      <c r="F168" s="91" t="s">
        <v>52</v>
      </c>
      <c r="G168" s="92">
        <f>'Old Rates'!AA33</f>
        <v>1</v>
      </c>
      <c r="H168" s="92">
        <f>'Old Rates'!AB33</f>
        <v>1</v>
      </c>
      <c r="I168" s="92">
        <f>'Old Rates'!AC33</f>
        <v>1</v>
      </c>
      <c r="J168" s="92">
        <f>'Old Rates'!AD33</f>
        <v>1</v>
      </c>
      <c r="K168" s="92">
        <f>'Old Rates'!AE33</f>
        <v>1</v>
      </c>
      <c r="L168" s="92">
        <v>0.38</v>
      </c>
      <c r="M168" s="92">
        <v>1</v>
      </c>
      <c r="N168" s="93"/>
      <c r="O168" s="93">
        <v>0.53268000000000004</v>
      </c>
      <c r="P168" s="94">
        <v>0.6716399999999999</v>
      </c>
      <c r="Q168" s="95">
        <v>0.77200000000000002</v>
      </c>
      <c r="R168" s="95">
        <v>0.77200000000000002</v>
      </c>
      <c r="S168" s="95"/>
      <c r="T168" s="95"/>
      <c r="U168" s="95"/>
      <c r="V168" s="95"/>
      <c r="W168" s="95"/>
      <c r="X168" s="95">
        <f>IF(X78*VLOOKUP($D168,LOOKUP!$B$5:$C$10,2,FALSE)&gt;=1,1,X78*VLOOKUP($D168,LOOKUP!$B$5:$C$10,2,FALSE))</f>
        <v>0.20900000000000002</v>
      </c>
      <c r="Y168" s="95">
        <f>IF(Y78*VLOOKUP($D168,LOOKUP!$B$5:$C$10,2,FALSE)&gt;=1,1,Y78*VLOOKUP($D168,LOOKUP!$B$5:$C$10,2,FALSE))</f>
        <v>1</v>
      </c>
      <c r="Z168" s="95">
        <f>IF(Z78*VLOOKUP($D168,LOOKUP!$B$5:$C$10,2,FALSE)&gt;=1,1,Z78*VLOOKUP($D168,LOOKUP!$B$5:$C$10,2,FALSE))</f>
        <v>1</v>
      </c>
      <c r="AA168" s="95">
        <f>IF(AA78*VLOOKUP($D168,LOOKUP!$B$5:$C$10,2,FALSE)&gt;=1,1,AA78*VLOOKUP($D168,LOOKUP!$B$5:$C$10,2,FALSE))</f>
        <v>1</v>
      </c>
      <c r="AB168" s="95">
        <f>IF(AB78*VLOOKUP($D168,LOOKUP!$B$5:$C$10,2,FALSE)&gt;=1,1,AB78*VLOOKUP($D168,LOOKUP!$B$5:$C$10,2,FALSE))</f>
        <v>1</v>
      </c>
      <c r="AC168" s="95">
        <v>0.2</v>
      </c>
      <c r="AD168" s="95">
        <v>1</v>
      </c>
      <c r="AE168" s="95">
        <v>1</v>
      </c>
      <c r="AF168" s="95">
        <v>1.2</v>
      </c>
      <c r="AG168" s="95">
        <v>1.5</v>
      </c>
    </row>
    <row r="169" spans="2:33" s="68" customFormat="1" ht="15.75" customHeight="1" x14ac:dyDescent="0.2">
      <c r="B169" s="88" t="s">
        <v>27</v>
      </c>
      <c r="C169" s="89" t="s">
        <v>94</v>
      </c>
      <c r="D169" s="90" t="s">
        <v>28</v>
      </c>
      <c r="E169" s="90" t="s">
        <v>91</v>
      </c>
      <c r="F169" s="91" t="s">
        <v>52</v>
      </c>
      <c r="G169" s="92">
        <f>'Old Rates'!AW33</f>
        <v>0.02</v>
      </c>
      <c r="H169" s="92">
        <f>'Old Rates'!AX33</f>
        <v>0.06</v>
      </c>
      <c r="I169" s="92">
        <f>'Old Rates'!AY33</f>
        <v>0.1</v>
      </c>
      <c r="J169" s="92">
        <f>'Old Rates'!AZ33</f>
        <v>0.1</v>
      </c>
      <c r="K169" s="92">
        <f>'Old Rates'!BA33</f>
        <v>0.1</v>
      </c>
      <c r="L169" s="92">
        <v>0.23</v>
      </c>
      <c r="M169" s="92">
        <v>0.25</v>
      </c>
      <c r="N169" s="93"/>
      <c r="O169" s="94"/>
      <c r="P169" s="95"/>
      <c r="Q169" s="95"/>
      <c r="R169" s="95"/>
      <c r="S169" s="95"/>
      <c r="T169" s="95"/>
      <c r="U169" s="95"/>
      <c r="V169" s="95"/>
      <c r="W169" s="95"/>
      <c r="X169" s="95">
        <f>IF(X79*VLOOKUP($D169,LOOKUP!$B$5:$C$10,2,FALSE)&gt;=1,1,X79*VLOOKUP($D169,LOOKUP!$B$5:$C$10,2,FALSE))</f>
        <v>2.8499999999999998E-2</v>
      </c>
      <c r="Y169" s="95">
        <f>IF(Y79*VLOOKUP($D169,LOOKUP!$B$5:$C$10,2,FALSE)&gt;=1,1,Y79*VLOOKUP($D169,LOOKUP!$B$5:$C$10,2,FALSE))</f>
        <v>0.22799999999999998</v>
      </c>
      <c r="Z169" s="95">
        <f>IF(Z79*VLOOKUP($D169,LOOKUP!$B$5:$C$10,2,FALSE)&gt;=1,1,Z79*VLOOKUP($D169,LOOKUP!$B$5:$C$10,2,FALSE))</f>
        <v>0.28499999999999998</v>
      </c>
      <c r="AA169" s="95">
        <f>IF(AA79*VLOOKUP($D169,LOOKUP!$B$5:$C$10,2,FALSE)&gt;=1,1,AA79*VLOOKUP($D169,LOOKUP!$B$5:$C$10,2,FALSE))</f>
        <v>0.34199999999999997</v>
      </c>
      <c r="AB169" s="95">
        <f>IF(AB79*VLOOKUP($D169,LOOKUP!$B$5:$C$10,2,FALSE)&gt;=1,1,AB79*VLOOKUP($D169,LOOKUP!$B$5:$C$10,2,FALSE))</f>
        <v>0.42749999999999994</v>
      </c>
      <c r="AC169" s="95">
        <v>0.1</v>
      </c>
      <c r="AD169" s="95">
        <v>0.8</v>
      </c>
      <c r="AE169" s="95">
        <v>1</v>
      </c>
      <c r="AF169" s="95">
        <v>1.2</v>
      </c>
      <c r="AG169" s="95">
        <v>1.5</v>
      </c>
    </row>
    <row r="170" spans="2:33" s="68" customFormat="1" ht="15.75" customHeight="1" x14ac:dyDescent="0.2">
      <c r="B170" s="88" t="s">
        <v>27</v>
      </c>
      <c r="C170" s="89" t="s">
        <v>94</v>
      </c>
      <c r="D170" s="90" t="s">
        <v>28</v>
      </c>
      <c r="E170" s="90" t="s">
        <v>92</v>
      </c>
      <c r="F170" s="91" t="s">
        <v>52</v>
      </c>
      <c r="G170" s="92">
        <f>'Old Rates'!AW33</f>
        <v>0.02</v>
      </c>
      <c r="H170" s="92">
        <f>'Old Rates'!AX33</f>
        <v>0.06</v>
      </c>
      <c r="I170" s="92">
        <f>'Old Rates'!AY33</f>
        <v>0.1</v>
      </c>
      <c r="J170" s="92">
        <f>'Old Rates'!AZ33</f>
        <v>0.1</v>
      </c>
      <c r="K170" s="92">
        <f>'Old Rates'!BA33</f>
        <v>0.1</v>
      </c>
      <c r="L170" s="92">
        <v>0.38</v>
      </c>
      <c r="M170" s="92">
        <v>1</v>
      </c>
      <c r="N170" s="93"/>
      <c r="O170" s="94"/>
      <c r="P170" s="95"/>
      <c r="Q170" s="95"/>
      <c r="R170" s="95"/>
      <c r="S170" s="95"/>
      <c r="T170" s="95"/>
      <c r="U170" s="95"/>
      <c r="V170" s="95"/>
      <c r="W170" s="95"/>
      <c r="X170" s="95">
        <f>IF(X80*VLOOKUP($D170,LOOKUP!$B$5:$C$10,2,FALSE)&gt;=1,1,X80*VLOOKUP($D170,LOOKUP!$B$5:$C$10,2,FALSE))</f>
        <v>9.5000000000000001E-2</v>
      </c>
      <c r="Y170" s="95">
        <f>IF(Y80*VLOOKUP($D170,LOOKUP!$B$5:$C$10,2,FALSE)&gt;=1,1,Y80*VLOOKUP($D170,LOOKUP!$B$5:$C$10,2,FALSE))</f>
        <v>0.47499999999999998</v>
      </c>
      <c r="Z170" s="95">
        <f>IF(Z80*VLOOKUP($D170,LOOKUP!$B$5:$C$10,2,FALSE)&gt;=1,1,Z80*VLOOKUP($D170,LOOKUP!$B$5:$C$10,2,FALSE))</f>
        <v>0.47499999999999998</v>
      </c>
      <c r="AA170" s="95">
        <f>IF(AA80*VLOOKUP($D170,LOOKUP!$B$5:$C$10,2,FALSE)&gt;=1,1,AA80*VLOOKUP($D170,LOOKUP!$B$5:$C$10,2,FALSE))</f>
        <v>0.56999999999999995</v>
      </c>
      <c r="AB170" s="95">
        <f>IF(AB80*VLOOKUP($D170,LOOKUP!$B$5:$C$10,2,FALSE)&gt;=1,1,AB80*VLOOKUP($D170,LOOKUP!$B$5:$C$10,2,FALSE))</f>
        <v>0.71249999999999991</v>
      </c>
      <c r="AC170" s="95">
        <v>0.2</v>
      </c>
      <c r="AD170" s="95">
        <v>1</v>
      </c>
      <c r="AE170" s="95">
        <v>1</v>
      </c>
      <c r="AF170" s="95">
        <v>1.2</v>
      </c>
      <c r="AG170" s="95">
        <v>1.5</v>
      </c>
    </row>
    <row r="171" spans="2:33" s="68" customFormat="1" ht="15.75" customHeight="1" x14ac:dyDescent="0.2">
      <c r="B171" s="88" t="s">
        <v>27</v>
      </c>
      <c r="C171" s="89" t="s">
        <v>95</v>
      </c>
      <c r="D171" s="90" t="s">
        <v>28</v>
      </c>
      <c r="E171" s="90" t="s">
        <v>91</v>
      </c>
      <c r="F171" s="91" t="s">
        <v>52</v>
      </c>
      <c r="G171" s="92">
        <f>'Old Rates'!E33</f>
        <v>1</v>
      </c>
      <c r="H171" s="92">
        <f>'Old Rates'!F33</f>
        <v>1</v>
      </c>
      <c r="I171" s="92">
        <f>'Old Rates'!G33</f>
        <v>1</v>
      </c>
      <c r="J171" s="92">
        <f>'Old Rates'!H33</f>
        <v>1</v>
      </c>
      <c r="K171" s="92">
        <f>'Old Rates'!I33</f>
        <v>1</v>
      </c>
      <c r="L171" s="92">
        <v>0.23</v>
      </c>
      <c r="M171" s="92">
        <v>0.25</v>
      </c>
      <c r="N171" s="93"/>
      <c r="O171" s="94">
        <v>0.28000000000000003</v>
      </c>
      <c r="P171" s="95">
        <v>0.46</v>
      </c>
      <c r="Q171" s="95">
        <v>0.6</v>
      </c>
      <c r="R171" s="95">
        <v>0.72</v>
      </c>
      <c r="S171" s="95"/>
      <c r="T171" s="95">
        <v>0.36</v>
      </c>
      <c r="U171" s="95">
        <v>0.46</v>
      </c>
      <c r="V171" s="95">
        <v>0.6</v>
      </c>
      <c r="W171" s="95">
        <v>0.72</v>
      </c>
      <c r="X171" s="95">
        <f>IF(X81*VLOOKUP($D171,LOOKUP!$B$5:$C$10,2,FALSE)&gt;=1,1,X81*VLOOKUP($D171,LOOKUP!$B$5:$C$10,2,FALSE))</f>
        <v>4.3700000000000003E-2</v>
      </c>
      <c r="Y171" s="95">
        <f>IF(Y81*VLOOKUP($D171,LOOKUP!$B$5:$C$10,2,FALSE)&gt;=1,1,Y81*VLOOKUP($D171,LOOKUP!$B$5:$C$10,2,FALSE))</f>
        <v>0.34960000000000002</v>
      </c>
      <c r="Z171" s="95">
        <f>IF(Z81*VLOOKUP($D171,LOOKUP!$B$5:$C$10,2,FALSE)&gt;=1,1,Z81*VLOOKUP($D171,LOOKUP!$B$5:$C$10,2,FALSE))</f>
        <v>0.437</v>
      </c>
      <c r="AA171" s="95">
        <f>IF(AA81*VLOOKUP($D171,LOOKUP!$B$5:$C$10,2,FALSE)&gt;=1,1,AA81*VLOOKUP($D171,LOOKUP!$B$5:$C$10,2,FALSE))</f>
        <v>0.52439999999999998</v>
      </c>
      <c r="AB171" s="95">
        <f>IF(AB81*VLOOKUP($D171,LOOKUP!$B$5:$C$10,2,FALSE)&gt;=1,1,AB81*VLOOKUP($D171,LOOKUP!$B$5:$C$10,2,FALSE))</f>
        <v>0.65549999999999997</v>
      </c>
      <c r="AC171" s="95">
        <v>0.1</v>
      </c>
      <c r="AD171" s="95">
        <v>0.8</v>
      </c>
      <c r="AE171" s="95">
        <v>1</v>
      </c>
      <c r="AF171" s="95">
        <v>1.2</v>
      </c>
      <c r="AG171" s="95">
        <v>1.5</v>
      </c>
    </row>
    <row r="172" spans="2:33" s="68" customFormat="1" ht="15.75" customHeight="1" x14ac:dyDescent="0.2">
      <c r="B172" s="88" t="s">
        <v>27</v>
      </c>
      <c r="C172" s="89" t="s">
        <v>95</v>
      </c>
      <c r="D172" s="90" t="s">
        <v>28</v>
      </c>
      <c r="E172" s="90" t="s">
        <v>92</v>
      </c>
      <c r="F172" s="91" t="s">
        <v>52</v>
      </c>
      <c r="G172" s="92">
        <f>'Old Rates'!E33</f>
        <v>1</v>
      </c>
      <c r="H172" s="92">
        <f>'Old Rates'!F33</f>
        <v>1</v>
      </c>
      <c r="I172" s="92">
        <f>'Old Rates'!G33</f>
        <v>1</v>
      </c>
      <c r="J172" s="92">
        <f>'Old Rates'!H33</f>
        <v>1</v>
      </c>
      <c r="K172" s="92">
        <f>'Old Rates'!I33</f>
        <v>1</v>
      </c>
      <c r="L172" s="92">
        <v>0.38</v>
      </c>
      <c r="M172" s="92">
        <v>1</v>
      </c>
      <c r="N172" s="93"/>
      <c r="O172" s="94">
        <v>0.69000000000000006</v>
      </c>
      <c r="P172" s="95">
        <v>0.86999999999999988</v>
      </c>
      <c r="Q172" s="95">
        <v>1</v>
      </c>
      <c r="R172" s="95">
        <v>1</v>
      </c>
      <c r="S172" s="95"/>
      <c r="T172" s="95">
        <v>1</v>
      </c>
      <c r="U172" s="95">
        <v>1</v>
      </c>
      <c r="V172" s="95">
        <v>1</v>
      </c>
      <c r="W172" s="95">
        <v>1</v>
      </c>
      <c r="X172" s="95">
        <f>IF(X82*VLOOKUP($D172,LOOKUP!$B$5:$C$10,2,FALSE)&gt;=1,1,X82*VLOOKUP($D172,LOOKUP!$B$5:$C$10,2,FALSE))</f>
        <v>0.22039999999999998</v>
      </c>
      <c r="Y172" s="95">
        <f>IF(Y82*VLOOKUP($D172,LOOKUP!$B$5:$C$10,2,FALSE)&gt;=1,1,Y82*VLOOKUP($D172,LOOKUP!$B$5:$C$10,2,FALSE))</f>
        <v>1</v>
      </c>
      <c r="Z172" s="95">
        <f>IF(Z82*VLOOKUP($D172,LOOKUP!$B$5:$C$10,2,FALSE)&gt;=1,1,Z82*VLOOKUP($D172,LOOKUP!$B$5:$C$10,2,FALSE))</f>
        <v>1</v>
      </c>
      <c r="AA172" s="95">
        <f>IF(AA82*VLOOKUP($D172,LOOKUP!$B$5:$C$10,2,FALSE)&gt;=1,1,AA82*VLOOKUP($D172,LOOKUP!$B$5:$C$10,2,FALSE))</f>
        <v>1</v>
      </c>
      <c r="AB172" s="95">
        <f>IF(AB82*VLOOKUP($D172,LOOKUP!$B$5:$C$10,2,FALSE)&gt;=1,1,AB82*VLOOKUP($D172,LOOKUP!$B$5:$C$10,2,FALSE))</f>
        <v>1</v>
      </c>
      <c r="AC172" s="95">
        <v>0.2</v>
      </c>
      <c r="AD172" s="95">
        <v>1</v>
      </c>
      <c r="AE172" s="95">
        <v>1</v>
      </c>
      <c r="AF172" s="95">
        <v>1.2</v>
      </c>
      <c r="AG172" s="95">
        <v>1.5</v>
      </c>
    </row>
    <row r="173" spans="2:33" s="68" customFormat="1" ht="15.75" hidden="1" customHeight="1" x14ac:dyDescent="0.2">
      <c r="B173" s="96">
        <v>9.4</v>
      </c>
      <c r="C173" s="81" t="s">
        <v>93</v>
      </c>
      <c r="D173" s="82" t="s">
        <v>29</v>
      </c>
      <c r="E173" s="82" t="s">
        <v>91</v>
      </c>
      <c r="F173" s="83" t="s">
        <v>53</v>
      </c>
      <c r="G173" s="84">
        <f>VLOOKUP($B173,'Old Rates'!$A$14:$BQ$57,27,FALSE)</f>
        <v>6.6000000000000003E-2</v>
      </c>
      <c r="H173" s="84">
        <f>VLOOKUP($B173,'Old Rates'!$A$14:$BQ$57,28,FALSE)</f>
        <v>0.19800000000000001</v>
      </c>
      <c r="I173" s="84">
        <f>VLOOKUP($B173,'Old Rates'!$A$14:$BQ$57,29,FALSE)</f>
        <v>0.33</v>
      </c>
      <c r="J173" s="84">
        <f>VLOOKUP($B173,'Old Rates'!$A$14:$BQ$57,30,FALSE)</f>
        <v>0.51</v>
      </c>
      <c r="K173" s="129">
        <f>VLOOKUP($B173,'Old Rates'!$A$14:$BQ$57,31,FALSE)</f>
        <v>0.99999999999999967</v>
      </c>
      <c r="L173" s="129"/>
      <c r="M173" s="129"/>
      <c r="N173" s="130"/>
      <c r="O173" s="125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4"/>
    </row>
    <row r="174" spans="2:33" s="68" customFormat="1" ht="15.75" hidden="1" customHeight="1" x14ac:dyDescent="0.2">
      <c r="B174" s="96">
        <v>9.4</v>
      </c>
      <c r="C174" s="81" t="s">
        <v>93</v>
      </c>
      <c r="D174" s="82" t="s">
        <v>29</v>
      </c>
      <c r="E174" s="82" t="s">
        <v>92</v>
      </c>
      <c r="F174" s="83" t="s">
        <v>53</v>
      </c>
      <c r="G174" s="84">
        <f>VLOOKUP($B174,'Old Rates'!$A$14:$BQ$57,27,FALSE)</f>
        <v>6.6000000000000003E-2</v>
      </c>
      <c r="H174" s="84">
        <f>VLOOKUP($B174,'Old Rates'!$A$14:$BQ$57,28,FALSE)</f>
        <v>0.19800000000000001</v>
      </c>
      <c r="I174" s="84">
        <f>VLOOKUP($B174,'Old Rates'!$A$14:$BQ$57,29,FALSE)</f>
        <v>0.33</v>
      </c>
      <c r="J174" s="84">
        <f>VLOOKUP($B174,'Old Rates'!$A$14:$BQ$57,30,FALSE)</f>
        <v>0.51</v>
      </c>
      <c r="K174" s="129">
        <f>VLOOKUP($B174,'Old Rates'!$A$14:$BQ$57,31,FALSE)</f>
        <v>0.99999999999999967</v>
      </c>
      <c r="L174" s="129"/>
      <c r="M174" s="129"/>
      <c r="N174" s="130"/>
      <c r="O174" s="125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4"/>
    </row>
    <row r="175" spans="2:33" s="68" customFormat="1" ht="15.75" hidden="1" customHeight="1" x14ac:dyDescent="0.2">
      <c r="B175" s="96">
        <v>9.4</v>
      </c>
      <c r="C175" s="81" t="s">
        <v>94</v>
      </c>
      <c r="D175" s="82" t="s">
        <v>29</v>
      </c>
      <c r="E175" s="82" t="s">
        <v>91</v>
      </c>
      <c r="F175" s="83" t="s">
        <v>53</v>
      </c>
      <c r="G175" s="84">
        <f>VLOOKUP($B175,'Old Rates'!$A$14:$BQ$57,49,FALSE)</f>
        <v>1.7999999999999999E-2</v>
      </c>
      <c r="H175" s="84">
        <f>VLOOKUP($B175,'Old Rates'!$A$14:$BQ$57,50,FALSE)</f>
        <v>5.3999999999999992E-2</v>
      </c>
      <c r="I175" s="84">
        <f>VLOOKUP($B175,'Old Rates'!$A$14:$BQ$57,51,FALSE)</f>
        <v>0.09</v>
      </c>
      <c r="J175" s="84">
        <f>VLOOKUP($B175,'Old Rates'!$A$14:$BQ$57,52,FALSE)</f>
        <v>0.09</v>
      </c>
      <c r="K175" s="129">
        <f>VLOOKUP($B175,'Old Rates'!$A$14:$BQ$57,53,FALSE)</f>
        <v>0.09</v>
      </c>
      <c r="L175" s="129"/>
      <c r="M175" s="129"/>
      <c r="N175" s="130"/>
      <c r="O175" s="125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4"/>
    </row>
    <row r="176" spans="2:33" s="68" customFormat="1" ht="15.75" hidden="1" customHeight="1" x14ac:dyDescent="0.2">
      <c r="B176" s="96">
        <v>9.4</v>
      </c>
      <c r="C176" s="81" t="s">
        <v>94</v>
      </c>
      <c r="D176" s="82" t="s">
        <v>29</v>
      </c>
      <c r="E176" s="82" t="s">
        <v>92</v>
      </c>
      <c r="F176" s="83" t="s">
        <v>53</v>
      </c>
      <c r="G176" s="84">
        <f>VLOOKUP($B176,'Old Rates'!$A$14:$BQ$57,49,FALSE)</f>
        <v>1.7999999999999999E-2</v>
      </c>
      <c r="H176" s="84">
        <f>VLOOKUP($B176,'Old Rates'!$A$14:$BQ$57,50,FALSE)</f>
        <v>5.3999999999999992E-2</v>
      </c>
      <c r="I176" s="84">
        <f>VLOOKUP($B176,'Old Rates'!$A$14:$BQ$57,51,FALSE)</f>
        <v>0.09</v>
      </c>
      <c r="J176" s="84">
        <f>VLOOKUP($B176,'Old Rates'!$A$14:$BQ$57,52,FALSE)</f>
        <v>0.09</v>
      </c>
      <c r="K176" s="129">
        <f>VLOOKUP($B176,'Old Rates'!$A$14:$BQ$57,53,FALSE)</f>
        <v>0.09</v>
      </c>
      <c r="L176" s="129"/>
      <c r="M176" s="129"/>
      <c r="N176" s="130"/>
      <c r="O176" s="125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4"/>
    </row>
    <row r="177" spans="2:33" s="68" customFormat="1" ht="15.75" hidden="1" customHeight="1" x14ac:dyDescent="0.2">
      <c r="B177" s="96">
        <v>9.4</v>
      </c>
      <c r="C177" s="81" t="s">
        <v>95</v>
      </c>
      <c r="D177" s="82" t="s">
        <v>29</v>
      </c>
      <c r="E177" s="82" t="s">
        <v>91</v>
      </c>
      <c r="F177" s="83" t="s">
        <v>53</v>
      </c>
      <c r="G177" s="84">
        <f>VLOOKUP($B177,'Old Rates'!$A$14:$BQ$57,5,FALSE)</f>
        <v>0.08</v>
      </c>
      <c r="H177" s="84">
        <f>VLOOKUP($B177,'Old Rates'!$A$14:$BQ$57,6,FALSE)</f>
        <v>0.24</v>
      </c>
      <c r="I177" s="84">
        <f>VLOOKUP($B177,'Old Rates'!$A$14:$BQ$57,7,FALSE)</f>
        <v>0.4</v>
      </c>
      <c r="J177" s="84">
        <f>VLOOKUP($B177,'Old Rates'!$A$14:$BQ$57,8,FALSE)</f>
        <v>0.50909090909090915</v>
      </c>
      <c r="K177" s="129">
        <f>VLOOKUP($B177,'Old Rates'!$A$14:$BQ$57,9,FALSE)</f>
        <v>1.0000000000000002</v>
      </c>
      <c r="L177" s="129"/>
      <c r="M177" s="129"/>
      <c r="N177" s="130"/>
      <c r="O177" s="125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4"/>
    </row>
    <row r="178" spans="2:33" s="68" customFormat="1" ht="15.75" hidden="1" customHeight="1" x14ac:dyDescent="0.2">
      <c r="B178" s="97">
        <v>9.4</v>
      </c>
      <c r="C178" s="98" t="s">
        <v>95</v>
      </c>
      <c r="D178" s="99" t="s">
        <v>29</v>
      </c>
      <c r="E178" s="99" t="s">
        <v>92</v>
      </c>
      <c r="F178" s="100" t="s">
        <v>53</v>
      </c>
      <c r="G178" s="101">
        <f>VLOOKUP($B178,'Old Rates'!$A$14:$BQ$57,5,FALSE)</f>
        <v>0.08</v>
      </c>
      <c r="H178" s="101">
        <f>VLOOKUP($B178,'Old Rates'!$A$14:$BQ$57,6,FALSE)</f>
        <v>0.24</v>
      </c>
      <c r="I178" s="101">
        <f>VLOOKUP($B178,'Old Rates'!$A$14:$BQ$57,7,FALSE)</f>
        <v>0.4</v>
      </c>
      <c r="J178" s="101">
        <f>VLOOKUP($B178,'Old Rates'!$A$14:$BQ$57,8,FALSE)</f>
        <v>0.50909090909090915</v>
      </c>
      <c r="K178" s="137">
        <f>VLOOKUP($B178,'Old Rates'!$A$14:$BQ$57,9,FALSE)</f>
        <v>1.0000000000000002</v>
      </c>
      <c r="L178" s="137"/>
      <c r="M178" s="137"/>
      <c r="N178" s="136"/>
      <c r="O178" s="135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3"/>
    </row>
    <row r="179" spans="2:33" ht="15.75" customHeight="1" x14ac:dyDescent="0.2">
      <c r="D179" s="104"/>
      <c r="E179" s="104"/>
      <c r="F179" s="104"/>
      <c r="G179" s="104"/>
      <c r="H179" s="105"/>
      <c r="I179" s="105"/>
      <c r="J179" s="105"/>
      <c r="K179" s="105"/>
      <c r="L179" s="105"/>
      <c r="M179" s="105"/>
      <c r="N179" s="105"/>
      <c r="O179" s="106"/>
      <c r="P179" s="107"/>
    </row>
    <row r="180" spans="2:33" ht="15.75" customHeight="1" x14ac:dyDescent="0.2">
      <c r="D180" s="104"/>
      <c r="E180" s="104"/>
      <c r="F180" s="104"/>
      <c r="G180" s="104"/>
      <c r="H180" s="106"/>
      <c r="I180" s="106"/>
      <c r="J180" s="106"/>
      <c r="K180" s="106"/>
      <c r="L180" s="106"/>
      <c r="M180" s="106"/>
      <c r="N180" s="106"/>
      <c r="O180" s="106"/>
      <c r="P180" s="108"/>
    </row>
    <row r="181" spans="2:33" ht="15.75" customHeight="1" x14ac:dyDescent="0.2">
      <c r="D181" s="104"/>
      <c r="E181" s="104"/>
      <c r="F181" s="104"/>
      <c r="G181" s="104"/>
      <c r="H181" s="106"/>
      <c r="I181" s="106"/>
      <c r="J181" s="106"/>
      <c r="K181" s="106"/>
      <c r="L181" s="106"/>
      <c r="M181" s="106"/>
      <c r="N181" s="106"/>
      <c r="O181" s="106"/>
      <c r="P181" s="108"/>
    </row>
    <row r="182" spans="2:33" ht="15.75" customHeight="1" x14ac:dyDescent="0.2">
      <c r="D182" s="109"/>
      <c r="E182" s="109"/>
      <c r="F182" s="104"/>
      <c r="G182" s="104"/>
      <c r="H182" s="106"/>
      <c r="I182" s="106"/>
      <c r="J182" s="106"/>
      <c r="K182" s="106"/>
      <c r="L182" s="106"/>
      <c r="M182" s="106"/>
      <c r="N182" s="106"/>
      <c r="O182" s="106"/>
      <c r="P182" s="108"/>
    </row>
    <row r="183" spans="2:33" ht="15.75" customHeight="1" x14ac:dyDescent="0.2">
      <c r="D183" s="68"/>
      <c r="E183" s="68"/>
      <c r="F183" s="68"/>
      <c r="G183" s="68"/>
      <c r="H183" s="108"/>
      <c r="I183" s="108"/>
      <c r="J183" s="108"/>
      <c r="K183" s="108"/>
      <c r="L183" s="108"/>
      <c r="M183" s="108"/>
      <c r="N183" s="108"/>
      <c r="O183" s="108"/>
      <c r="P183" s="108"/>
    </row>
    <row r="184" spans="2:33" ht="15.75" customHeight="1" x14ac:dyDescent="0.2">
      <c r="D184" s="163"/>
      <c r="E184" s="110"/>
    </row>
    <row r="185" spans="2:33" ht="31.5" customHeight="1" x14ac:dyDescent="0.2">
      <c r="D185" s="163"/>
      <c r="E185" s="110"/>
    </row>
    <row r="186" spans="2:33" ht="15.75" customHeight="1" x14ac:dyDescent="0.2">
      <c r="D186" s="110"/>
      <c r="E186" s="110"/>
    </row>
    <row r="187" spans="2:33" ht="11.25" x14ac:dyDescent="0.2">
      <c r="D187" s="110"/>
      <c r="E187" s="110"/>
    </row>
  </sheetData>
  <mergeCells count="8">
    <mergeCell ref="X3:AB3"/>
    <mergeCell ref="N3:R3"/>
    <mergeCell ref="AC3:AG3"/>
    <mergeCell ref="S3:W3"/>
    <mergeCell ref="D184:D185"/>
    <mergeCell ref="G3:K3"/>
    <mergeCell ref="L3:L4"/>
    <mergeCell ref="M3:M4"/>
  </mergeCells>
  <pageMargins left="0.7" right="0.7" top="0.75" bottom="0.75" header="0.3" footer="0.3"/>
  <pageSetup scale="40" orientation="landscape" r:id="rId1"/>
  <rowBreaks count="1" manualBreakCount="1">
    <brk id="1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AC18" sqref="A14:AC18"/>
    </sheetView>
  </sheetViews>
  <sheetFormatPr defaultRowHeight="15" x14ac:dyDescent="0.25"/>
  <cols>
    <col min="1" max="1" width="23.7109375" customWidth="1"/>
    <col min="2" max="2" width="53.28515625" bestFit="1" customWidth="1"/>
    <col min="3" max="3" width="4" bestFit="1" customWidth="1"/>
    <col min="7" max="7" width="8.140625" bestFit="1" customWidth="1"/>
    <col min="8" max="8" width="36.7109375" customWidth="1"/>
    <col min="9" max="9" width="35" customWidth="1"/>
    <col min="10" max="10" width="25.5703125" customWidth="1"/>
  </cols>
  <sheetData>
    <row r="1" spans="1:10" x14ac:dyDescent="0.25">
      <c r="A1" t="s">
        <v>58</v>
      </c>
      <c r="B1" t="s">
        <v>59</v>
      </c>
    </row>
    <row r="2" spans="1:10" x14ac:dyDescent="0.25">
      <c r="A2" s="19">
        <v>22406.439430636699</v>
      </c>
      <c r="B2" s="19">
        <v>12920.464833258331</v>
      </c>
    </row>
    <row r="4" spans="1:10" ht="15.75" thickBot="1" x14ac:dyDescent="0.3"/>
    <row r="5" spans="1:10" ht="31.5" x14ac:dyDescent="0.25">
      <c r="A5" s="80" t="s">
        <v>20</v>
      </c>
      <c r="B5" s="141" t="s">
        <v>43</v>
      </c>
      <c r="C5">
        <v>1.1000000000000001</v>
      </c>
      <c r="G5" s="14"/>
      <c r="H5" s="15" t="s">
        <v>0</v>
      </c>
      <c r="I5" s="16" t="s">
        <v>58</v>
      </c>
      <c r="J5" s="18" t="s">
        <v>59</v>
      </c>
    </row>
    <row r="6" spans="1:10" x14ac:dyDescent="0.25">
      <c r="A6" s="88" t="s">
        <v>21</v>
      </c>
      <c r="B6" s="142" t="s">
        <v>57</v>
      </c>
      <c r="C6">
        <v>1.9</v>
      </c>
      <c r="G6" s="3" t="s">
        <v>1</v>
      </c>
      <c r="H6" s="1" t="s">
        <v>2</v>
      </c>
      <c r="I6" s="8">
        <v>9.9810132495000001</v>
      </c>
      <c r="J6" s="11">
        <v>3.3270044165000003</v>
      </c>
    </row>
    <row r="7" spans="1:10" ht="30" x14ac:dyDescent="0.25">
      <c r="A7" s="88" t="s">
        <v>23</v>
      </c>
      <c r="B7" s="142" t="s">
        <v>85</v>
      </c>
      <c r="C7">
        <v>2</v>
      </c>
      <c r="G7" s="4" t="s">
        <v>3</v>
      </c>
      <c r="H7" s="2" t="s">
        <v>4</v>
      </c>
      <c r="I7" s="8">
        <v>378.13778331750012</v>
      </c>
      <c r="J7" s="11">
        <v>126.04592777250005</v>
      </c>
    </row>
    <row r="8" spans="1:10" x14ac:dyDescent="0.25">
      <c r="A8" s="80"/>
      <c r="B8" s="141" t="s">
        <v>86</v>
      </c>
      <c r="C8">
        <v>2</v>
      </c>
      <c r="G8" s="4" t="s">
        <v>5</v>
      </c>
      <c r="H8" s="2" t="s">
        <v>6</v>
      </c>
      <c r="I8" s="8">
        <v>1976.0811182999998</v>
      </c>
      <c r="J8" s="11">
        <v>1317.3874122</v>
      </c>
    </row>
    <row r="9" spans="1:10" ht="30" x14ac:dyDescent="0.25">
      <c r="A9" s="80"/>
      <c r="B9" s="142" t="s">
        <v>87</v>
      </c>
      <c r="C9">
        <v>2</v>
      </c>
      <c r="G9" s="4" t="s">
        <v>7</v>
      </c>
      <c r="H9" s="2" t="s">
        <v>8</v>
      </c>
      <c r="I9" s="8">
        <v>0</v>
      </c>
      <c r="J9" s="11">
        <v>0</v>
      </c>
    </row>
    <row r="10" spans="1:10" x14ac:dyDescent="0.25">
      <c r="A10" s="88" t="s">
        <v>27</v>
      </c>
      <c r="B10" s="90" t="s">
        <v>28</v>
      </c>
      <c r="C10">
        <v>1.9</v>
      </c>
      <c r="G10" s="4" t="s">
        <v>13</v>
      </c>
      <c r="H10" s="2" t="s">
        <v>30</v>
      </c>
      <c r="I10" s="8">
        <v>0</v>
      </c>
      <c r="J10" s="11">
        <v>0.7875126924000001</v>
      </c>
    </row>
    <row r="11" spans="1:10" x14ac:dyDescent="0.25">
      <c r="G11" s="4" t="s">
        <v>14</v>
      </c>
      <c r="H11" s="2" t="s">
        <v>31</v>
      </c>
      <c r="I11" s="8">
        <v>0</v>
      </c>
      <c r="J11" s="11">
        <v>3.9317333804000003</v>
      </c>
    </row>
    <row r="12" spans="1:10" x14ac:dyDescent="0.25">
      <c r="G12" s="4" t="s">
        <v>16</v>
      </c>
      <c r="H12" s="2" t="s">
        <v>33</v>
      </c>
      <c r="I12" s="8">
        <v>141.25503829049998</v>
      </c>
      <c r="J12" s="11">
        <v>131.8380357378</v>
      </c>
    </row>
    <row r="13" spans="1:10" x14ac:dyDescent="0.25">
      <c r="G13" s="4" t="s">
        <v>18</v>
      </c>
      <c r="H13" s="2" t="s">
        <v>34</v>
      </c>
      <c r="I13" s="8">
        <v>0</v>
      </c>
      <c r="J13" s="11">
        <v>0</v>
      </c>
    </row>
    <row r="14" spans="1:10" x14ac:dyDescent="0.25">
      <c r="G14" s="4" t="s">
        <v>35</v>
      </c>
      <c r="H14" s="2" t="s">
        <v>36</v>
      </c>
      <c r="I14" s="8">
        <v>5.0557317465000002</v>
      </c>
      <c r="J14" s="11">
        <v>6.0668780958000008</v>
      </c>
    </row>
    <row r="15" spans="1:10" ht="30" x14ac:dyDescent="0.25">
      <c r="G15" s="4" t="s">
        <v>41</v>
      </c>
      <c r="H15" s="2" t="s">
        <v>42</v>
      </c>
      <c r="I15" s="8">
        <v>103.73307397350003</v>
      </c>
      <c r="J15" s="11">
        <v>124.47968876820003</v>
      </c>
    </row>
    <row r="16" spans="1:10" ht="30" x14ac:dyDescent="0.25">
      <c r="G16" s="4" t="s">
        <v>20</v>
      </c>
      <c r="H16" s="2" t="s">
        <v>43</v>
      </c>
      <c r="I16" s="8">
        <v>1117.97160549</v>
      </c>
      <c r="J16" s="11">
        <v>212.41460504310001</v>
      </c>
    </row>
    <row r="17" spans="7:10" x14ac:dyDescent="0.25">
      <c r="G17" s="12" t="s">
        <v>21</v>
      </c>
      <c r="H17" s="13" t="s">
        <v>60</v>
      </c>
      <c r="I17" s="8">
        <v>3474.0093934299998</v>
      </c>
      <c r="J17" s="11">
        <v>3057.1282662183999</v>
      </c>
    </row>
    <row r="18" spans="7:10" ht="30" x14ac:dyDescent="0.25">
      <c r="G18" s="4" t="s">
        <v>22</v>
      </c>
      <c r="H18" s="2" t="s">
        <v>61</v>
      </c>
      <c r="I18" s="8">
        <v>209.20513824750051</v>
      </c>
      <c r="J18" s="11">
        <v>251.04616589700061</v>
      </c>
    </row>
    <row r="19" spans="7:10" ht="30" x14ac:dyDescent="0.25">
      <c r="G19" s="4" t="s">
        <v>23</v>
      </c>
      <c r="H19" s="2" t="s">
        <v>45</v>
      </c>
      <c r="I19" s="8">
        <v>11359.162366791999</v>
      </c>
      <c r="J19" s="11">
        <v>7711</v>
      </c>
    </row>
    <row r="20" spans="7:10" x14ac:dyDescent="0.25">
      <c r="G20" s="5" t="s">
        <v>25</v>
      </c>
      <c r="H20" s="2" t="s">
        <v>26</v>
      </c>
      <c r="I20" s="8">
        <v>1001.7563820072</v>
      </c>
      <c r="J20" s="11">
        <v>700</v>
      </c>
    </row>
    <row r="21" spans="7:10" ht="30" x14ac:dyDescent="0.25">
      <c r="G21" s="5" t="s">
        <v>27</v>
      </c>
      <c r="H21" s="2" t="s">
        <v>28</v>
      </c>
      <c r="I21" s="8">
        <v>2575.5093705999998</v>
      </c>
      <c r="J21" s="11">
        <v>1854.3667468319998</v>
      </c>
    </row>
    <row r="22" spans="7:10" x14ac:dyDescent="0.25">
      <c r="G22" s="5">
        <v>9.4</v>
      </c>
      <c r="H22" s="2" t="s">
        <v>29</v>
      </c>
      <c r="I22" s="8">
        <v>54.32</v>
      </c>
      <c r="J22" s="11">
        <v>56.78</v>
      </c>
    </row>
    <row r="23" spans="7:10" ht="15.75" thickBot="1" x14ac:dyDescent="0.3">
      <c r="G23" s="6"/>
      <c r="H23" s="7" t="s">
        <v>55</v>
      </c>
      <c r="I23" s="9">
        <v>22406.439430636699</v>
      </c>
      <c r="J23" s="7">
        <f>SUM(J6:J22)</f>
        <v>15556.599977054102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55"/>
  <sheetViews>
    <sheetView workbookViewId="0">
      <selection activeCell="M4" sqref="M4"/>
    </sheetView>
  </sheetViews>
  <sheetFormatPr defaultRowHeight="15" x14ac:dyDescent="0.25"/>
  <cols>
    <col min="2" max="2" width="35" customWidth="1"/>
    <col min="3" max="3" width="12.5703125" bestFit="1" customWidth="1"/>
    <col min="4" max="4" width="20.85546875" bestFit="1" customWidth="1"/>
    <col min="5" max="5" width="18.85546875" bestFit="1" customWidth="1"/>
    <col min="6" max="6" width="10.5703125" bestFit="1" customWidth="1"/>
    <col min="7" max="7" width="11.5703125" bestFit="1" customWidth="1"/>
    <col min="8" max="8" width="14.7109375" bestFit="1" customWidth="1"/>
    <col min="9" max="9" width="14" bestFit="1" customWidth="1"/>
    <col min="10" max="10" width="19.7109375" bestFit="1" customWidth="1"/>
    <col min="11" max="11" width="19.7109375" customWidth="1"/>
    <col min="12" max="12" width="18" customWidth="1"/>
    <col min="13" max="13" width="20" customWidth="1"/>
    <col min="15" max="15" width="16.28515625" customWidth="1"/>
  </cols>
  <sheetData>
    <row r="1" spans="1:16" x14ac:dyDescent="0.25">
      <c r="A1" s="30"/>
      <c r="B1" s="30"/>
      <c r="C1" s="30"/>
      <c r="D1" s="30"/>
      <c r="E1" s="30"/>
      <c r="F1" s="30"/>
      <c r="G1" s="30"/>
      <c r="H1" s="30"/>
      <c r="I1" s="30"/>
    </row>
    <row r="2" spans="1:16" ht="15.75" thickBot="1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16" ht="90" x14ac:dyDescent="0.25">
      <c r="A3" s="30"/>
      <c r="B3" s="36" t="s">
        <v>63</v>
      </c>
      <c r="C3" s="37" t="s">
        <v>64</v>
      </c>
      <c r="D3" s="38" t="s">
        <v>79</v>
      </c>
      <c r="E3" s="38" t="s">
        <v>84</v>
      </c>
      <c r="F3" s="38" t="s">
        <v>81</v>
      </c>
      <c r="G3" s="38" t="s">
        <v>82</v>
      </c>
      <c r="H3" s="39" t="s">
        <v>83</v>
      </c>
      <c r="I3" s="30"/>
      <c r="J3" s="36" t="s">
        <v>63</v>
      </c>
      <c r="K3" s="37" t="s">
        <v>64</v>
      </c>
      <c r="L3" s="38" t="s">
        <v>79</v>
      </c>
      <c r="M3" s="38" t="s">
        <v>84</v>
      </c>
      <c r="N3" s="38" t="s">
        <v>81</v>
      </c>
      <c r="O3" s="38" t="s">
        <v>82</v>
      </c>
      <c r="P3" s="39" t="s">
        <v>83</v>
      </c>
    </row>
    <row r="4" spans="1:16" x14ac:dyDescent="0.25">
      <c r="A4" s="30"/>
      <c r="B4" s="172" t="s">
        <v>65</v>
      </c>
      <c r="C4" s="40" t="s">
        <v>67</v>
      </c>
      <c r="D4" s="41">
        <v>0.16</v>
      </c>
      <c r="E4" s="42">
        <v>0.6</v>
      </c>
      <c r="F4" s="43">
        <f>E4*D4</f>
        <v>9.6000000000000002E-2</v>
      </c>
      <c r="G4" s="42">
        <v>0.4</v>
      </c>
      <c r="H4" s="170">
        <f>F4*G4+F5*G5</f>
        <v>0.17280000000000001</v>
      </c>
      <c r="I4" s="30"/>
      <c r="J4" s="172" t="s">
        <v>65</v>
      </c>
      <c r="K4" s="40" t="s">
        <v>67</v>
      </c>
      <c r="L4" s="41">
        <v>0.16</v>
      </c>
      <c r="M4" s="42">
        <v>0.6</v>
      </c>
      <c r="N4" s="43">
        <f>M4*L4</f>
        <v>9.6000000000000002E-2</v>
      </c>
      <c r="O4" s="42">
        <v>0.4</v>
      </c>
      <c r="P4" s="170">
        <f>N4*O4+N5*O5</f>
        <v>0.17280000000000001</v>
      </c>
    </row>
    <row r="5" spans="1:16" x14ac:dyDescent="0.25">
      <c r="A5" s="30"/>
      <c r="B5" s="172"/>
      <c r="C5" s="40" t="s">
        <v>68</v>
      </c>
      <c r="D5" s="41">
        <v>0.28000000000000003</v>
      </c>
      <c r="E5" s="42">
        <v>0.8</v>
      </c>
      <c r="F5" s="43">
        <f t="shared" ref="F5:F25" si="0">E5*D5</f>
        <v>0.22400000000000003</v>
      </c>
      <c r="G5" s="42">
        <v>0.6</v>
      </c>
      <c r="H5" s="170"/>
      <c r="I5" s="30"/>
      <c r="J5" s="172"/>
      <c r="K5" s="40" t="s">
        <v>68</v>
      </c>
      <c r="L5" s="41">
        <v>0.28000000000000003</v>
      </c>
      <c r="M5" s="42">
        <v>0.8</v>
      </c>
      <c r="N5" s="43">
        <f t="shared" ref="N5:N25" si="1">M5*L5</f>
        <v>0.22400000000000003</v>
      </c>
      <c r="O5" s="42">
        <v>0.6</v>
      </c>
      <c r="P5" s="170"/>
    </row>
    <row r="6" spans="1:16" x14ac:dyDescent="0.25">
      <c r="A6" s="30"/>
      <c r="B6" s="44" t="s">
        <v>78</v>
      </c>
      <c r="C6" s="45" t="s">
        <v>67</v>
      </c>
      <c r="D6" s="46">
        <v>0.16669999999999999</v>
      </c>
      <c r="E6" s="47">
        <v>0.6</v>
      </c>
      <c r="F6" s="48">
        <f t="shared" si="0"/>
        <v>0.10001999999999998</v>
      </c>
      <c r="G6" s="47">
        <v>1</v>
      </c>
      <c r="H6" s="49">
        <f>G6*F6</f>
        <v>0.10001999999999998</v>
      </c>
      <c r="I6" s="30"/>
      <c r="J6" s="153" t="s">
        <v>78</v>
      </c>
      <c r="K6" s="45" t="s">
        <v>67</v>
      </c>
      <c r="L6" s="46">
        <v>0.16669999999999999</v>
      </c>
      <c r="M6" s="47">
        <v>0.6</v>
      </c>
      <c r="N6" s="48">
        <f t="shared" si="1"/>
        <v>0.10001999999999998</v>
      </c>
      <c r="O6" s="47">
        <v>1</v>
      </c>
      <c r="P6" s="150">
        <f>O6*N6</f>
        <v>0.10001999999999998</v>
      </c>
    </row>
    <row r="7" spans="1:16" x14ac:dyDescent="0.25">
      <c r="A7" s="30"/>
      <c r="B7" s="172" t="s">
        <v>66</v>
      </c>
      <c r="C7" s="40" t="s">
        <v>67</v>
      </c>
      <c r="D7" s="41">
        <v>0.23</v>
      </c>
      <c r="E7" s="42">
        <v>0.8</v>
      </c>
      <c r="F7" s="43">
        <f t="shared" si="0"/>
        <v>0.18400000000000002</v>
      </c>
      <c r="G7" s="42">
        <v>1</v>
      </c>
      <c r="H7" s="170">
        <f>F7*G7+F8*G8</f>
        <v>0.18400000000000002</v>
      </c>
      <c r="I7" s="30"/>
      <c r="J7" s="172" t="s">
        <v>66</v>
      </c>
      <c r="K7" s="40" t="s">
        <v>67</v>
      </c>
      <c r="L7" s="41">
        <v>0.23</v>
      </c>
      <c r="M7" s="42">
        <v>0.8</v>
      </c>
      <c r="N7" s="43">
        <f t="shared" si="1"/>
        <v>0.18400000000000002</v>
      </c>
      <c r="O7" s="42">
        <v>1</v>
      </c>
      <c r="P7" s="170">
        <f>N7*O7+N8*O8</f>
        <v>0.18400000000000002</v>
      </c>
    </row>
    <row r="8" spans="1:16" x14ac:dyDescent="0.25">
      <c r="A8" s="30"/>
      <c r="B8" s="172"/>
      <c r="C8" s="40" t="s">
        <v>68</v>
      </c>
      <c r="D8" s="41">
        <v>0.57999999999999996</v>
      </c>
      <c r="E8" s="42">
        <v>1</v>
      </c>
      <c r="F8" s="43">
        <f t="shared" si="0"/>
        <v>0.57999999999999996</v>
      </c>
      <c r="G8" s="42">
        <v>0</v>
      </c>
      <c r="H8" s="170"/>
      <c r="I8" s="30"/>
      <c r="J8" s="172"/>
      <c r="K8" s="40" t="s">
        <v>68</v>
      </c>
      <c r="L8" s="41">
        <v>0.57999999999999996</v>
      </c>
      <c r="M8" s="42">
        <v>1</v>
      </c>
      <c r="N8" s="43">
        <f t="shared" si="1"/>
        <v>0.57999999999999996</v>
      </c>
      <c r="O8" s="42">
        <v>0</v>
      </c>
      <c r="P8" s="170"/>
    </row>
    <row r="9" spans="1:16" x14ac:dyDescent="0.25">
      <c r="A9" s="30"/>
      <c r="B9" s="44" t="s">
        <v>69</v>
      </c>
      <c r="C9" s="45" t="s">
        <v>67</v>
      </c>
      <c r="D9" s="46">
        <v>0.06</v>
      </c>
      <c r="E9" s="47">
        <v>0.8</v>
      </c>
      <c r="F9" s="48">
        <f t="shared" si="0"/>
        <v>4.8000000000000001E-2</v>
      </c>
      <c r="G9" s="47">
        <v>1</v>
      </c>
      <c r="H9" s="49">
        <f>G9*F9</f>
        <v>4.8000000000000001E-2</v>
      </c>
      <c r="I9" s="30"/>
      <c r="J9" s="153" t="s">
        <v>69</v>
      </c>
      <c r="K9" s="45" t="s">
        <v>67</v>
      </c>
      <c r="L9" s="46">
        <v>0.06</v>
      </c>
      <c r="M9" s="47">
        <v>0.8</v>
      </c>
      <c r="N9" s="48">
        <f t="shared" si="1"/>
        <v>4.8000000000000001E-2</v>
      </c>
      <c r="O9" s="47">
        <v>1</v>
      </c>
      <c r="P9" s="150">
        <f>O9*N9</f>
        <v>4.8000000000000001E-2</v>
      </c>
    </row>
    <row r="10" spans="1:16" x14ac:dyDescent="0.25">
      <c r="A10" s="30"/>
      <c r="B10" s="50" t="s">
        <v>69</v>
      </c>
      <c r="C10" s="40" t="s">
        <v>70</v>
      </c>
      <c r="D10" s="41">
        <v>1</v>
      </c>
      <c r="E10" s="42">
        <v>1</v>
      </c>
      <c r="F10" s="43">
        <f t="shared" si="0"/>
        <v>1</v>
      </c>
      <c r="G10" s="42">
        <v>1</v>
      </c>
      <c r="H10" s="51">
        <f>G10*F10</f>
        <v>1</v>
      </c>
      <c r="I10" s="30"/>
      <c r="J10" s="152" t="s">
        <v>69</v>
      </c>
      <c r="K10" s="40" t="s">
        <v>70</v>
      </c>
      <c r="L10" s="41">
        <v>1</v>
      </c>
      <c r="M10" s="42">
        <v>1</v>
      </c>
      <c r="N10" s="43">
        <f t="shared" si="1"/>
        <v>1</v>
      </c>
      <c r="O10" s="42">
        <v>1</v>
      </c>
      <c r="P10" s="151">
        <f>O10*N10</f>
        <v>1</v>
      </c>
    </row>
    <row r="11" spans="1:16" x14ac:dyDescent="0.25">
      <c r="A11" s="30"/>
      <c r="B11" s="44" t="s">
        <v>80</v>
      </c>
      <c r="C11" s="45" t="s">
        <v>67</v>
      </c>
      <c r="D11" s="46">
        <f>D9*2</f>
        <v>0.12</v>
      </c>
      <c r="E11" s="47">
        <v>0.8</v>
      </c>
      <c r="F11" s="48">
        <f t="shared" si="0"/>
        <v>9.6000000000000002E-2</v>
      </c>
      <c r="G11" s="47">
        <v>1</v>
      </c>
      <c r="H11" s="49">
        <f>G11*F11</f>
        <v>9.6000000000000002E-2</v>
      </c>
      <c r="I11" s="30"/>
      <c r="J11" s="153" t="s">
        <v>80</v>
      </c>
      <c r="K11" s="45" t="s">
        <v>67</v>
      </c>
      <c r="L11" s="46">
        <f>L9*2</f>
        <v>0.12</v>
      </c>
      <c r="M11" s="47">
        <v>0.8</v>
      </c>
      <c r="N11" s="48">
        <f t="shared" si="1"/>
        <v>9.6000000000000002E-2</v>
      </c>
      <c r="O11" s="47">
        <v>1</v>
      </c>
      <c r="P11" s="150">
        <f>O11*N11</f>
        <v>9.6000000000000002E-2</v>
      </c>
    </row>
    <row r="12" spans="1:16" x14ac:dyDescent="0.25">
      <c r="A12" s="30"/>
      <c r="B12" s="172" t="s">
        <v>71</v>
      </c>
      <c r="C12" s="40" t="s">
        <v>67</v>
      </c>
      <c r="D12" s="41">
        <v>0.17499999999999999</v>
      </c>
      <c r="E12" s="42">
        <v>0.8</v>
      </c>
      <c r="F12" s="43">
        <f t="shared" si="0"/>
        <v>0.13999999999999999</v>
      </c>
      <c r="G12" s="42">
        <v>1</v>
      </c>
      <c r="H12" s="170">
        <f>G12*F12+G13*F13</f>
        <v>0.13999999999999999</v>
      </c>
      <c r="I12" s="30"/>
      <c r="J12" s="172" t="s">
        <v>71</v>
      </c>
      <c r="K12" s="40" t="s">
        <v>67</v>
      </c>
      <c r="L12" s="41">
        <v>0.17499999999999999</v>
      </c>
      <c r="M12" s="42">
        <v>0.8</v>
      </c>
      <c r="N12" s="43">
        <f t="shared" si="1"/>
        <v>0.13999999999999999</v>
      </c>
      <c r="O12" s="42">
        <v>1</v>
      </c>
      <c r="P12" s="170">
        <f>O12*N12+O13*N13</f>
        <v>0.13999999999999999</v>
      </c>
    </row>
    <row r="13" spans="1:16" x14ac:dyDescent="0.25">
      <c r="A13" s="30"/>
      <c r="B13" s="172"/>
      <c r="C13" s="40" t="s">
        <v>68</v>
      </c>
      <c r="D13" s="41">
        <v>0.4</v>
      </c>
      <c r="E13" s="42">
        <v>1</v>
      </c>
      <c r="F13" s="43">
        <f t="shared" si="0"/>
        <v>0.4</v>
      </c>
      <c r="G13" s="42">
        <v>0</v>
      </c>
      <c r="H13" s="170"/>
      <c r="I13" s="30"/>
      <c r="J13" s="172"/>
      <c r="K13" s="40" t="s">
        <v>68</v>
      </c>
      <c r="L13" s="41">
        <v>0.4</v>
      </c>
      <c r="M13" s="42">
        <v>1</v>
      </c>
      <c r="N13" s="43">
        <f t="shared" si="1"/>
        <v>0.4</v>
      </c>
      <c r="O13" s="42">
        <v>0</v>
      </c>
      <c r="P13" s="170"/>
    </row>
    <row r="14" spans="1:16" x14ac:dyDescent="0.25">
      <c r="A14" s="30"/>
      <c r="B14" s="173" t="s">
        <v>72</v>
      </c>
      <c r="C14" s="45" t="s">
        <v>67</v>
      </c>
      <c r="D14" s="46">
        <f>D7*1.15</f>
        <v>0.26450000000000001</v>
      </c>
      <c r="E14" s="47">
        <v>0.8</v>
      </c>
      <c r="F14" s="48">
        <f t="shared" si="0"/>
        <v>0.21160000000000001</v>
      </c>
      <c r="G14" s="47">
        <v>1</v>
      </c>
      <c r="H14" s="169">
        <f>G14*F14+G15*F15</f>
        <v>0.21160000000000001</v>
      </c>
      <c r="I14" s="30"/>
      <c r="J14" s="173"/>
      <c r="K14" s="45"/>
      <c r="L14" s="46"/>
      <c r="M14" s="47"/>
      <c r="N14" s="48"/>
      <c r="O14" s="47"/>
      <c r="P14" s="169"/>
    </row>
    <row r="15" spans="1:16" x14ac:dyDescent="0.25">
      <c r="A15" s="30"/>
      <c r="B15" s="173"/>
      <c r="C15" s="45" t="s">
        <v>68</v>
      </c>
      <c r="D15" s="46">
        <v>1</v>
      </c>
      <c r="E15" s="47">
        <v>1</v>
      </c>
      <c r="F15" s="48">
        <f t="shared" si="0"/>
        <v>1</v>
      </c>
      <c r="G15" s="47">
        <v>0</v>
      </c>
      <c r="H15" s="169"/>
      <c r="I15" s="30"/>
      <c r="J15" s="173"/>
      <c r="K15" s="45"/>
      <c r="L15" s="46"/>
      <c r="M15" s="47"/>
      <c r="N15" s="48"/>
      <c r="O15" s="47"/>
      <c r="P15" s="169"/>
    </row>
    <row r="16" spans="1:16" x14ac:dyDescent="0.25">
      <c r="A16" s="30"/>
      <c r="B16" s="172" t="s">
        <v>77</v>
      </c>
      <c r="C16" s="40" t="s">
        <v>67</v>
      </c>
      <c r="D16" s="41">
        <f>D7*1.58</f>
        <v>0.36340000000000006</v>
      </c>
      <c r="E16" s="42">
        <v>0.8</v>
      </c>
      <c r="F16" s="43">
        <f t="shared" si="0"/>
        <v>0.29072000000000003</v>
      </c>
      <c r="G16" s="42">
        <v>1</v>
      </c>
      <c r="H16" s="170">
        <f>G16*F16+G17*F17</f>
        <v>0.29072000000000003</v>
      </c>
      <c r="I16" s="30"/>
      <c r="J16" s="172"/>
      <c r="K16" s="40"/>
      <c r="L16" s="41"/>
      <c r="M16" s="42"/>
      <c r="N16" s="43"/>
      <c r="O16" s="42"/>
      <c r="P16" s="170"/>
    </row>
    <row r="17" spans="1:16" x14ac:dyDescent="0.25">
      <c r="A17" s="30"/>
      <c r="B17" s="172"/>
      <c r="C17" s="40" t="s">
        <v>68</v>
      </c>
      <c r="D17" s="41">
        <v>1</v>
      </c>
      <c r="E17" s="42">
        <v>1</v>
      </c>
      <c r="F17" s="43">
        <f t="shared" si="0"/>
        <v>1</v>
      </c>
      <c r="G17" s="42">
        <v>0</v>
      </c>
      <c r="H17" s="170"/>
      <c r="I17" s="30"/>
      <c r="J17" s="172"/>
      <c r="K17" s="40"/>
      <c r="L17" s="41"/>
      <c r="M17" s="42"/>
      <c r="N17" s="43"/>
      <c r="O17" s="42"/>
      <c r="P17" s="170"/>
    </row>
    <row r="18" spans="1:16" x14ac:dyDescent="0.25">
      <c r="A18" s="30"/>
      <c r="B18" s="173" t="s">
        <v>73</v>
      </c>
      <c r="C18" s="45" t="s">
        <v>67</v>
      </c>
      <c r="D18" s="46">
        <f>D7*2</f>
        <v>0.46</v>
      </c>
      <c r="E18" s="47">
        <v>0.8</v>
      </c>
      <c r="F18" s="48">
        <f t="shared" si="0"/>
        <v>0.36800000000000005</v>
      </c>
      <c r="G18" s="47">
        <v>0.41</v>
      </c>
      <c r="H18" s="169">
        <f>G18*F18+G19*F19</f>
        <v>0.74088000000000009</v>
      </c>
      <c r="I18" s="30"/>
      <c r="J18" s="173"/>
      <c r="K18" s="45"/>
      <c r="L18" s="46"/>
      <c r="M18" s="47"/>
      <c r="N18" s="48"/>
      <c r="O18" s="47"/>
      <c r="P18" s="169"/>
    </row>
    <row r="19" spans="1:16" x14ac:dyDescent="0.25">
      <c r="A19" s="30"/>
      <c r="B19" s="173"/>
      <c r="C19" s="45" t="s">
        <v>68</v>
      </c>
      <c r="D19" s="46">
        <v>1</v>
      </c>
      <c r="E19" s="47">
        <v>1</v>
      </c>
      <c r="F19" s="48">
        <f t="shared" si="0"/>
        <v>1</v>
      </c>
      <c r="G19" s="47">
        <f>1-G18</f>
        <v>0.59000000000000008</v>
      </c>
      <c r="H19" s="169"/>
      <c r="I19" s="30"/>
      <c r="J19" s="173"/>
      <c r="K19" s="45"/>
      <c r="L19" s="46"/>
      <c r="M19" s="47"/>
      <c r="N19" s="48"/>
      <c r="O19" s="47"/>
      <c r="P19" s="169"/>
    </row>
    <row r="20" spans="1:16" x14ac:dyDescent="0.25">
      <c r="A20" s="30"/>
      <c r="B20" s="172" t="s">
        <v>74</v>
      </c>
      <c r="C20" s="40" t="s">
        <v>67</v>
      </c>
      <c r="D20" s="41">
        <f>D7*1.05</f>
        <v>0.24150000000000002</v>
      </c>
      <c r="E20" s="42">
        <v>0.8</v>
      </c>
      <c r="F20" s="43">
        <f t="shared" si="0"/>
        <v>0.19320000000000004</v>
      </c>
      <c r="G20" s="42">
        <v>1</v>
      </c>
      <c r="H20" s="170">
        <f>G20*F20+G21*F21</f>
        <v>0.19320000000000004</v>
      </c>
      <c r="I20" s="30"/>
      <c r="J20" s="172"/>
      <c r="K20" s="40"/>
      <c r="L20" s="41"/>
      <c r="M20" s="42"/>
      <c r="N20" s="43"/>
      <c r="O20" s="42"/>
      <c r="P20" s="170"/>
    </row>
    <row r="21" spans="1:16" x14ac:dyDescent="0.25">
      <c r="A21" s="30"/>
      <c r="B21" s="172"/>
      <c r="C21" s="40" t="s">
        <v>68</v>
      </c>
      <c r="D21" s="41">
        <v>1</v>
      </c>
      <c r="E21" s="42">
        <v>1</v>
      </c>
      <c r="F21" s="43">
        <f t="shared" si="0"/>
        <v>1</v>
      </c>
      <c r="G21" s="42">
        <v>0</v>
      </c>
      <c r="H21" s="170"/>
      <c r="I21" s="30"/>
      <c r="J21" s="172"/>
      <c r="K21" s="40"/>
      <c r="L21" s="41"/>
      <c r="M21" s="42"/>
      <c r="N21" s="43"/>
      <c r="O21" s="42"/>
      <c r="P21" s="170"/>
    </row>
    <row r="22" spans="1:16" x14ac:dyDescent="0.25">
      <c r="A22" s="30"/>
      <c r="B22" s="173" t="s">
        <v>75</v>
      </c>
      <c r="C22" s="45" t="s">
        <v>67</v>
      </c>
      <c r="D22" s="46">
        <f>D7*1.49</f>
        <v>0.3427</v>
      </c>
      <c r="E22" s="47">
        <v>0.8</v>
      </c>
      <c r="F22" s="48">
        <f t="shared" si="0"/>
        <v>0.27416000000000001</v>
      </c>
      <c r="G22" s="47">
        <v>0.16</v>
      </c>
      <c r="H22" s="169">
        <f>G22*F22+G23*F23</f>
        <v>0.88386560000000003</v>
      </c>
      <c r="I22" s="30"/>
      <c r="J22" s="173"/>
      <c r="K22" s="45"/>
      <c r="L22" s="46"/>
      <c r="M22" s="47"/>
      <c r="N22" s="48"/>
      <c r="O22" s="47"/>
      <c r="P22" s="169"/>
    </row>
    <row r="23" spans="1:16" x14ac:dyDescent="0.25">
      <c r="A23" s="30"/>
      <c r="B23" s="173"/>
      <c r="C23" s="45" t="s">
        <v>68</v>
      </c>
      <c r="D23" s="46">
        <v>1</v>
      </c>
      <c r="E23" s="47">
        <v>1</v>
      </c>
      <c r="F23" s="48">
        <f t="shared" si="0"/>
        <v>1</v>
      </c>
      <c r="G23" s="47">
        <f>1-G22</f>
        <v>0.84</v>
      </c>
      <c r="H23" s="169"/>
      <c r="I23" s="30"/>
      <c r="J23" s="173"/>
      <c r="K23" s="45"/>
      <c r="L23" s="46"/>
      <c r="M23" s="47"/>
      <c r="N23" s="48"/>
      <c r="O23" s="47"/>
      <c r="P23" s="169"/>
    </row>
    <row r="24" spans="1:16" x14ac:dyDescent="0.25">
      <c r="A24" s="30"/>
      <c r="B24" s="172" t="s">
        <v>76</v>
      </c>
      <c r="C24" s="40" t="s">
        <v>67</v>
      </c>
      <c r="D24" s="41">
        <f>D7*1.32</f>
        <v>0.30360000000000004</v>
      </c>
      <c r="E24" s="42">
        <v>0.6</v>
      </c>
      <c r="F24" s="43">
        <f t="shared" si="0"/>
        <v>0.18216000000000002</v>
      </c>
      <c r="G24" s="42">
        <v>0.13</v>
      </c>
      <c r="H24" s="170">
        <f>G24*F24+G25*F25</f>
        <v>0.71968080000000012</v>
      </c>
      <c r="I24" s="30"/>
      <c r="J24" s="172"/>
      <c r="K24" s="40"/>
      <c r="L24" s="41"/>
      <c r="M24" s="42"/>
      <c r="N24" s="43"/>
      <c r="O24" s="42"/>
      <c r="P24" s="170"/>
    </row>
    <row r="25" spans="1:16" ht="15.75" thickBot="1" x14ac:dyDescent="0.3">
      <c r="A25" s="30"/>
      <c r="B25" s="174"/>
      <c r="C25" s="52" t="s">
        <v>68</v>
      </c>
      <c r="D25" s="53">
        <v>1</v>
      </c>
      <c r="E25" s="54">
        <v>0.8</v>
      </c>
      <c r="F25" s="55">
        <f t="shared" si="0"/>
        <v>0.8</v>
      </c>
      <c r="G25" s="54">
        <f>1-G24</f>
        <v>0.87</v>
      </c>
      <c r="H25" s="171"/>
      <c r="I25" s="30"/>
      <c r="J25" s="174"/>
      <c r="K25" s="52"/>
      <c r="L25" s="53"/>
      <c r="M25" s="54"/>
      <c r="N25" s="55"/>
      <c r="O25" s="54"/>
      <c r="P25" s="171"/>
    </row>
    <row r="26" spans="1:16" x14ac:dyDescent="0.25">
      <c r="A26" s="30"/>
      <c r="B26" s="30"/>
      <c r="C26" s="30"/>
      <c r="D26" s="30"/>
      <c r="E26" s="30"/>
      <c r="F26" s="30"/>
      <c r="G26" s="30"/>
      <c r="H26" s="30"/>
      <c r="I26" s="30"/>
    </row>
    <row r="27" spans="1:16" ht="15.75" thickBot="1" x14ac:dyDescent="0.3">
      <c r="A27" s="30"/>
      <c r="B27" s="30"/>
      <c r="C27" s="30"/>
      <c r="D27" s="30"/>
      <c r="E27" s="30"/>
      <c r="F27" s="30"/>
      <c r="G27" s="30"/>
      <c r="H27" s="35"/>
      <c r="I27" s="34"/>
      <c r="K27" s="33"/>
    </row>
    <row r="28" spans="1:16" ht="63" x14ac:dyDescent="0.25">
      <c r="B28" s="18" t="s">
        <v>0</v>
      </c>
      <c r="C28" s="20" t="s">
        <v>62</v>
      </c>
      <c r="D28" s="24" t="s">
        <v>51</v>
      </c>
      <c r="E28" s="27" t="s">
        <v>56</v>
      </c>
      <c r="F28" s="17" t="s">
        <v>90</v>
      </c>
      <c r="H28" s="32"/>
      <c r="I28" s="31"/>
      <c r="K28" s="33"/>
    </row>
    <row r="29" spans="1:16" x14ac:dyDescent="0.25">
      <c r="B29" s="58" t="s">
        <v>2</v>
      </c>
      <c r="C29" s="59">
        <v>66.540088330000003</v>
      </c>
      <c r="D29" s="60" t="s">
        <v>52</v>
      </c>
      <c r="E29" s="61">
        <v>0.15</v>
      </c>
      <c r="F29" s="67">
        <f>VLOOKUP(B29,Iterative!$D$5:$O$173,4,FALSE)</f>
        <v>4.5999999999999999E-2</v>
      </c>
      <c r="H29" s="32"/>
      <c r="I29" s="31"/>
      <c r="K29" s="33"/>
    </row>
    <row r="30" spans="1:16" ht="30" x14ac:dyDescent="0.25">
      <c r="B30" s="2" t="s">
        <v>4</v>
      </c>
      <c r="C30" s="21">
        <v>2520.9185554500009</v>
      </c>
      <c r="D30" s="25" t="s">
        <v>52</v>
      </c>
      <c r="E30" s="56">
        <v>0.15</v>
      </c>
      <c r="F30" s="67">
        <f>VLOOKUP(B30,Iterative!$D$5:$O$173,4,FALSE)</f>
        <v>4.5999999999999999E-2</v>
      </c>
      <c r="H30" s="32"/>
      <c r="I30" s="31"/>
      <c r="K30" s="33"/>
    </row>
    <row r="31" spans="1:16" ht="30" x14ac:dyDescent="0.25">
      <c r="B31" s="62" t="s">
        <v>6</v>
      </c>
      <c r="C31" s="63">
        <v>13173.874121999999</v>
      </c>
      <c r="D31" s="64" t="s">
        <v>52</v>
      </c>
      <c r="E31" s="65">
        <v>0.15</v>
      </c>
      <c r="F31" s="67">
        <f>VLOOKUP(B31,Iterative!$D$5:$O$173,4,FALSE)</f>
        <v>4.5999999999999999E-2</v>
      </c>
      <c r="H31" s="32"/>
      <c r="I31" s="31"/>
      <c r="K31" s="33"/>
    </row>
    <row r="32" spans="1:16" ht="30" x14ac:dyDescent="0.25">
      <c r="B32" s="2" t="s">
        <v>8</v>
      </c>
      <c r="C32" s="21">
        <v>5012.7890504300003</v>
      </c>
      <c r="D32" s="25" t="s">
        <v>53</v>
      </c>
      <c r="E32" s="56">
        <v>1</v>
      </c>
      <c r="F32" s="67">
        <f>VLOOKUP(B32,Iterative!$D$5:$O$173,4,FALSE)</f>
        <v>1</v>
      </c>
      <c r="H32" s="32"/>
      <c r="I32" s="31"/>
      <c r="K32" s="33"/>
    </row>
    <row r="33" spans="2:8" x14ac:dyDescent="0.25">
      <c r="B33" s="62" t="s">
        <v>10</v>
      </c>
      <c r="C33" s="63">
        <v>6377</v>
      </c>
      <c r="D33" s="64" t="s">
        <v>53</v>
      </c>
      <c r="E33" s="65">
        <v>1</v>
      </c>
      <c r="F33" s="67">
        <f>VLOOKUP(B33,Iterative!$D$5:$O$173,4,FALSE)</f>
        <v>1</v>
      </c>
      <c r="H33" s="32"/>
    </row>
    <row r="34" spans="2:8" x14ac:dyDescent="0.25">
      <c r="B34" s="13" t="s">
        <v>12</v>
      </c>
      <c r="C34" s="22">
        <v>784.64099234999992</v>
      </c>
      <c r="D34" s="26" t="s">
        <v>53</v>
      </c>
      <c r="E34" s="56">
        <v>1</v>
      </c>
      <c r="F34" s="67">
        <f>VLOOKUP(B34,Iterative!$D$5:$O$173,4,FALSE)</f>
        <v>1</v>
      </c>
    </row>
    <row r="35" spans="2:8" x14ac:dyDescent="0.25">
      <c r="B35" s="62" t="s">
        <v>30</v>
      </c>
      <c r="C35" s="63">
        <v>5.6250906600000006</v>
      </c>
      <c r="D35" s="64"/>
      <c r="E35" s="66">
        <v>0</v>
      </c>
      <c r="F35" s="67">
        <f>VLOOKUP(B35,Iterative!$D$5:$O$173,4,FALSE)</f>
        <v>0</v>
      </c>
    </row>
    <row r="36" spans="2:8" x14ac:dyDescent="0.25">
      <c r="B36" s="2" t="s">
        <v>31</v>
      </c>
      <c r="C36" s="21">
        <v>28.083809859999999</v>
      </c>
      <c r="D36" s="25"/>
      <c r="E36" s="57">
        <v>0</v>
      </c>
      <c r="F36" s="67">
        <f>VLOOKUP(B36,Iterative!$D$5:$O$173,4,FALSE)</f>
        <v>0</v>
      </c>
    </row>
    <row r="37" spans="2:8" x14ac:dyDescent="0.25">
      <c r="B37" s="62" t="s">
        <v>32</v>
      </c>
      <c r="C37" s="63">
        <v>0</v>
      </c>
      <c r="D37" s="64"/>
      <c r="E37" s="66">
        <v>0</v>
      </c>
      <c r="F37" s="67">
        <f>VLOOKUP(B37,Iterative!$D$5:$O$173,4,FALSE)</f>
        <v>0</v>
      </c>
    </row>
    <row r="38" spans="2:8" ht="30" x14ac:dyDescent="0.25">
      <c r="B38" s="2" t="s">
        <v>33</v>
      </c>
      <c r="C38" s="21">
        <v>941.70025526999996</v>
      </c>
      <c r="D38" s="25" t="s">
        <v>52</v>
      </c>
      <c r="E38" s="56">
        <v>0.15</v>
      </c>
      <c r="F38" s="67">
        <f>VLOOKUP(B38,Iterative!$D$5:$O$173,4,FALSE)</f>
        <v>4.5999999999999999E-2</v>
      </c>
    </row>
    <row r="39" spans="2:8" x14ac:dyDescent="0.25">
      <c r="B39" s="62" t="s">
        <v>50</v>
      </c>
      <c r="C39" s="63">
        <v>0</v>
      </c>
      <c r="D39" s="64"/>
      <c r="E39" s="66">
        <v>0</v>
      </c>
      <c r="F39" s="67">
        <f>VLOOKUP(B39,Iterative!$D$5:$O$173,4,FALSE)</f>
        <v>0</v>
      </c>
    </row>
    <row r="40" spans="2:8" x14ac:dyDescent="0.25">
      <c r="B40" s="2" t="s">
        <v>34</v>
      </c>
      <c r="C40" s="21">
        <v>0</v>
      </c>
      <c r="D40" s="25" t="s">
        <v>53</v>
      </c>
      <c r="E40" s="56">
        <v>1</v>
      </c>
      <c r="F40" s="67">
        <f>VLOOKUP(B40,Iterative!$D$5:$O$173,4,FALSE)</f>
        <v>1</v>
      </c>
    </row>
    <row r="41" spans="2:8" x14ac:dyDescent="0.25">
      <c r="B41" s="62" t="s">
        <v>36</v>
      </c>
      <c r="C41" s="63">
        <v>33.704878310000005</v>
      </c>
      <c r="D41" s="64" t="s">
        <v>52</v>
      </c>
      <c r="E41" s="65">
        <v>0.15</v>
      </c>
      <c r="F41" s="67">
        <f>VLOOKUP(B41,Iterative!$D$5:$O$173,4,FALSE)</f>
        <v>4.5999999999999999E-2</v>
      </c>
    </row>
    <row r="42" spans="2:8" x14ac:dyDescent="0.25">
      <c r="B42" s="2" t="s">
        <v>47</v>
      </c>
      <c r="C42" s="21">
        <v>0</v>
      </c>
      <c r="D42" s="25" t="s">
        <v>53</v>
      </c>
      <c r="E42" s="56">
        <v>1</v>
      </c>
      <c r="F42" s="67">
        <f>VLOOKUP(B42,Iterative!$D$5:$O$173,4,FALSE)</f>
        <v>1</v>
      </c>
    </row>
    <row r="43" spans="2:8" x14ac:dyDescent="0.25">
      <c r="B43" s="62" t="s">
        <v>40</v>
      </c>
      <c r="C43" s="63">
        <v>1.74276795</v>
      </c>
      <c r="D43" s="64" t="s">
        <v>52</v>
      </c>
      <c r="E43" s="65">
        <v>0.15</v>
      </c>
      <c r="F43" s="67">
        <f>VLOOKUP(B43,Iterative!$D$5:$O$173,4,FALSE)</f>
        <v>4.5999999999999999E-2</v>
      </c>
    </row>
    <row r="44" spans="2:8" ht="30" x14ac:dyDescent="0.25">
      <c r="B44" s="2" t="s">
        <v>42</v>
      </c>
      <c r="C44" s="21">
        <v>691.55382649000023</v>
      </c>
      <c r="D44" s="25" t="s">
        <v>52</v>
      </c>
      <c r="E44" s="56">
        <v>0.15</v>
      </c>
      <c r="F44" s="67">
        <f>VLOOKUP(B44,Iterative!$D$5:$O$173,4,FALSE)</f>
        <v>4.5999999999999999E-2</v>
      </c>
    </row>
    <row r="45" spans="2:8" ht="30" x14ac:dyDescent="0.25">
      <c r="B45" s="62" t="s">
        <v>43</v>
      </c>
      <c r="C45" s="63">
        <v>1117.97160549</v>
      </c>
      <c r="D45" s="64" t="s">
        <v>52</v>
      </c>
      <c r="E45" s="65">
        <v>1</v>
      </c>
      <c r="F45" s="67">
        <f>VLOOKUP(B45,Iterative!$D$5:$O$173,4,FALSE)</f>
        <v>4.5999999999999999E-2</v>
      </c>
    </row>
    <row r="46" spans="2:8" ht="30" x14ac:dyDescent="0.25">
      <c r="B46" s="13" t="s">
        <v>57</v>
      </c>
      <c r="C46" s="22">
        <v>3474.0093934299998</v>
      </c>
      <c r="D46" s="26" t="s">
        <v>52</v>
      </c>
      <c r="E46" s="56">
        <v>1</v>
      </c>
      <c r="F46" s="67">
        <f>VLOOKUP(B46,Iterative!$D$5:$O$173,4,FALSE)</f>
        <v>1</v>
      </c>
    </row>
    <row r="47" spans="2:8" ht="45" x14ac:dyDescent="0.25">
      <c r="B47" s="62" t="s">
        <v>44</v>
      </c>
      <c r="C47" s="63">
        <v>1394.7009216500035</v>
      </c>
      <c r="D47" s="64" t="s">
        <v>52</v>
      </c>
      <c r="E47" s="65">
        <v>0.15</v>
      </c>
      <c r="F47" s="67">
        <f>VLOOKUP(B47,Iterative!$D$5:$O$173,4,FALSE)</f>
        <v>4.5999999999999999E-2</v>
      </c>
    </row>
    <row r="48" spans="2:8" ht="30" x14ac:dyDescent="0.25">
      <c r="B48" s="2" t="s">
        <v>88</v>
      </c>
      <c r="C48" s="21">
        <v>14198.952958489999</v>
      </c>
      <c r="D48" s="25" t="s">
        <v>52</v>
      </c>
      <c r="E48" s="56">
        <v>0.8</v>
      </c>
      <c r="F48" s="67" t="e">
        <f>VLOOKUP(B48,Iterative!$D$5:$O$173,4,FALSE)</f>
        <v>#N/A</v>
      </c>
    </row>
    <row r="49" spans="2:6" x14ac:dyDescent="0.25">
      <c r="B49" s="62" t="s">
        <v>46</v>
      </c>
      <c r="C49" s="63">
        <v>0</v>
      </c>
      <c r="D49" s="64" t="s">
        <v>53</v>
      </c>
      <c r="E49" s="65">
        <v>1</v>
      </c>
      <c r="F49" s="67">
        <f>VLOOKUP(B49,Iterative!$D$5:$O$173,4,FALSE)</f>
        <v>1</v>
      </c>
    </row>
    <row r="50" spans="2:6" x14ac:dyDescent="0.25">
      <c r="B50" s="2" t="s">
        <v>38</v>
      </c>
      <c r="C50" s="21">
        <v>0</v>
      </c>
      <c r="D50" s="25" t="s">
        <v>53</v>
      </c>
      <c r="E50" s="56">
        <v>1</v>
      </c>
      <c r="F50" s="67">
        <f>VLOOKUP(B50,Iterative!$D$5:$O$173,4,FALSE)</f>
        <v>1</v>
      </c>
    </row>
    <row r="51" spans="2:6" x14ac:dyDescent="0.25">
      <c r="B51" s="62" t="s">
        <v>19</v>
      </c>
      <c r="C51" s="63">
        <v>0</v>
      </c>
      <c r="D51" s="64" t="s">
        <v>53</v>
      </c>
      <c r="E51" s="65">
        <v>1</v>
      </c>
      <c r="F51" s="67">
        <f>VLOOKUP(B51,Iterative!$D$5:$O$173,4,FALSE)</f>
        <v>1</v>
      </c>
    </row>
    <row r="52" spans="2:6" x14ac:dyDescent="0.25">
      <c r="B52" s="2" t="s">
        <v>26</v>
      </c>
      <c r="C52" s="21">
        <v>4173.9849250300003</v>
      </c>
      <c r="D52" s="25" t="s">
        <v>52</v>
      </c>
      <c r="E52" s="56">
        <v>0.24</v>
      </c>
      <c r="F52" s="67">
        <f>VLOOKUP(B52,Iterative!$D$5:$O$173,4,FALSE)</f>
        <v>8.199999999999999E-2</v>
      </c>
    </row>
    <row r="53" spans="2:6" ht="30" x14ac:dyDescent="0.25">
      <c r="B53" s="62" t="s">
        <v>28</v>
      </c>
      <c r="C53" s="63">
        <v>2575.5093705999998</v>
      </c>
      <c r="D53" s="64" t="s">
        <v>52</v>
      </c>
      <c r="E53" s="65">
        <v>1</v>
      </c>
      <c r="F53" s="67">
        <f>VLOOKUP(B53,Iterative!$D$5:$O$173,4,FALSE)</f>
        <v>1</v>
      </c>
    </row>
    <row r="54" spans="2:6" x14ac:dyDescent="0.25">
      <c r="B54" s="2" t="s">
        <v>29</v>
      </c>
      <c r="C54" s="21">
        <v>2294.6591041999995</v>
      </c>
      <c r="D54" s="25" t="s">
        <v>53</v>
      </c>
      <c r="E54" s="57" t="s">
        <v>54</v>
      </c>
      <c r="F54" s="67">
        <f>VLOOKUP(B54,Iterative!$D$5:$O$173,4,FALSE)</f>
        <v>6.6000000000000003E-2</v>
      </c>
    </row>
    <row r="55" spans="2:6" ht="15.75" thickBot="1" x14ac:dyDescent="0.3">
      <c r="B55" s="7" t="s">
        <v>55</v>
      </c>
      <c r="C55" s="23"/>
      <c r="D55" s="10"/>
      <c r="E55" s="28"/>
      <c r="F55" s="29" t="e">
        <f>SUM(F29:F54)</f>
        <v>#N/A</v>
      </c>
    </row>
  </sheetData>
  <mergeCells count="36">
    <mergeCell ref="J20:J21"/>
    <mergeCell ref="P20:P21"/>
    <mergeCell ref="J22:J23"/>
    <mergeCell ref="P22:P23"/>
    <mergeCell ref="J24:J25"/>
    <mergeCell ref="P24:P25"/>
    <mergeCell ref="J14:J15"/>
    <mergeCell ref="P14:P15"/>
    <mergeCell ref="J16:J17"/>
    <mergeCell ref="P16:P17"/>
    <mergeCell ref="J18:J19"/>
    <mergeCell ref="P18:P19"/>
    <mergeCell ref="J4:J5"/>
    <mergeCell ref="P4:P5"/>
    <mergeCell ref="J7:J8"/>
    <mergeCell ref="P7:P8"/>
    <mergeCell ref="J12:J13"/>
    <mergeCell ref="P12:P13"/>
    <mergeCell ref="H18:H19"/>
    <mergeCell ref="H20:H21"/>
    <mergeCell ref="B4:B5"/>
    <mergeCell ref="B7:B8"/>
    <mergeCell ref="B12:B13"/>
    <mergeCell ref="B14:B15"/>
    <mergeCell ref="B16:B17"/>
    <mergeCell ref="B18:B19"/>
    <mergeCell ref="H4:H5"/>
    <mergeCell ref="H7:H8"/>
    <mergeCell ref="H12:H13"/>
    <mergeCell ref="H14:H15"/>
    <mergeCell ref="H16:H17"/>
    <mergeCell ref="H22:H23"/>
    <mergeCell ref="H24:H25"/>
    <mergeCell ref="B20:B21"/>
    <mergeCell ref="B22:B23"/>
    <mergeCell ref="B24:B2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Q57"/>
  <sheetViews>
    <sheetView workbookViewId="0">
      <selection activeCell="C21" sqref="C21"/>
    </sheetView>
  </sheetViews>
  <sheetFormatPr defaultRowHeight="15" x14ac:dyDescent="0.25"/>
  <cols>
    <col min="3" max="3" width="44.28515625" bestFit="1" customWidth="1"/>
    <col min="4" max="4" width="7.85546875" style="122" bestFit="1" customWidth="1"/>
    <col min="10" max="25" width="0" hidden="1" customWidth="1"/>
    <col min="26" max="26" width="9.140625" style="122"/>
    <col min="32" max="47" width="0" hidden="1" customWidth="1"/>
    <col min="48" max="48" width="9.140625" style="122"/>
    <col min="54" max="70" width="0" hidden="1" customWidth="1"/>
  </cols>
  <sheetData>
    <row r="1" spans="1:69" x14ac:dyDescent="0.25">
      <c r="A1" s="102"/>
      <c r="B1" s="102" t="s">
        <v>105</v>
      </c>
      <c r="C1" s="102" t="s">
        <v>106</v>
      </c>
      <c r="D1" s="120" t="s">
        <v>95</v>
      </c>
      <c r="E1" s="102" t="s">
        <v>100</v>
      </c>
      <c r="F1" s="102" t="s">
        <v>107</v>
      </c>
      <c r="G1" s="102" t="s">
        <v>108</v>
      </c>
      <c r="H1" s="102" t="s">
        <v>109</v>
      </c>
      <c r="I1" s="102" t="s">
        <v>110</v>
      </c>
      <c r="J1" s="102" t="s">
        <v>100</v>
      </c>
      <c r="K1" s="102" t="s">
        <v>111</v>
      </c>
      <c r="L1" s="102" t="s">
        <v>112</v>
      </c>
      <c r="M1" s="102" t="s">
        <v>113</v>
      </c>
      <c r="N1" s="102" t="s">
        <v>114</v>
      </c>
      <c r="O1" s="102" t="s">
        <v>115</v>
      </c>
      <c r="P1" s="102" t="s">
        <v>109</v>
      </c>
      <c r="Q1" s="102" t="s">
        <v>116</v>
      </c>
      <c r="R1" s="102" t="s">
        <v>117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122</v>
      </c>
      <c r="X1" s="102" t="s">
        <v>123</v>
      </c>
      <c r="Y1" s="102" t="s">
        <v>110</v>
      </c>
      <c r="Z1" s="120" t="s">
        <v>93</v>
      </c>
      <c r="AA1" s="102" t="s">
        <v>100</v>
      </c>
      <c r="AB1" s="102" t="s">
        <v>107</v>
      </c>
      <c r="AC1" s="102" t="s">
        <v>108</v>
      </c>
      <c r="AD1" s="102" t="s">
        <v>109</v>
      </c>
      <c r="AE1" s="102" t="s">
        <v>110</v>
      </c>
      <c r="AF1" s="102" t="s">
        <v>100</v>
      </c>
      <c r="AG1" s="102" t="s">
        <v>111</v>
      </c>
      <c r="AH1" s="102" t="s">
        <v>112</v>
      </c>
      <c r="AI1" s="102" t="s">
        <v>113</v>
      </c>
      <c r="AJ1" s="102" t="s">
        <v>114</v>
      </c>
      <c r="AK1" s="102" t="s">
        <v>115</v>
      </c>
      <c r="AL1" s="102" t="s">
        <v>109</v>
      </c>
      <c r="AM1" s="102" t="s">
        <v>116</v>
      </c>
      <c r="AN1" s="102" t="s">
        <v>117</v>
      </c>
      <c r="AO1" s="102" t="s">
        <v>118</v>
      </c>
      <c r="AP1" s="102" t="s">
        <v>119</v>
      </c>
      <c r="AQ1" s="102" t="s">
        <v>120</v>
      </c>
      <c r="AR1" s="102" t="s">
        <v>121</v>
      </c>
      <c r="AS1" s="102" t="s">
        <v>122</v>
      </c>
      <c r="AT1" s="102" t="s">
        <v>123</v>
      </c>
      <c r="AU1" s="102" t="s">
        <v>110</v>
      </c>
      <c r="AV1" s="120" t="s">
        <v>94</v>
      </c>
      <c r="AW1" s="102" t="s">
        <v>100</v>
      </c>
      <c r="AX1" s="102" t="s">
        <v>107</v>
      </c>
      <c r="AY1" s="102" t="s">
        <v>108</v>
      </c>
      <c r="AZ1" s="102" t="s">
        <v>109</v>
      </c>
      <c r="BA1" s="102" t="s">
        <v>110</v>
      </c>
      <c r="BB1" s="102" t="s">
        <v>100</v>
      </c>
      <c r="BC1" s="102" t="s">
        <v>111</v>
      </c>
      <c r="BD1" s="102" t="s">
        <v>112</v>
      </c>
      <c r="BE1" s="102" t="s">
        <v>113</v>
      </c>
      <c r="BF1" s="102" t="s">
        <v>114</v>
      </c>
      <c r="BG1" s="102" t="s">
        <v>115</v>
      </c>
      <c r="BH1" s="102" t="s">
        <v>109</v>
      </c>
      <c r="BI1" s="102" t="s">
        <v>116</v>
      </c>
      <c r="BJ1" s="102" t="s">
        <v>117</v>
      </c>
      <c r="BK1" s="102" t="s">
        <v>118</v>
      </c>
      <c r="BL1" s="102" t="s">
        <v>119</v>
      </c>
      <c r="BM1" s="102" t="s">
        <v>120</v>
      </c>
      <c r="BN1" s="102" t="s">
        <v>121</v>
      </c>
      <c r="BO1" s="102" t="s">
        <v>122</v>
      </c>
      <c r="BP1" s="102" t="s">
        <v>123</v>
      </c>
      <c r="BQ1" s="102" t="s">
        <v>110</v>
      </c>
    </row>
    <row r="2" spans="1:69" hidden="1" x14ac:dyDescent="0.25">
      <c r="A2" s="102">
        <v>3.1</v>
      </c>
      <c r="B2" s="102">
        <v>1</v>
      </c>
      <c r="C2" s="102" t="s">
        <v>124</v>
      </c>
      <c r="D2" s="120"/>
      <c r="E2" s="102">
        <v>0.5</v>
      </c>
      <c r="F2" s="102">
        <v>0.5</v>
      </c>
      <c r="G2" s="102">
        <v>0.5</v>
      </c>
      <c r="H2" s="102">
        <v>0.5</v>
      </c>
      <c r="I2" s="102">
        <v>0.5</v>
      </c>
      <c r="J2" s="102">
        <v>0.5</v>
      </c>
      <c r="K2" s="102">
        <v>0.5</v>
      </c>
      <c r="L2" s="102">
        <v>0.5</v>
      </c>
      <c r="M2" s="102">
        <v>0.5</v>
      </c>
      <c r="N2" s="102">
        <v>0.5</v>
      </c>
      <c r="O2" s="102">
        <v>0.5</v>
      </c>
      <c r="P2" s="102">
        <v>0.5</v>
      </c>
      <c r="Q2" s="102">
        <v>0.5</v>
      </c>
      <c r="R2" s="102">
        <v>0.5</v>
      </c>
      <c r="S2" s="102">
        <v>0.5</v>
      </c>
      <c r="T2" s="102">
        <v>0.5</v>
      </c>
      <c r="U2" s="102">
        <v>0.5</v>
      </c>
      <c r="V2" s="102">
        <v>0.5</v>
      </c>
      <c r="W2" s="102">
        <v>0.5</v>
      </c>
      <c r="X2" s="102">
        <v>0.5</v>
      </c>
      <c r="Y2" s="102">
        <v>0.5</v>
      </c>
      <c r="Z2" s="120"/>
      <c r="AA2" s="102">
        <v>0.5</v>
      </c>
      <c r="AB2" s="102">
        <v>0.5</v>
      </c>
      <c r="AC2" s="102">
        <v>0.5</v>
      </c>
      <c r="AD2" s="102">
        <v>0.5</v>
      </c>
      <c r="AE2" s="102">
        <v>0.5</v>
      </c>
      <c r="AF2" s="102">
        <v>0.5</v>
      </c>
      <c r="AG2" s="102">
        <v>0.5</v>
      </c>
      <c r="AH2" s="102">
        <v>0.5</v>
      </c>
      <c r="AI2" s="102">
        <v>0.5</v>
      </c>
      <c r="AJ2" s="102">
        <v>0.5</v>
      </c>
      <c r="AK2" s="102">
        <v>0.5</v>
      </c>
      <c r="AL2" s="102">
        <v>0.5</v>
      </c>
      <c r="AM2" s="102">
        <v>0.5</v>
      </c>
      <c r="AN2" s="102">
        <v>0.5</v>
      </c>
      <c r="AO2" s="102">
        <v>0.5</v>
      </c>
      <c r="AP2" s="102">
        <v>0.5</v>
      </c>
      <c r="AQ2" s="102">
        <v>0.5</v>
      </c>
      <c r="AR2" s="102">
        <v>0.5</v>
      </c>
      <c r="AS2" s="102">
        <v>0.5</v>
      </c>
      <c r="AT2" s="102">
        <v>0.5</v>
      </c>
      <c r="AU2" s="102">
        <v>0.5</v>
      </c>
      <c r="AV2" s="120"/>
      <c r="AW2" s="102">
        <v>0.5</v>
      </c>
      <c r="AX2" s="102">
        <v>0.5</v>
      </c>
      <c r="AY2" s="102">
        <v>0.5</v>
      </c>
      <c r="AZ2" s="102">
        <v>0.5</v>
      </c>
      <c r="BA2" s="102">
        <v>0.5</v>
      </c>
      <c r="BB2" s="102">
        <v>0.5</v>
      </c>
      <c r="BC2" s="102">
        <v>0.5</v>
      </c>
      <c r="BD2" s="102">
        <v>0.5</v>
      </c>
      <c r="BE2" s="102">
        <v>0.5</v>
      </c>
      <c r="BF2" s="102">
        <v>0.5</v>
      </c>
      <c r="BG2" s="102">
        <v>0.5</v>
      </c>
      <c r="BH2" s="102">
        <v>0.5</v>
      </c>
      <c r="BI2" s="102">
        <v>0.5</v>
      </c>
      <c r="BJ2" s="102">
        <v>0.5</v>
      </c>
      <c r="BK2" s="102">
        <v>0.5</v>
      </c>
      <c r="BL2" s="102">
        <v>0.5</v>
      </c>
      <c r="BM2" s="102">
        <v>0.5</v>
      </c>
      <c r="BN2" s="102">
        <v>0.5</v>
      </c>
      <c r="BO2" s="102">
        <v>0.5</v>
      </c>
      <c r="BP2" s="102">
        <v>0.5</v>
      </c>
      <c r="BQ2" s="102">
        <v>0.5</v>
      </c>
    </row>
    <row r="3" spans="1:69" hidden="1" x14ac:dyDescent="0.25">
      <c r="A3" s="102">
        <v>3.2</v>
      </c>
      <c r="B3" s="102">
        <v>1</v>
      </c>
      <c r="C3" s="102" t="s">
        <v>125</v>
      </c>
      <c r="D3" s="120"/>
      <c r="E3" s="102">
        <v>1</v>
      </c>
      <c r="F3" s="102">
        <v>1</v>
      </c>
      <c r="G3" s="102">
        <v>1</v>
      </c>
      <c r="H3" s="102">
        <v>1</v>
      </c>
      <c r="I3" s="102">
        <v>1</v>
      </c>
      <c r="J3" s="102">
        <v>1</v>
      </c>
      <c r="K3" s="102">
        <v>1</v>
      </c>
      <c r="L3" s="102">
        <v>1</v>
      </c>
      <c r="M3" s="102">
        <v>1</v>
      </c>
      <c r="N3" s="102">
        <v>1</v>
      </c>
      <c r="O3" s="102">
        <v>1</v>
      </c>
      <c r="P3" s="102">
        <v>1</v>
      </c>
      <c r="Q3" s="102">
        <v>1</v>
      </c>
      <c r="R3" s="102">
        <v>1</v>
      </c>
      <c r="S3" s="102">
        <v>1</v>
      </c>
      <c r="T3" s="102">
        <v>1</v>
      </c>
      <c r="U3" s="102">
        <v>1</v>
      </c>
      <c r="V3" s="102">
        <v>1</v>
      </c>
      <c r="W3" s="102">
        <v>1</v>
      </c>
      <c r="X3" s="102">
        <v>1</v>
      </c>
      <c r="Y3" s="102">
        <v>1</v>
      </c>
      <c r="Z3" s="120"/>
      <c r="AA3" s="102">
        <v>1</v>
      </c>
      <c r="AB3" s="102">
        <v>1</v>
      </c>
      <c r="AC3" s="102">
        <v>1</v>
      </c>
      <c r="AD3" s="102">
        <v>1</v>
      </c>
      <c r="AE3" s="102">
        <v>1</v>
      </c>
      <c r="AF3" s="102">
        <v>1</v>
      </c>
      <c r="AG3" s="102">
        <v>1</v>
      </c>
      <c r="AH3" s="102">
        <v>1</v>
      </c>
      <c r="AI3" s="102">
        <v>1</v>
      </c>
      <c r="AJ3" s="102">
        <v>1</v>
      </c>
      <c r="AK3" s="102">
        <v>1</v>
      </c>
      <c r="AL3" s="102">
        <v>1</v>
      </c>
      <c r="AM3" s="102">
        <v>1</v>
      </c>
      <c r="AN3" s="102">
        <v>1</v>
      </c>
      <c r="AO3" s="102">
        <v>1</v>
      </c>
      <c r="AP3" s="102">
        <v>1</v>
      </c>
      <c r="AQ3" s="102">
        <v>1</v>
      </c>
      <c r="AR3" s="102">
        <v>1</v>
      </c>
      <c r="AS3" s="102">
        <v>1</v>
      </c>
      <c r="AT3" s="102">
        <v>1</v>
      </c>
      <c r="AU3" s="102">
        <v>1</v>
      </c>
      <c r="AV3" s="120"/>
      <c r="AW3" s="102">
        <v>1</v>
      </c>
      <c r="AX3" s="102">
        <v>1</v>
      </c>
      <c r="AY3" s="102">
        <v>1</v>
      </c>
      <c r="AZ3" s="102">
        <v>1</v>
      </c>
      <c r="BA3" s="102">
        <v>1</v>
      </c>
      <c r="BB3" s="102">
        <v>1</v>
      </c>
      <c r="BC3" s="102">
        <v>1</v>
      </c>
      <c r="BD3" s="102">
        <v>1</v>
      </c>
      <c r="BE3" s="102">
        <v>1</v>
      </c>
      <c r="BF3" s="102">
        <v>1</v>
      </c>
      <c r="BG3" s="102">
        <v>1</v>
      </c>
      <c r="BH3" s="102">
        <v>1</v>
      </c>
      <c r="BI3" s="102">
        <v>1</v>
      </c>
      <c r="BJ3" s="102">
        <v>1</v>
      </c>
      <c r="BK3" s="102">
        <v>1</v>
      </c>
      <c r="BL3" s="102">
        <v>1</v>
      </c>
      <c r="BM3" s="102">
        <v>1</v>
      </c>
      <c r="BN3" s="102">
        <v>1</v>
      </c>
      <c r="BO3" s="102">
        <v>1</v>
      </c>
      <c r="BP3" s="102">
        <v>1</v>
      </c>
      <c r="BQ3" s="102">
        <v>1</v>
      </c>
    </row>
    <row r="4" spans="1:69" hidden="1" x14ac:dyDescent="0.25">
      <c r="A4" s="102" t="s">
        <v>126</v>
      </c>
      <c r="B4" s="102">
        <v>1</v>
      </c>
      <c r="C4" s="102" t="s">
        <v>127</v>
      </c>
      <c r="D4" s="120"/>
      <c r="E4" s="102">
        <v>0.5</v>
      </c>
      <c r="F4" s="102">
        <v>0.5</v>
      </c>
      <c r="G4" s="102">
        <v>0.5</v>
      </c>
      <c r="H4" s="102">
        <v>0.5</v>
      </c>
      <c r="I4" s="102">
        <v>0.5</v>
      </c>
      <c r="J4" s="102">
        <v>0.5</v>
      </c>
      <c r="K4" s="102">
        <v>0.5</v>
      </c>
      <c r="L4" s="102">
        <v>0.5</v>
      </c>
      <c r="M4" s="102">
        <v>0.5</v>
      </c>
      <c r="N4" s="102">
        <v>0.5</v>
      </c>
      <c r="O4" s="102">
        <v>0.5</v>
      </c>
      <c r="P4" s="102">
        <v>0.5</v>
      </c>
      <c r="Q4" s="102">
        <v>0.5</v>
      </c>
      <c r="R4" s="102">
        <v>0.5</v>
      </c>
      <c r="S4" s="102">
        <v>0.5</v>
      </c>
      <c r="T4" s="102">
        <v>0.5</v>
      </c>
      <c r="U4" s="102">
        <v>0.5</v>
      </c>
      <c r="V4" s="102">
        <v>0.5</v>
      </c>
      <c r="W4" s="102">
        <v>0.5</v>
      </c>
      <c r="X4" s="102">
        <v>0.5</v>
      </c>
      <c r="Y4" s="102">
        <v>0.5</v>
      </c>
      <c r="Z4" s="120"/>
      <c r="AA4" s="102">
        <v>1</v>
      </c>
      <c r="AB4" s="102">
        <v>1</v>
      </c>
      <c r="AC4" s="102">
        <v>1</v>
      </c>
      <c r="AD4" s="102">
        <v>1</v>
      </c>
      <c r="AE4" s="102">
        <v>1</v>
      </c>
      <c r="AF4" s="102">
        <v>1</v>
      </c>
      <c r="AG4" s="102">
        <v>1</v>
      </c>
      <c r="AH4" s="102">
        <v>1</v>
      </c>
      <c r="AI4" s="102">
        <v>1</v>
      </c>
      <c r="AJ4" s="102">
        <v>1</v>
      </c>
      <c r="AK4" s="102">
        <v>1</v>
      </c>
      <c r="AL4" s="102">
        <v>1</v>
      </c>
      <c r="AM4" s="102">
        <v>1</v>
      </c>
      <c r="AN4" s="102">
        <v>1</v>
      </c>
      <c r="AO4" s="102">
        <v>1</v>
      </c>
      <c r="AP4" s="102">
        <v>1</v>
      </c>
      <c r="AQ4" s="102">
        <v>1</v>
      </c>
      <c r="AR4" s="102">
        <v>1</v>
      </c>
      <c r="AS4" s="102">
        <v>1</v>
      </c>
      <c r="AT4" s="102">
        <v>1</v>
      </c>
      <c r="AU4" s="102">
        <v>1</v>
      </c>
      <c r="AV4" s="120"/>
      <c r="AW4" s="102">
        <v>0.5</v>
      </c>
      <c r="AX4" s="102">
        <v>0.5</v>
      </c>
      <c r="AY4" s="102">
        <v>0.5</v>
      </c>
      <c r="AZ4" s="102">
        <v>0.5</v>
      </c>
      <c r="BA4" s="102">
        <v>0.5</v>
      </c>
      <c r="BB4" s="102">
        <v>0.5</v>
      </c>
      <c r="BC4" s="102">
        <v>0.5</v>
      </c>
      <c r="BD4" s="102">
        <v>0.5</v>
      </c>
      <c r="BE4" s="102">
        <v>0.5</v>
      </c>
      <c r="BF4" s="102">
        <v>0.5</v>
      </c>
      <c r="BG4" s="102">
        <v>0.5</v>
      </c>
      <c r="BH4" s="102">
        <v>0.5</v>
      </c>
      <c r="BI4" s="102">
        <v>0.5</v>
      </c>
      <c r="BJ4" s="102">
        <v>0.5</v>
      </c>
      <c r="BK4" s="102">
        <v>0.5</v>
      </c>
      <c r="BL4" s="102">
        <v>0.5</v>
      </c>
      <c r="BM4" s="102">
        <v>0.5</v>
      </c>
      <c r="BN4" s="102">
        <v>0.5</v>
      </c>
      <c r="BO4" s="102">
        <v>0.5</v>
      </c>
      <c r="BP4" s="102">
        <v>0.5</v>
      </c>
      <c r="BQ4" s="102">
        <v>0.5</v>
      </c>
    </row>
    <row r="5" spans="1:69" hidden="1" x14ac:dyDescent="0.25">
      <c r="A5" s="102" t="s">
        <v>128</v>
      </c>
      <c r="B5" s="102">
        <v>1</v>
      </c>
      <c r="C5" s="102" t="s">
        <v>129</v>
      </c>
      <c r="D5" s="120"/>
      <c r="E5" s="102">
        <v>0.5</v>
      </c>
      <c r="F5" s="102">
        <v>0.5</v>
      </c>
      <c r="G5" s="102">
        <v>0.5</v>
      </c>
      <c r="H5" s="102">
        <v>0.5</v>
      </c>
      <c r="I5" s="102">
        <v>0.5</v>
      </c>
      <c r="J5" s="102">
        <v>0.5</v>
      </c>
      <c r="K5" s="102">
        <v>0.5</v>
      </c>
      <c r="L5" s="102">
        <v>0.5</v>
      </c>
      <c r="M5" s="102">
        <v>0.5</v>
      </c>
      <c r="N5" s="102">
        <v>0.5</v>
      </c>
      <c r="O5" s="102">
        <v>0.5</v>
      </c>
      <c r="P5" s="102">
        <v>0.5</v>
      </c>
      <c r="Q5" s="102">
        <v>0.5</v>
      </c>
      <c r="R5" s="102">
        <v>0.5</v>
      </c>
      <c r="S5" s="102">
        <v>0.5</v>
      </c>
      <c r="T5" s="102">
        <v>0.5</v>
      </c>
      <c r="U5" s="102">
        <v>0.5</v>
      </c>
      <c r="V5" s="102">
        <v>0.5</v>
      </c>
      <c r="W5" s="102">
        <v>0.5</v>
      </c>
      <c r="X5" s="102">
        <v>0.5</v>
      </c>
      <c r="Y5" s="102">
        <v>0.5</v>
      </c>
      <c r="Z5" s="120"/>
      <c r="AA5" s="102">
        <v>1</v>
      </c>
      <c r="AB5" s="102">
        <v>1</v>
      </c>
      <c r="AC5" s="102">
        <v>1</v>
      </c>
      <c r="AD5" s="102">
        <v>1</v>
      </c>
      <c r="AE5" s="102">
        <v>1</v>
      </c>
      <c r="AF5" s="102">
        <v>1</v>
      </c>
      <c r="AG5" s="102">
        <v>1</v>
      </c>
      <c r="AH5" s="102">
        <v>1</v>
      </c>
      <c r="AI5" s="102">
        <v>1</v>
      </c>
      <c r="AJ5" s="102">
        <v>1</v>
      </c>
      <c r="AK5" s="102">
        <v>1</v>
      </c>
      <c r="AL5" s="102">
        <v>1</v>
      </c>
      <c r="AM5" s="102">
        <v>1</v>
      </c>
      <c r="AN5" s="102">
        <v>1</v>
      </c>
      <c r="AO5" s="102">
        <v>1</v>
      </c>
      <c r="AP5" s="102">
        <v>1</v>
      </c>
      <c r="AQ5" s="102">
        <v>1</v>
      </c>
      <c r="AR5" s="102">
        <v>1</v>
      </c>
      <c r="AS5" s="102">
        <v>1</v>
      </c>
      <c r="AT5" s="102">
        <v>1</v>
      </c>
      <c r="AU5" s="102">
        <v>1</v>
      </c>
      <c r="AV5" s="120"/>
      <c r="AW5" s="102">
        <v>1</v>
      </c>
      <c r="AX5" s="102">
        <v>1</v>
      </c>
      <c r="AY5" s="102">
        <v>1</v>
      </c>
      <c r="AZ5" s="102">
        <v>1</v>
      </c>
      <c r="BA5" s="102">
        <v>1</v>
      </c>
      <c r="BB5" s="102">
        <v>1</v>
      </c>
      <c r="BC5" s="102">
        <v>1</v>
      </c>
      <c r="BD5" s="102">
        <v>1</v>
      </c>
      <c r="BE5" s="102">
        <v>1</v>
      </c>
      <c r="BF5" s="102">
        <v>1</v>
      </c>
      <c r="BG5" s="102">
        <v>1</v>
      </c>
      <c r="BH5" s="102">
        <v>1</v>
      </c>
      <c r="BI5" s="102">
        <v>1</v>
      </c>
      <c r="BJ5" s="102">
        <v>1</v>
      </c>
      <c r="BK5" s="102">
        <v>1</v>
      </c>
      <c r="BL5" s="102">
        <v>1</v>
      </c>
      <c r="BM5" s="102">
        <v>1</v>
      </c>
      <c r="BN5" s="102">
        <v>1</v>
      </c>
      <c r="BO5" s="102">
        <v>1</v>
      </c>
      <c r="BP5" s="102">
        <v>1</v>
      </c>
      <c r="BQ5" s="102">
        <v>1</v>
      </c>
    </row>
    <row r="6" spans="1:69" hidden="1" x14ac:dyDescent="0.25">
      <c r="A6" s="102" t="s">
        <v>130</v>
      </c>
      <c r="B6" s="102">
        <v>1</v>
      </c>
      <c r="C6" s="102" t="s">
        <v>131</v>
      </c>
      <c r="D6" s="120"/>
      <c r="E6" s="102">
        <v>0.5</v>
      </c>
      <c r="F6" s="102">
        <v>0.5</v>
      </c>
      <c r="G6" s="102">
        <v>0.5</v>
      </c>
      <c r="H6" s="102">
        <v>0.5</v>
      </c>
      <c r="I6" s="102">
        <v>0.5</v>
      </c>
      <c r="J6" s="102">
        <v>0.5</v>
      </c>
      <c r="K6" s="102">
        <v>0.5</v>
      </c>
      <c r="L6" s="102">
        <v>0.5</v>
      </c>
      <c r="M6" s="102">
        <v>0.5</v>
      </c>
      <c r="N6" s="102">
        <v>0.5</v>
      </c>
      <c r="O6" s="102">
        <v>0.5</v>
      </c>
      <c r="P6" s="102">
        <v>0.5</v>
      </c>
      <c r="Q6" s="102">
        <v>0.5</v>
      </c>
      <c r="R6" s="102">
        <v>0.5</v>
      </c>
      <c r="S6" s="102">
        <v>0.5</v>
      </c>
      <c r="T6" s="102">
        <v>0.5</v>
      </c>
      <c r="U6" s="102">
        <v>0.5</v>
      </c>
      <c r="V6" s="102">
        <v>0.5</v>
      </c>
      <c r="W6" s="102">
        <v>0.5</v>
      </c>
      <c r="X6" s="102">
        <v>0.5</v>
      </c>
      <c r="Y6" s="102">
        <v>0.5</v>
      </c>
      <c r="Z6" s="120"/>
      <c r="AA6" s="102">
        <v>1</v>
      </c>
      <c r="AB6" s="102">
        <v>1</v>
      </c>
      <c r="AC6" s="102">
        <v>1</v>
      </c>
      <c r="AD6" s="102">
        <v>1</v>
      </c>
      <c r="AE6" s="102">
        <v>1</v>
      </c>
      <c r="AF6" s="102">
        <v>1</v>
      </c>
      <c r="AG6" s="102">
        <v>1</v>
      </c>
      <c r="AH6" s="102">
        <v>1</v>
      </c>
      <c r="AI6" s="102">
        <v>1</v>
      </c>
      <c r="AJ6" s="102">
        <v>1</v>
      </c>
      <c r="AK6" s="102">
        <v>1</v>
      </c>
      <c r="AL6" s="102">
        <v>1</v>
      </c>
      <c r="AM6" s="102">
        <v>1</v>
      </c>
      <c r="AN6" s="102">
        <v>1</v>
      </c>
      <c r="AO6" s="102">
        <v>1</v>
      </c>
      <c r="AP6" s="102">
        <v>1</v>
      </c>
      <c r="AQ6" s="102">
        <v>1</v>
      </c>
      <c r="AR6" s="102">
        <v>1</v>
      </c>
      <c r="AS6" s="102">
        <v>1</v>
      </c>
      <c r="AT6" s="102">
        <v>1</v>
      </c>
      <c r="AU6" s="102">
        <v>1</v>
      </c>
      <c r="AV6" s="120"/>
      <c r="AW6" s="102">
        <v>1</v>
      </c>
      <c r="AX6" s="102">
        <v>1</v>
      </c>
      <c r="AY6" s="102">
        <v>1</v>
      </c>
      <c r="AZ6" s="102">
        <v>1</v>
      </c>
      <c r="BA6" s="102">
        <v>1</v>
      </c>
      <c r="BB6" s="102">
        <v>1</v>
      </c>
      <c r="BC6" s="102">
        <v>1</v>
      </c>
      <c r="BD6" s="102">
        <v>1</v>
      </c>
      <c r="BE6" s="102">
        <v>1</v>
      </c>
      <c r="BF6" s="102">
        <v>1</v>
      </c>
      <c r="BG6" s="102">
        <v>1</v>
      </c>
      <c r="BH6" s="102">
        <v>1</v>
      </c>
      <c r="BI6" s="102">
        <v>1</v>
      </c>
      <c r="BJ6" s="102">
        <v>1</v>
      </c>
      <c r="BK6" s="102">
        <v>1</v>
      </c>
      <c r="BL6" s="102">
        <v>1</v>
      </c>
      <c r="BM6" s="102">
        <v>1</v>
      </c>
      <c r="BN6" s="102">
        <v>1</v>
      </c>
      <c r="BO6" s="102">
        <v>1</v>
      </c>
      <c r="BP6" s="102">
        <v>1</v>
      </c>
      <c r="BQ6" s="102">
        <v>1</v>
      </c>
    </row>
    <row r="7" spans="1:69" hidden="1" x14ac:dyDescent="0.25">
      <c r="A7" s="102" t="s">
        <v>132</v>
      </c>
      <c r="B7" s="102">
        <v>1</v>
      </c>
      <c r="C7" s="102" t="s">
        <v>133</v>
      </c>
      <c r="D7" s="120"/>
      <c r="E7" s="102">
        <v>0.5</v>
      </c>
      <c r="F7" s="102">
        <v>0.5</v>
      </c>
      <c r="G7" s="102">
        <v>0.5</v>
      </c>
      <c r="H7" s="102">
        <v>0.5</v>
      </c>
      <c r="I7" s="102">
        <v>0.5</v>
      </c>
      <c r="J7" s="102">
        <v>0.5</v>
      </c>
      <c r="K7" s="102">
        <v>0.5</v>
      </c>
      <c r="L7" s="102">
        <v>0.5</v>
      </c>
      <c r="M7" s="102">
        <v>0.5</v>
      </c>
      <c r="N7" s="102">
        <v>0.5</v>
      </c>
      <c r="O7" s="102">
        <v>0.5</v>
      </c>
      <c r="P7" s="102">
        <v>0.5</v>
      </c>
      <c r="Q7" s="102">
        <v>0.5</v>
      </c>
      <c r="R7" s="102">
        <v>0.5</v>
      </c>
      <c r="S7" s="102">
        <v>0.5</v>
      </c>
      <c r="T7" s="102">
        <v>0.5</v>
      </c>
      <c r="U7" s="102">
        <v>0.5</v>
      </c>
      <c r="V7" s="102">
        <v>0.5</v>
      </c>
      <c r="W7" s="102">
        <v>0.5</v>
      </c>
      <c r="X7" s="102">
        <v>0.5</v>
      </c>
      <c r="Y7" s="102">
        <v>0.5</v>
      </c>
      <c r="Z7" s="120"/>
      <c r="AA7" s="102">
        <v>1</v>
      </c>
      <c r="AB7" s="102">
        <v>1</v>
      </c>
      <c r="AC7" s="102">
        <v>1</v>
      </c>
      <c r="AD7" s="102">
        <v>1</v>
      </c>
      <c r="AE7" s="102">
        <v>1</v>
      </c>
      <c r="AF7" s="102">
        <v>1</v>
      </c>
      <c r="AG7" s="102">
        <v>1</v>
      </c>
      <c r="AH7" s="102">
        <v>1</v>
      </c>
      <c r="AI7" s="102">
        <v>1</v>
      </c>
      <c r="AJ7" s="102">
        <v>1</v>
      </c>
      <c r="AK7" s="102">
        <v>1</v>
      </c>
      <c r="AL7" s="102">
        <v>1</v>
      </c>
      <c r="AM7" s="102">
        <v>1</v>
      </c>
      <c r="AN7" s="102">
        <v>1</v>
      </c>
      <c r="AO7" s="102">
        <v>1</v>
      </c>
      <c r="AP7" s="102">
        <v>1</v>
      </c>
      <c r="AQ7" s="102">
        <v>1</v>
      </c>
      <c r="AR7" s="102">
        <v>1</v>
      </c>
      <c r="AS7" s="102">
        <v>1</v>
      </c>
      <c r="AT7" s="102">
        <v>1</v>
      </c>
      <c r="AU7" s="102">
        <v>1</v>
      </c>
      <c r="AV7" s="120"/>
      <c r="AW7" s="102">
        <v>0.5</v>
      </c>
      <c r="AX7" s="102">
        <v>0.5</v>
      </c>
      <c r="AY7" s="102">
        <v>0.5</v>
      </c>
      <c r="AZ7" s="102">
        <v>0.5</v>
      </c>
      <c r="BA7" s="102">
        <v>0.5</v>
      </c>
      <c r="BB7" s="102">
        <v>0.5</v>
      </c>
      <c r="BC7" s="102">
        <v>0.5</v>
      </c>
      <c r="BD7" s="102">
        <v>0.5</v>
      </c>
      <c r="BE7" s="102">
        <v>0.5</v>
      </c>
      <c r="BF7" s="102">
        <v>0.5</v>
      </c>
      <c r="BG7" s="102">
        <v>0.5</v>
      </c>
      <c r="BH7" s="102">
        <v>0.5</v>
      </c>
      <c r="BI7" s="102">
        <v>0.5</v>
      </c>
      <c r="BJ7" s="102">
        <v>0.5</v>
      </c>
      <c r="BK7" s="102">
        <v>0.5</v>
      </c>
      <c r="BL7" s="102">
        <v>0.5</v>
      </c>
      <c r="BM7" s="102">
        <v>0.5</v>
      </c>
      <c r="BN7" s="102">
        <v>0.5</v>
      </c>
      <c r="BO7" s="102">
        <v>0.5</v>
      </c>
      <c r="BP7" s="102">
        <v>0.5</v>
      </c>
      <c r="BQ7" s="102">
        <v>0.5</v>
      </c>
    </row>
    <row r="8" spans="1:69" hidden="1" x14ac:dyDescent="0.25">
      <c r="A8" s="102" t="s">
        <v>134</v>
      </c>
      <c r="B8" s="102">
        <v>1</v>
      </c>
      <c r="C8" s="102" t="s">
        <v>135</v>
      </c>
      <c r="D8" s="120"/>
      <c r="E8" s="102">
        <v>0.5</v>
      </c>
      <c r="F8" s="102">
        <v>0.5</v>
      </c>
      <c r="G8" s="102">
        <v>0.5</v>
      </c>
      <c r="H8" s="102">
        <v>0.5</v>
      </c>
      <c r="I8" s="102">
        <v>0.5</v>
      </c>
      <c r="J8" s="102">
        <v>0.5</v>
      </c>
      <c r="K8" s="102">
        <v>0.5</v>
      </c>
      <c r="L8" s="102">
        <v>0.5</v>
      </c>
      <c r="M8" s="102">
        <v>0.5</v>
      </c>
      <c r="N8" s="102">
        <v>0.5</v>
      </c>
      <c r="O8" s="102">
        <v>0.5</v>
      </c>
      <c r="P8" s="102">
        <v>0.5</v>
      </c>
      <c r="Q8" s="102">
        <v>0.5</v>
      </c>
      <c r="R8" s="102">
        <v>0.5</v>
      </c>
      <c r="S8" s="102">
        <v>0.5</v>
      </c>
      <c r="T8" s="102">
        <v>0.5</v>
      </c>
      <c r="U8" s="102">
        <v>0.5</v>
      </c>
      <c r="V8" s="102">
        <v>0.5</v>
      </c>
      <c r="W8" s="102">
        <v>0.5</v>
      </c>
      <c r="X8" s="102">
        <v>0.5</v>
      </c>
      <c r="Y8" s="102">
        <v>0.5</v>
      </c>
      <c r="Z8" s="120"/>
      <c r="AA8" s="102">
        <v>1</v>
      </c>
      <c r="AB8" s="102">
        <v>1</v>
      </c>
      <c r="AC8" s="102">
        <v>1</v>
      </c>
      <c r="AD8" s="102">
        <v>1</v>
      </c>
      <c r="AE8" s="102">
        <v>1</v>
      </c>
      <c r="AF8" s="102">
        <v>1</v>
      </c>
      <c r="AG8" s="102">
        <v>1</v>
      </c>
      <c r="AH8" s="102">
        <v>1</v>
      </c>
      <c r="AI8" s="102">
        <v>1</v>
      </c>
      <c r="AJ8" s="102">
        <v>1</v>
      </c>
      <c r="AK8" s="102">
        <v>1</v>
      </c>
      <c r="AL8" s="102">
        <v>1</v>
      </c>
      <c r="AM8" s="102">
        <v>1</v>
      </c>
      <c r="AN8" s="102">
        <v>1</v>
      </c>
      <c r="AO8" s="102">
        <v>1</v>
      </c>
      <c r="AP8" s="102">
        <v>1</v>
      </c>
      <c r="AQ8" s="102">
        <v>1</v>
      </c>
      <c r="AR8" s="102">
        <v>1</v>
      </c>
      <c r="AS8" s="102">
        <v>1</v>
      </c>
      <c r="AT8" s="102">
        <v>1</v>
      </c>
      <c r="AU8" s="102">
        <v>1</v>
      </c>
      <c r="AV8" s="120"/>
      <c r="AW8" s="102">
        <v>0.5</v>
      </c>
      <c r="AX8" s="102">
        <v>0.5</v>
      </c>
      <c r="AY8" s="102">
        <v>0.5</v>
      </c>
      <c r="AZ8" s="102">
        <v>0.5</v>
      </c>
      <c r="BA8" s="102">
        <v>0.5</v>
      </c>
      <c r="BB8" s="102">
        <v>0.5</v>
      </c>
      <c r="BC8" s="102">
        <v>0.5</v>
      </c>
      <c r="BD8" s="102">
        <v>0.5</v>
      </c>
      <c r="BE8" s="102">
        <v>0.5</v>
      </c>
      <c r="BF8" s="102">
        <v>0.5</v>
      </c>
      <c r="BG8" s="102">
        <v>0.5</v>
      </c>
      <c r="BH8" s="102">
        <v>0.5</v>
      </c>
      <c r="BI8" s="102">
        <v>0.5</v>
      </c>
      <c r="BJ8" s="102">
        <v>0.5</v>
      </c>
      <c r="BK8" s="102">
        <v>0.5</v>
      </c>
      <c r="BL8" s="102">
        <v>0.5</v>
      </c>
      <c r="BM8" s="102">
        <v>0.5</v>
      </c>
      <c r="BN8" s="102">
        <v>0.5</v>
      </c>
      <c r="BO8" s="102">
        <v>0.5</v>
      </c>
      <c r="BP8" s="102">
        <v>0.5</v>
      </c>
      <c r="BQ8" s="102">
        <v>0.5</v>
      </c>
    </row>
    <row r="9" spans="1:69" hidden="1" x14ac:dyDescent="0.25">
      <c r="A9" s="102">
        <v>5.3</v>
      </c>
      <c r="B9" s="102">
        <v>1</v>
      </c>
      <c r="C9" s="102" t="s">
        <v>136</v>
      </c>
      <c r="D9" s="120"/>
      <c r="E9" s="102">
        <v>0.5</v>
      </c>
      <c r="F9" s="102">
        <v>0.5</v>
      </c>
      <c r="G9" s="102">
        <v>0.5</v>
      </c>
      <c r="H9" s="102">
        <v>0.5</v>
      </c>
      <c r="I9" s="102">
        <v>0.5</v>
      </c>
      <c r="J9" s="102">
        <v>0.5</v>
      </c>
      <c r="K9" s="102">
        <v>0.5</v>
      </c>
      <c r="L9" s="102">
        <v>0.5</v>
      </c>
      <c r="M9" s="102">
        <v>0.5</v>
      </c>
      <c r="N9" s="102">
        <v>0.5</v>
      </c>
      <c r="O9" s="102">
        <v>0.5</v>
      </c>
      <c r="P9" s="102">
        <v>0.5</v>
      </c>
      <c r="Q9" s="102">
        <v>0.5</v>
      </c>
      <c r="R9" s="102">
        <v>0.5</v>
      </c>
      <c r="S9" s="102">
        <v>0.5</v>
      </c>
      <c r="T9" s="102">
        <v>0.5</v>
      </c>
      <c r="U9" s="102">
        <v>0.5</v>
      </c>
      <c r="V9" s="102">
        <v>0.5</v>
      </c>
      <c r="W9" s="102">
        <v>0.5</v>
      </c>
      <c r="X9" s="102">
        <v>0.5</v>
      </c>
      <c r="Y9" s="102">
        <v>0.5</v>
      </c>
      <c r="Z9" s="120"/>
      <c r="AA9" s="102">
        <v>1</v>
      </c>
      <c r="AB9" s="102">
        <v>1</v>
      </c>
      <c r="AC9" s="102">
        <v>1</v>
      </c>
      <c r="AD9" s="102">
        <v>1</v>
      </c>
      <c r="AE9" s="102">
        <v>1</v>
      </c>
      <c r="AF9" s="102">
        <v>1</v>
      </c>
      <c r="AG9" s="102">
        <v>1</v>
      </c>
      <c r="AH9" s="102">
        <v>1</v>
      </c>
      <c r="AI9" s="102">
        <v>1</v>
      </c>
      <c r="AJ9" s="102">
        <v>1</v>
      </c>
      <c r="AK9" s="102">
        <v>1</v>
      </c>
      <c r="AL9" s="102">
        <v>1</v>
      </c>
      <c r="AM9" s="102">
        <v>1</v>
      </c>
      <c r="AN9" s="102">
        <v>1</v>
      </c>
      <c r="AO9" s="102">
        <v>1</v>
      </c>
      <c r="AP9" s="102">
        <v>1</v>
      </c>
      <c r="AQ9" s="102">
        <v>1</v>
      </c>
      <c r="AR9" s="102">
        <v>1</v>
      </c>
      <c r="AS9" s="102">
        <v>1</v>
      </c>
      <c r="AT9" s="102">
        <v>1</v>
      </c>
      <c r="AU9" s="102">
        <v>1</v>
      </c>
      <c r="AV9" s="120"/>
      <c r="AW9" s="102">
        <v>0.5</v>
      </c>
      <c r="AX9" s="102">
        <v>0.5</v>
      </c>
      <c r="AY9" s="102">
        <v>0.5</v>
      </c>
      <c r="AZ9" s="102">
        <v>0.5</v>
      </c>
      <c r="BA9" s="102">
        <v>0.5</v>
      </c>
      <c r="BB9" s="102">
        <v>0.5</v>
      </c>
      <c r="BC9" s="102">
        <v>0.5</v>
      </c>
      <c r="BD9" s="102">
        <v>0.5</v>
      </c>
      <c r="BE9" s="102">
        <v>0.5</v>
      </c>
      <c r="BF9" s="102">
        <v>0.5</v>
      </c>
      <c r="BG9" s="102">
        <v>0.5</v>
      </c>
      <c r="BH9" s="102">
        <v>0.5</v>
      </c>
      <c r="BI9" s="102">
        <v>0.5</v>
      </c>
      <c r="BJ9" s="102">
        <v>0.5</v>
      </c>
      <c r="BK9" s="102">
        <v>0.5</v>
      </c>
      <c r="BL9" s="102">
        <v>0.5</v>
      </c>
      <c r="BM9" s="102">
        <v>0.5</v>
      </c>
      <c r="BN9" s="102">
        <v>0.5</v>
      </c>
      <c r="BO9" s="102">
        <v>0.5</v>
      </c>
      <c r="BP9" s="102">
        <v>0.5</v>
      </c>
      <c r="BQ9" s="102">
        <v>0.5</v>
      </c>
    </row>
    <row r="10" spans="1:69" hidden="1" x14ac:dyDescent="0.25">
      <c r="A10" s="102" t="s">
        <v>137</v>
      </c>
      <c r="B10" s="102">
        <v>1</v>
      </c>
      <c r="C10" s="102" t="s">
        <v>138</v>
      </c>
      <c r="D10" s="120"/>
      <c r="E10" s="102">
        <v>0.5</v>
      </c>
      <c r="F10" s="102">
        <v>0.5</v>
      </c>
      <c r="G10" s="102">
        <v>0.5</v>
      </c>
      <c r="H10" s="102">
        <v>1</v>
      </c>
      <c r="I10" s="102">
        <v>1</v>
      </c>
      <c r="J10" s="102">
        <v>0.5</v>
      </c>
      <c r="K10" s="102">
        <v>0.5</v>
      </c>
      <c r="L10" s="102">
        <v>0.5</v>
      </c>
      <c r="M10" s="102">
        <v>0.5</v>
      </c>
      <c r="N10" s="102">
        <v>0.5</v>
      </c>
      <c r="O10" s="102">
        <v>1</v>
      </c>
      <c r="P10" s="102">
        <v>1</v>
      </c>
      <c r="Q10" s="102">
        <v>1</v>
      </c>
      <c r="R10" s="102">
        <v>1</v>
      </c>
      <c r="S10" s="102">
        <v>1</v>
      </c>
      <c r="T10" s="102">
        <v>1</v>
      </c>
      <c r="U10" s="102">
        <v>1</v>
      </c>
      <c r="V10" s="102">
        <v>1</v>
      </c>
      <c r="W10" s="102">
        <v>1</v>
      </c>
      <c r="X10" s="102">
        <v>1</v>
      </c>
      <c r="Y10" s="102">
        <v>1</v>
      </c>
      <c r="Z10" s="120"/>
      <c r="AA10" s="102">
        <v>1</v>
      </c>
      <c r="AB10" s="102">
        <v>1</v>
      </c>
      <c r="AC10" s="102">
        <v>1</v>
      </c>
      <c r="AD10" s="102">
        <v>1</v>
      </c>
      <c r="AE10" s="102">
        <v>1</v>
      </c>
      <c r="AF10" s="102">
        <v>1</v>
      </c>
      <c r="AG10" s="102">
        <v>1</v>
      </c>
      <c r="AH10" s="102">
        <v>1</v>
      </c>
      <c r="AI10" s="102">
        <v>1</v>
      </c>
      <c r="AJ10" s="102">
        <v>1</v>
      </c>
      <c r="AK10" s="102">
        <v>1</v>
      </c>
      <c r="AL10" s="102">
        <v>1</v>
      </c>
      <c r="AM10" s="102">
        <v>1</v>
      </c>
      <c r="AN10" s="102">
        <v>1</v>
      </c>
      <c r="AO10" s="102">
        <v>1</v>
      </c>
      <c r="AP10" s="102">
        <v>1</v>
      </c>
      <c r="AQ10" s="102">
        <v>1</v>
      </c>
      <c r="AR10" s="102">
        <v>1</v>
      </c>
      <c r="AS10" s="102">
        <v>1</v>
      </c>
      <c r="AT10" s="102">
        <v>1</v>
      </c>
      <c r="AU10" s="102">
        <v>1</v>
      </c>
      <c r="AV10" s="120"/>
      <c r="AW10" s="102">
        <v>0.5</v>
      </c>
      <c r="AX10" s="102">
        <v>0.5</v>
      </c>
      <c r="AY10" s="102">
        <v>0.5</v>
      </c>
      <c r="AZ10" s="102">
        <v>1</v>
      </c>
      <c r="BA10" s="102">
        <v>1</v>
      </c>
      <c r="BB10" s="102">
        <v>0.5</v>
      </c>
      <c r="BC10" s="102">
        <v>0.5</v>
      </c>
      <c r="BD10" s="102">
        <v>0.5</v>
      </c>
      <c r="BE10" s="102">
        <v>0.5</v>
      </c>
      <c r="BF10" s="102">
        <v>0.5</v>
      </c>
      <c r="BG10" s="102">
        <v>1</v>
      </c>
      <c r="BH10" s="102">
        <v>1</v>
      </c>
      <c r="BI10" s="102">
        <v>1</v>
      </c>
      <c r="BJ10" s="102">
        <v>1</v>
      </c>
      <c r="BK10" s="102">
        <v>1</v>
      </c>
      <c r="BL10" s="102">
        <v>1</v>
      </c>
      <c r="BM10" s="102">
        <v>1</v>
      </c>
      <c r="BN10" s="102">
        <v>1</v>
      </c>
      <c r="BO10" s="102">
        <v>1</v>
      </c>
      <c r="BP10" s="102">
        <v>1</v>
      </c>
      <c r="BQ10" s="102">
        <v>1</v>
      </c>
    </row>
    <row r="11" spans="1:69" hidden="1" x14ac:dyDescent="0.25">
      <c r="A11" s="102" t="s">
        <v>139</v>
      </c>
      <c r="B11" s="102">
        <v>1</v>
      </c>
      <c r="C11" s="102" t="s">
        <v>140</v>
      </c>
      <c r="D11" s="120"/>
      <c r="E11" s="102">
        <v>0.5</v>
      </c>
      <c r="F11" s="102">
        <v>0.5</v>
      </c>
      <c r="G11" s="102">
        <v>0.5</v>
      </c>
      <c r="H11" s="102">
        <v>1</v>
      </c>
      <c r="I11" s="102">
        <v>1</v>
      </c>
      <c r="J11" s="102">
        <v>0.5</v>
      </c>
      <c r="K11" s="102">
        <v>0.5</v>
      </c>
      <c r="L11" s="102">
        <v>0.5</v>
      </c>
      <c r="M11" s="102">
        <v>0.5</v>
      </c>
      <c r="N11" s="102">
        <v>0.5</v>
      </c>
      <c r="O11" s="102">
        <v>1</v>
      </c>
      <c r="P11" s="102">
        <v>1</v>
      </c>
      <c r="Q11" s="102">
        <v>1</v>
      </c>
      <c r="R11" s="102">
        <v>1</v>
      </c>
      <c r="S11" s="102">
        <v>1</v>
      </c>
      <c r="T11" s="102">
        <v>1</v>
      </c>
      <c r="U11" s="102">
        <v>1</v>
      </c>
      <c r="V11" s="102">
        <v>1</v>
      </c>
      <c r="W11" s="102">
        <v>1</v>
      </c>
      <c r="X11" s="102">
        <v>1</v>
      </c>
      <c r="Y11" s="102">
        <v>1</v>
      </c>
      <c r="Z11" s="120"/>
      <c r="AA11" s="102">
        <v>1</v>
      </c>
      <c r="AB11" s="102">
        <v>1</v>
      </c>
      <c r="AC11" s="102">
        <v>1</v>
      </c>
      <c r="AD11" s="102">
        <v>1</v>
      </c>
      <c r="AE11" s="102">
        <v>1</v>
      </c>
      <c r="AF11" s="102">
        <v>1</v>
      </c>
      <c r="AG11" s="102">
        <v>1</v>
      </c>
      <c r="AH11" s="102">
        <v>1</v>
      </c>
      <c r="AI11" s="102">
        <v>1</v>
      </c>
      <c r="AJ11" s="102">
        <v>1</v>
      </c>
      <c r="AK11" s="102">
        <v>1</v>
      </c>
      <c r="AL11" s="102">
        <v>1</v>
      </c>
      <c r="AM11" s="102">
        <v>1</v>
      </c>
      <c r="AN11" s="102">
        <v>1</v>
      </c>
      <c r="AO11" s="102">
        <v>1</v>
      </c>
      <c r="AP11" s="102">
        <v>1</v>
      </c>
      <c r="AQ11" s="102">
        <v>1</v>
      </c>
      <c r="AR11" s="102">
        <v>1</v>
      </c>
      <c r="AS11" s="102">
        <v>1</v>
      </c>
      <c r="AT11" s="102">
        <v>1</v>
      </c>
      <c r="AU11" s="102">
        <v>1</v>
      </c>
      <c r="AV11" s="120"/>
      <c r="AW11" s="102">
        <v>0.5</v>
      </c>
      <c r="AX11" s="102">
        <v>0.5</v>
      </c>
      <c r="AY11" s="102">
        <v>0.5</v>
      </c>
      <c r="AZ11" s="102">
        <v>1</v>
      </c>
      <c r="BA11" s="102">
        <v>1</v>
      </c>
      <c r="BB11" s="102">
        <v>0.5</v>
      </c>
      <c r="BC11" s="102">
        <v>0.5</v>
      </c>
      <c r="BD11" s="102">
        <v>0.5</v>
      </c>
      <c r="BE11" s="102">
        <v>0.5</v>
      </c>
      <c r="BF11" s="102">
        <v>0.5</v>
      </c>
      <c r="BG11" s="102">
        <v>1</v>
      </c>
      <c r="BH11" s="102">
        <v>1</v>
      </c>
      <c r="BI11" s="102">
        <v>1</v>
      </c>
      <c r="BJ11" s="102">
        <v>1</v>
      </c>
      <c r="BK11" s="102">
        <v>1</v>
      </c>
      <c r="BL11" s="102">
        <v>1</v>
      </c>
      <c r="BM11" s="102">
        <v>1</v>
      </c>
      <c r="BN11" s="102">
        <v>1</v>
      </c>
      <c r="BO11" s="102">
        <v>1</v>
      </c>
      <c r="BP11" s="102">
        <v>1</v>
      </c>
      <c r="BQ11" s="102">
        <v>1</v>
      </c>
    </row>
    <row r="12" spans="1:69" hidden="1" x14ac:dyDescent="0.25">
      <c r="A12" s="102" t="s">
        <v>141</v>
      </c>
      <c r="B12" s="102">
        <v>1</v>
      </c>
      <c r="C12" s="102" t="s">
        <v>142</v>
      </c>
      <c r="D12" s="120"/>
      <c r="E12" s="102">
        <v>1</v>
      </c>
      <c r="F12" s="102">
        <v>1</v>
      </c>
      <c r="G12" s="102">
        <v>1</v>
      </c>
      <c r="H12" s="102">
        <v>1</v>
      </c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102">
        <v>1</v>
      </c>
      <c r="O12" s="102">
        <v>1</v>
      </c>
      <c r="P12" s="102">
        <v>1</v>
      </c>
      <c r="Q12" s="102">
        <v>1</v>
      </c>
      <c r="R12" s="102">
        <v>1</v>
      </c>
      <c r="S12" s="102">
        <v>1</v>
      </c>
      <c r="T12" s="102">
        <v>1</v>
      </c>
      <c r="U12" s="102">
        <v>1</v>
      </c>
      <c r="V12" s="102">
        <v>1</v>
      </c>
      <c r="W12" s="102">
        <v>1</v>
      </c>
      <c r="X12" s="102">
        <v>1</v>
      </c>
      <c r="Y12" s="102">
        <v>1</v>
      </c>
      <c r="Z12" s="120"/>
      <c r="AA12" s="102">
        <v>1</v>
      </c>
      <c r="AB12" s="102">
        <v>1</v>
      </c>
      <c r="AC12" s="102">
        <v>1</v>
      </c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102">
        <v>1</v>
      </c>
      <c r="AJ12" s="102">
        <v>1</v>
      </c>
      <c r="AK12" s="102">
        <v>1</v>
      </c>
      <c r="AL12" s="102">
        <v>1</v>
      </c>
      <c r="AM12" s="102">
        <v>1</v>
      </c>
      <c r="AN12" s="102">
        <v>1</v>
      </c>
      <c r="AO12" s="102">
        <v>1</v>
      </c>
      <c r="AP12" s="102">
        <v>1</v>
      </c>
      <c r="AQ12" s="102">
        <v>1</v>
      </c>
      <c r="AR12" s="102">
        <v>1</v>
      </c>
      <c r="AS12" s="102">
        <v>1</v>
      </c>
      <c r="AT12" s="102">
        <v>1</v>
      </c>
      <c r="AU12" s="102">
        <v>1</v>
      </c>
      <c r="AV12" s="120"/>
      <c r="AW12" s="102">
        <v>1</v>
      </c>
      <c r="AX12" s="102">
        <v>1</v>
      </c>
      <c r="AY12" s="102">
        <v>1</v>
      </c>
      <c r="AZ12" s="102">
        <v>1</v>
      </c>
      <c r="BA12" s="102">
        <v>1</v>
      </c>
      <c r="BB12" s="102">
        <v>1</v>
      </c>
      <c r="BC12" s="102">
        <v>1</v>
      </c>
      <c r="BD12" s="102">
        <v>1</v>
      </c>
      <c r="BE12" s="102">
        <v>1</v>
      </c>
      <c r="BF12" s="102">
        <v>1</v>
      </c>
      <c r="BG12" s="102">
        <v>1</v>
      </c>
      <c r="BH12" s="102">
        <v>1</v>
      </c>
      <c r="BI12" s="102">
        <v>1</v>
      </c>
      <c r="BJ12" s="102">
        <v>1</v>
      </c>
      <c r="BK12" s="102">
        <v>1</v>
      </c>
      <c r="BL12" s="102">
        <v>1</v>
      </c>
      <c r="BM12" s="102">
        <v>1</v>
      </c>
      <c r="BN12" s="102">
        <v>1</v>
      </c>
      <c r="BO12" s="102">
        <v>1</v>
      </c>
      <c r="BP12" s="102">
        <v>1</v>
      </c>
      <c r="BQ12" s="102">
        <v>1</v>
      </c>
    </row>
    <row r="13" spans="1:69" x14ac:dyDescent="0.25">
      <c r="A13" s="119">
        <v>1</v>
      </c>
      <c r="B13" s="119">
        <v>2</v>
      </c>
      <c r="C13" s="119">
        <v>3</v>
      </c>
      <c r="D13" s="121">
        <v>4</v>
      </c>
      <c r="E13" s="119">
        <v>5</v>
      </c>
      <c r="F13" s="119">
        <v>6</v>
      </c>
      <c r="G13" s="119">
        <v>7</v>
      </c>
      <c r="H13" s="119">
        <v>8</v>
      </c>
      <c r="I13" s="119">
        <v>9</v>
      </c>
      <c r="J13" s="119">
        <v>10</v>
      </c>
      <c r="K13" s="119">
        <v>11</v>
      </c>
      <c r="L13" s="119">
        <v>12</v>
      </c>
      <c r="M13" s="119">
        <v>13</v>
      </c>
      <c r="N13" s="119">
        <v>14</v>
      </c>
      <c r="O13" s="119">
        <v>15</v>
      </c>
      <c r="P13" s="119">
        <v>16</v>
      </c>
      <c r="Q13" s="119">
        <v>17</v>
      </c>
      <c r="R13" s="119">
        <v>18</v>
      </c>
      <c r="S13" s="119">
        <v>19</v>
      </c>
      <c r="T13" s="119">
        <v>20</v>
      </c>
      <c r="U13" s="119">
        <v>21</v>
      </c>
      <c r="V13" s="119">
        <v>22</v>
      </c>
      <c r="W13" s="119">
        <v>23</v>
      </c>
      <c r="X13" s="119">
        <v>24</v>
      </c>
      <c r="Y13" s="119">
        <v>25</v>
      </c>
      <c r="Z13" s="121">
        <v>26</v>
      </c>
      <c r="AA13" s="119">
        <v>27</v>
      </c>
      <c r="AB13" s="119">
        <v>28</v>
      </c>
      <c r="AC13" s="119">
        <v>29</v>
      </c>
      <c r="AD13" s="119">
        <v>30</v>
      </c>
      <c r="AE13" s="119">
        <v>31</v>
      </c>
      <c r="AF13" s="119">
        <v>32</v>
      </c>
      <c r="AG13" s="119">
        <v>33</v>
      </c>
      <c r="AH13" s="119">
        <v>34</v>
      </c>
      <c r="AI13" s="119">
        <v>35</v>
      </c>
      <c r="AJ13" s="119">
        <v>36</v>
      </c>
      <c r="AK13" s="119">
        <v>37</v>
      </c>
      <c r="AL13" s="119">
        <v>38</v>
      </c>
      <c r="AM13" s="119">
        <v>39</v>
      </c>
      <c r="AN13" s="119">
        <v>40</v>
      </c>
      <c r="AO13" s="119">
        <v>41</v>
      </c>
      <c r="AP13" s="119">
        <v>42</v>
      </c>
      <c r="AQ13" s="119">
        <v>43</v>
      </c>
      <c r="AR13" s="119">
        <v>44</v>
      </c>
      <c r="AS13" s="119">
        <v>45</v>
      </c>
      <c r="AT13" s="119">
        <v>46</v>
      </c>
      <c r="AU13" s="119">
        <v>47</v>
      </c>
      <c r="AV13" s="121">
        <v>48</v>
      </c>
      <c r="AW13" s="119">
        <v>49</v>
      </c>
      <c r="AX13" s="119">
        <v>50</v>
      </c>
      <c r="AY13" s="119">
        <v>51</v>
      </c>
      <c r="AZ13" s="119">
        <v>52</v>
      </c>
      <c r="BA13" s="119">
        <v>53</v>
      </c>
      <c r="BB13" s="119">
        <v>54</v>
      </c>
      <c r="BC13" s="119">
        <v>55</v>
      </c>
      <c r="BD13" s="119">
        <v>56</v>
      </c>
      <c r="BE13" s="119">
        <v>57</v>
      </c>
      <c r="BF13" s="119">
        <v>58</v>
      </c>
      <c r="BG13" s="119">
        <v>59</v>
      </c>
      <c r="BH13" s="119">
        <v>60</v>
      </c>
      <c r="BI13" s="119">
        <v>61</v>
      </c>
      <c r="BJ13" s="119">
        <v>62</v>
      </c>
      <c r="BK13" s="119">
        <v>63</v>
      </c>
      <c r="BL13" s="119">
        <v>64</v>
      </c>
      <c r="BM13" s="119">
        <v>65</v>
      </c>
      <c r="BN13" s="119">
        <v>66</v>
      </c>
      <c r="BO13" s="119">
        <v>67</v>
      </c>
      <c r="BP13" s="119">
        <v>68</v>
      </c>
      <c r="BQ13" s="119">
        <v>69</v>
      </c>
    </row>
    <row r="14" spans="1:69" x14ac:dyDescent="0.25">
      <c r="A14" s="102" t="s">
        <v>1</v>
      </c>
      <c r="B14" s="102">
        <v>0</v>
      </c>
      <c r="C14" s="102" t="s">
        <v>2</v>
      </c>
      <c r="D14" s="120"/>
      <c r="E14" s="102">
        <v>0.05</v>
      </c>
      <c r="F14" s="102">
        <v>0.15000000000000002</v>
      </c>
      <c r="G14" s="102">
        <v>0.25</v>
      </c>
      <c r="H14" s="102">
        <v>0.25</v>
      </c>
      <c r="I14" s="102">
        <v>0.25</v>
      </c>
      <c r="J14" s="102">
        <v>0.05</v>
      </c>
      <c r="K14" s="102">
        <v>0.05</v>
      </c>
      <c r="L14" s="102">
        <v>0.05</v>
      </c>
      <c r="M14" s="102">
        <v>0.05</v>
      </c>
      <c r="N14" s="102">
        <v>0.05</v>
      </c>
      <c r="O14" s="102">
        <v>0</v>
      </c>
      <c r="P14" s="102">
        <v>0</v>
      </c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v>0</v>
      </c>
      <c r="W14" s="102">
        <v>0</v>
      </c>
      <c r="X14" s="102">
        <v>0</v>
      </c>
      <c r="Y14" s="102">
        <v>0</v>
      </c>
      <c r="Z14" s="120"/>
      <c r="AA14" s="102">
        <v>4.5999999999999999E-2</v>
      </c>
      <c r="AB14" s="102">
        <v>0.13800000000000001</v>
      </c>
      <c r="AC14" s="102">
        <v>0.22999999999999998</v>
      </c>
      <c r="AD14" s="102">
        <v>0.22999999999999998</v>
      </c>
      <c r="AE14" s="102">
        <v>0.22999999999999998</v>
      </c>
      <c r="AF14" s="102">
        <v>4.5999999999999999E-2</v>
      </c>
      <c r="AG14" s="102">
        <v>4.5999999999999999E-2</v>
      </c>
      <c r="AH14" s="102">
        <v>4.5999999999999999E-2</v>
      </c>
      <c r="AI14" s="102">
        <v>4.5999999999999999E-2</v>
      </c>
      <c r="AJ14" s="102">
        <v>4.5999999999999999E-2</v>
      </c>
      <c r="AK14" s="102">
        <v>0</v>
      </c>
      <c r="AL14" s="102">
        <v>0</v>
      </c>
      <c r="AM14" s="102">
        <v>0</v>
      </c>
      <c r="AN14" s="102">
        <v>0</v>
      </c>
      <c r="AO14" s="102">
        <v>0</v>
      </c>
      <c r="AP14" s="102">
        <v>0</v>
      </c>
      <c r="AQ14" s="102">
        <v>0</v>
      </c>
      <c r="AR14" s="102">
        <v>0</v>
      </c>
      <c r="AS14" s="102">
        <v>0</v>
      </c>
      <c r="AT14" s="102">
        <v>0</v>
      </c>
      <c r="AU14" s="102">
        <v>0</v>
      </c>
      <c r="AV14" s="120"/>
      <c r="AW14" s="102">
        <v>2.6000000000000002E-2</v>
      </c>
      <c r="AX14" s="102">
        <v>7.8000000000000014E-2</v>
      </c>
      <c r="AY14" s="102">
        <v>0.13</v>
      </c>
      <c r="AZ14" s="102">
        <v>0.13</v>
      </c>
      <c r="BA14" s="102">
        <v>0.13</v>
      </c>
      <c r="BB14" s="102">
        <v>2.6000000000000002E-2</v>
      </c>
      <c r="BC14" s="102">
        <v>2.6000000000000002E-2</v>
      </c>
      <c r="BD14" s="102">
        <v>2.6000000000000002E-2</v>
      </c>
      <c r="BE14" s="102">
        <v>2.6000000000000002E-2</v>
      </c>
      <c r="BF14" s="102">
        <v>2.6000000000000002E-2</v>
      </c>
      <c r="BG14" s="102">
        <v>0</v>
      </c>
      <c r="BH14" s="102">
        <v>0</v>
      </c>
      <c r="BI14" s="102">
        <v>0</v>
      </c>
      <c r="BJ14" s="102">
        <v>0</v>
      </c>
      <c r="BK14" s="102">
        <v>0</v>
      </c>
      <c r="BL14" s="102">
        <v>0</v>
      </c>
      <c r="BM14" s="102">
        <v>0</v>
      </c>
      <c r="BN14" s="102">
        <v>0</v>
      </c>
      <c r="BO14" s="102">
        <v>0</v>
      </c>
      <c r="BP14" s="102">
        <v>0</v>
      </c>
      <c r="BQ14" s="102">
        <v>0</v>
      </c>
    </row>
    <row r="15" spans="1:69" x14ac:dyDescent="0.25">
      <c r="A15" s="102" t="s">
        <v>3</v>
      </c>
      <c r="B15" s="102">
        <v>0</v>
      </c>
      <c r="C15" s="102" t="s">
        <v>4</v>
      </c>
      <c r="D15" s="120"/>
      <c r="E15" s="102">
        <v>0.05</v>
      </c>
      <c r="F15" s="102">
        <v>0.15000000000000002</v>
      </c>
      <c r="G15" s="102">
        <v>0.25</v>
      </c>
      <c r="H15" s="102">
        <v>0.25</v>
      </c>
      <c r="I15" s="102">
        <v>0.25</v>
      </c>
      <c r="J15" s="102">
        <v>0.05</v>
      </c>
      <c r="K15" s="102">
        <v>0.05</v>
      </c>
      <c r="L15" s="102">
        <v>0.05</v>
      </c>
      <c r="M15" s="102">
        <v>0.05</v>
      </c>
      <c r="N15" s="102">
        <v>0.05</v>
      </c>
      <c r="O15" s="102">
        <v>0</v>
      </c>
      <c r="P15" s="102">
        <v>0</v>
      </c>
      <c r="Q15" s="102">
        <v>0</v>
      </c>
      <c r="R15" s="102">
        <v>0</v>
      </c>
      <c r="S15" s="102">
        <v>0</v>
      </c>
      <c r="T15" s="102">
        <v>0</v>
      </c>
      <c r="U15" s="102">
        <v>0</v>
      </c>
      <c r="V15" s="102">
        <v>0</v>
      </c>
      <c r="W15" s="102">
        <v>0</v>
      </c>
      <c r="X15" s="102">
        <v>0</v>
      </c>
      <c r="Y15" s="102">
        <v>0</v>
      </c>
      <c r="Z15" s="120"/>
      <c r="AA15" s="102">
        <v>4.5999999999999999E-2</v>
      </c>
      <c r="AB15" s="102">
        <v>0.13800000000000001</v>
      </c>
      <c r="AC15" s="102">
        <v>0.22999999999999998</v>
      </c>
      <c r="AD15" s="102">
        <v>0.22999999999999998</v>
      </c>
      <c r="AE15" s="102">
        <v>0.22999999999999998</v>
      </c>
      <c r="AF15" s="102">
        <v>4.5999999999999999E-2</v>
      </c>
      <c r="AG15" s="102">
        <v>4.5999999999999999E-2</v>
      </c>
      <c r="AH15" s="102">
        <v>4.5999999999999999E-2</v>
      </c>
      <c r="AI15" s="102">
        <v>4.5999999999999999E-2</v>
      </c>
      <c r="AJ15" s="102">
        <v>4.5999999999999999E-2</v>
      </c>
      <c r="AK15" s="102">
        <v>0</v>
      </c>
      <c r="AL15" s="102">
        <v>0</v>
      </c>
      <c r="AM15" s="102">
        <v>0</v>
      </c>
      <c r="AN15" s="102">
        <v>0</v>
      </c>
      <c r="AO15" s="102">
        <v>0</v>
      </c>
      <c r="AP15" s="102">
        <v>0</v>
      </c>
      <c r="AQ15" s="102">
        <v>0</v>
      </c>
      <c r="AR15" s="102">
        <v>0</v>
      </c>
      <c r="AS15" s="102">
        <v>0</v>
      </c>
      <c r="AT15" s="102">
        <v>0</v>
      </c>
      <c r="AU15" s="102">
        <v>0</v>
      </c>
      <c r="AV15" s="120"/>
      <c r="AW15" s="102">
        <v>2.6000000000000002E-2</v>
      </c>
      <c r="AX15" s="102">
        <v>7.8000000000000014E-2</v>
      </c>
      <c r="AY15" s="102">
        <v>0.13</v>
      </c>
      <c r="AZ15" s="102">
        <v>0.13</v>
      </c>
      <c r="BA15" s="102">
        <v>0.13</v>
      </c>
      <c r="BB15" s="102">
        <v>2.6000000000000002E-2</v>
      </c>
      <c r="BC15" s="102">
        <v>2.6000000000000002E-2</v>
      </c>
      <c r="BD15" s="102">
        <v>2.6000000000000002E-2</v>
      </c>
      <c r="BE15" s="102">
        <v>2.6000000000000002E-2</v>
      </c>
      <c r="BF15" s="102">
        <v>2.6000000000000002E-2</v>
      </c>
      <c r="BG15" s="102">
        <v>0</v>
      </c>
      <c r="BH15" s="102">
        <v>0</v>
      </c>
      <c r="BI15" s="102">
        <v>0</v>
      </c>
      <c r="BJ15" s="102">
        <v>0</v>
      </c>
      <c r="BK15" s="102">
        <v>0</v>
      </c>
      <c r="BL15" s="102">
        <v>0</v>
      </c>
      <c r="BM15" s="102">
        <v>0</v>
      </c>
      <c r="BN15" s="102">
        <v>0</v>
      </c>
      <c r="BO15" s="102">
        <v>0</v>
      </c>
      <c r="BP15" s="102">
        <v>0</v>
      </c>
      <c r="BQ15" s="102">
        <v>0</v>
      </c>
    </row>
    <row r="16" spans="1:69" x14ac:dyDescent="0.25">
      <c r="A16" s="102" t="s">
        <v>5</v>
      </c>
      <c r="B16" s="102">
        <v>0</v>
      </c>
      <c r="C16" s="102" t="s">
        <v>6</v>
      </c>
      <c r="D16" s="120"/>
      <c r="E16" s="102">
        <v>0.05</v>
      </c>
      <c r="F16" s="102">
        <v>0.15000000000000002</v>
      </c>
      <c r="G16" s="102">
        <v>0.25</v>
      </c>
      <c r="H16" s="102">
        <v>0.25</v>
      </c>
      <c r="I16" s="102">
        <v>0.25</v>
      </c>
      <c r="J16" s="102">
        <v>0.05</v>
      </c>
      <c r="K16" s="102">
        <v>0.05</v>
      </c>
      <c r="L16" s="102">
        <v>0.05</v>
      </c>
      <c r="M16" s="102">
        <v>0.05</v>
      </c>
      <c r="N16" s="102">
        <v>0.05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20"/>
      <c r="AA16" s="102">
        <v>4.5999999999999999E-2</v>
      </c>
      <c r="AB16" s="102">
        <v>0.13800000000000001</v>
      </c>
      <c r="AC16" s="102">
        <v>0.22999999999999998</v>
      </c>
      <c r="AD16" s="102">
        <v>0.22999999999999998</v>
      </c>
      <c r="AE16" s="102">
        <v>0.22999999999999998</v>
      </c>
      <c r="AF16" s="102">
        <v>4.5999999999999999E-2</v>
      </c>
      <c r="AG16" s="102">
        <v>4.5999999999999999E-2</v>
      </c>
      <c r="AH16" s="102">
        <v>4.5999999999999999E-2</v>
      </c>
      <c r="AI16" s="102">
        <v>4.5999999999999999E-2</v>
      </c>
      <c r="AJ16" s="102">
        <v>4.5999999999999999E-2</v>
      </c>
      <c r="AK16" s="102">
        <v>0</v>
      </c>
      <c r="AL16" s="102">
        <v>0</v>
      </c>
      <c r="AM16" s="102">
        <v>0</v>
      </c>
      <c r="AN16" s="102">
        <v>0</v>
      </c>
      <c r="AO16" s="102">
        <v>0</v>
      </c>
      <c r="AP16" s="102">
        <v>0</v>
      </c>
      <c r="AQ16" s="102">
        <v>0</v>
      </c>
      <c r="AR16" s="102">
        <v>0</v>
      </c>
      <c r="AS16" s="102">
        <v>0</v>
      </c>
      <c r="AT16" s="102">
        <v>0</v>
      </c>
      <c r="AU16" s="102">
        <v>0</v>
      </c>
      <c r="AV16" s="120"/>
      <c r="AW16" s="102">
        <v>2.6000000000000002E-2</v>
      </c>
      <c r="AX16" s="102">
        <v>7.8000000000000014E-2</v>
      </c>
      <c r="AY16" s="102">
        <v>0.13</v>
      </c>
      <c r="AZ16" s="102">
        <v>0.13</v>
      </c>
      <c r="BA16" s="102">
        <v>0.13</v>
      </c>
      <c r="BB16" s="102">
        <v>2.6000000000000002E-2</v>
      </c>
      <c r="BC16" s="102">
        <v>2.6000000000000002E-2</v>
      </c>
      <c r="BD16" s="102">
        <v>2.6000000000000002E-2</v>
      </c>
      <c r="BE16" s="102">
        <v>2.6000000000000002E-2</v>
      </c>
      <c r="BF16" s="102">
        <v>2.6000000000000002E-2</v>
      </c>
      <c r="BG16" s="102">
        <v>0</v>
      </c>
      <c r="BH16" s="102">
        <v>0</v>
      </c>
      <c r="BI16" s="102">
        <v>0</v>
      </c>
      <c r="BJ16" s="102">
        <v>0</v>
      </c>
      <c r="BK16" s="102">
        <v>0</v>
      </c>
      <c r="BL16" s="102">
        <v>0</v>
      </c>
      <c r="BM16" s="102">
        <v>0</v>
      </c>
      <c r="BN16" s="102">
        <v>0</v>
      </c>
      <c r="BO16" s="102">
        <v>0</v>
      </c>
      <c r="BP16" s="102">
        <v>0</v>
      </c>
      <c r="BQ16" s="102">
        <v>0</v>
      </c>
    </row>
    <row r="17" spans="1:69" x14ac:dyDescent="0.25">
      <c r="A17" s="102" t="s">
        <v>7</v>
      </c>
      <c r="B17" s="102">
        <v>1</v>
      </c>
      <c r="C17" s="102" t="s">
        <v>8</v>
      </c>
      <c r="D17" s="120"/>
      <c r="E17" s="102">
        <v>1</v>
      </c>
      <c r="F17" s="102">
        <v>1</v>
      </c>
      <c r="G17" s="102">
        <v>1</v>
      </c>
      <c r="H17" s="102">
        <v>1</v>
      </c>
      <c r="I17" s="102">
        <v>1</v>
      </c>
      <c r="J17" s="102">
        <v>1</v>
      </c>
      <c r="K17" s="102">
        <v>1</v>
      </c>
      <c r="L17" s="102">
        <v>1</v>
      </c>
      <c r="M17" s="102">
        <v>1</v>
      </c>
      <c r="N17" s="102">
        <v>1</v>
      </c>
      <c r="O17" s="102">
        <v>1</v>
      </c>
      <c r="P17" s="102">
        <v>1</v>
      </c>
      <c r="Q17" s="102">
        <v>1</v>
      </c>
      <c r="R17" s="102">
        <v>1</v>
      </c>
      <c r="S17" s="102">
        <v>1</v>
      </c>
      <c r="T17" s="102">
        <v>1</v>
      </c>
      <c r="U17" s="102">
        <v>1</v>
      </c>
      <c r="V17" s="102">
        <v>1</v>
      </c>
      <c r="W17" s="102">
        <v>1</v>
      </c>
      <c r="X17" s="102">
        <v>1</v>
      </c>
      <c r="Y17" s="102">
        <v>1</v>
      </c>
      <c r="Z17" s="120"/>
      <c r="AA17" s="102">
        <v>1</v>
      </c>
      <c r="AB17" s="102">
        <v>1</v>
      </c>
      <c r="AC17" s="102">
        <v>1</v>
      </c>
      <c r="AD17" s="102">
        <v>1</v>
      </c>
      <c r="AE17" s="102">
        <v>1</v>
      </c>
      <c r="AF17" s="102">
        <v>1</v>
      </c>
      <c r="AG17" s="102">
        <v>1</v>
      </c>
      <c r="AH17" s="102">
        <v>1</v>
      </c>
      <c r="AI17" s="102">
        <v>1</v>
      </c>
      <c r="AJ17" s="102">
        <v>1</v>
      </c>
      <c r="AK17" s="102">
        <v>1</v>
      </c>
      <c r="AL17" s="102">
        <v>1</v>
      </c>
      <c r="AM17" s="102">
        <v>1</v>
      </c>
      <c r="AN17" s="102">
        <v>1</v>
      </c>
      <c r="AO17" s="102">
        <v>1</v>
      </c>
      <c r="AP17" s="102">
        <v>1</v>
      </c>
      <c r="AQ17" s="102">
        <v>1</v>
      </c>
      <c r="AR17" s="102">
        <v>1</v>
      </c>
      <c r="AS17" s="102">
        <v>1</v>
      </c>
      <c r="AT17" s="102">
        <v>1</v>
      </c>
      <c r="AU17" s="102">
        <v>1</v>
      </c>
      <c r="AV17" s="120"/>
      <c r="AW17" s="102">
        <v>1</v>
      </c>
      <c r="AX17" s="102">
        <v>1</v>
      </c>
      <c r="AY17" s="102">
        <v>1</v>
      </c>
      <c r="AZ17" s="102">
        <v>1</v>
      </c>
      <c r="BA17" s="102">
        <v>1</v>
      </c>
      <c r="BB17" s="102">
        <v>1</v>
      </c>
      <c r="BC17" s="102">
        <v>1</v>
      </c>
      <c r="BD17" s="102">
        <v>1</v>
      </c>
      <c r="BE17" s="102">
        <v>1</v>
      </c>
      <c r="BF17" s="102">
        <v>1</v>
      </c>
      <c r="BG17" s="102">
        <v>1</v>
      </c>
      <c r="BH17" s="102">
        <v>1</v>
      </c>
      <c r="BI17" s="102">
        <v>1</v>
      </c>
      <c r="BJ17" s="102">
        <v>1</v>
      </c>
      <c r="BK17" s="102">
        <v>1</v>
      </c>
      <c r="BL17" s="102">
        <v>1</v>
      </c>
      <c r="BM17" s="102">
        <v>1</v>
      </c>
      <c r="BN17" s="102">
        <v>1</v>
      </c>
      <c r="BO17" s="102">
        <v>1</v>
      </c>
      <c r="BP17" s="102">
        <v>1</v>
      </c>
      <c r="BQ17" s="102">
        <v>1</v>
      </c>
    </row>
    <row r="18" spans="1:69" x14ac:dyDescent="0.25">
      <c r="A18" s="102" t="s">
        <v>11</v>
      </c>
      <c r="B18" s="102">
        <v>1</v>
      </c>
      <c r="C18" s="102" t="s">
        <v>12</v>
      </c>
      <c r="D18" s="120"/>
      <c r="E18" s="102">
        <v>1</v>
      </c>
      <c r="F18" s="102">
        <v>1</v>
      </c>
      <c r="G18" s="102">
        <v>1</v>
      </c>
      <c r="H18" s="102">
        <v>1</v>
      </c>
      <c r="I18" s="102">
        <v>1</v>
      </c>
      <c r="J18" s="102">
        <v>1</v>
      </c>
      <c r="K18" s="102">
        <v>1</v>
      </c>
      <c r="L18" s="102">
        <v>1</v>
      </c>
      <c r="M18" s="102">
        <v>1</v>
      </c>
      <c r="N18" s="102">
        <v>1</v>
      </c>
      <c r="O18" s="102">
        <v>1</v>
      </c>
      <c r="P18" s="102">
        <v>1</v>
      </c>
      <c r="Q18" s="102">
        <v>1</v>
      </c>
      <c r="R18" s="102">
        <v>1</v>
      </c>
      <c r="S18" s="102">
        <v>1</v>
      </c>
      <c r="T18" s="102">
        <v>1</v>
      </c>
      <c r="U18" s="102">
        <v>1</v>
      </c>
      <c r="V18" s="102">
        <v>1</v>
      </c>
      <c r="W18" s="102">
        <v>1</v>
      </c>
      <c r="X18" s="102">
        <v>1</v>
      </c>
      <c r="Y18" s="102">
        <v>1</v>
      </c>
      <c r="Z18" s="120"/>
      <c r="AA18" s="102">
        <v>1</v>
      </c>
      <c r="AB18" s="102">
        <v>1</v>
      </c>
      <c r="AC18" s="102">
        <v>1</v>
      </c>
      <c r="AD18" s="102">
        <v>1</v>
      </c>
      <c r="AE18" s="102">
        <v>1</v>
      </c>
      <c r="AF18" s="102">
        <v>1</v>
      </c>
      <c r="AG18" s="102">
        <v>1</v>
      </c>
      <c r="AH18" s="102">
        <v>1</v>
      </c>
      <c r="AI18" s="102">
        <v>1</v>
      </c>
      <c r="AJ18" s="102">
        <v>1</v>
      </c>
      <c r="AK18" s="102">
        <v>1</v>
      </c>
      <c r="AL18" s="102">
        <v>1</v>
      </c>
      <c r="AM18" s="102">
        <v>1</v>
      </c>
      <c r="AN18" s="102">
        <v>1</v>
      </c>
      <c r="AO18" s="102">
        <v>1</v>
      </c>
      <c r="AP18" s="102">
        <v>1</v>
      </c>
      <c r="AQ18" s="102">
        <v>1</v>
      </c>
      <c r="AR18" s="102">
        <v>1</v>
      </c>
      <c r="AS18" s="102">
        <v>1</v>
      </c>
      <c r="AT18" s="102">
        <v>1</v>
      </c>
      <c r="AU18" s="102">
        <v>1</v>
      </c>
      <c r="AV18" s="120"/>
      <c r="AW18" s="102">
        <v>1</v>
      </c>
      <c r="AX18" s="102">
        <v>1</v>
      </c>
      <c r="AY18" s="102">
        <v>1</v>
      </c>
      <c r="AZ18" s="102">
        <v>1</v>
      </c>
      <c r="BA18" s="102">
        <v>1</v>
      </c>
      <c r="BB18" s="102">
        <v>1</v>
      </c>
      <c r="BC18" s="102">
        <v>1</v>
      </c>
      <c r="BD18" s="102">
        <v>1</v>
      </c>
      <c r="BE18" s="102">
        <v>1</v>
      </c>
      <c r="BF18" s="102">
        <v>1</v>
      </c>
      <c r="BG18" s="102">
        <v>1</v>
      </c>
      <c r="BH18" s="102">
        <v>1</v>
      </c>
      <c r="BI18" s="102">
        <v>1</v>
      </c>
      <c r="BJ18" s="102">
        <v>1</v>
      </c>
      <c r="BK18" s="102">
        <v>1</v>
      </c>
      <c r="BL18" s="102">
        <v>1</v>
      </c>
      <c r="BM18" s="102">
        <v>1</v>
      </c>
      <c r="BN18" s="102">
        <v>1</v>
      </c>
      <c r="BO18" s="102">
        <v>1</v>
      </c>
      <c r="BP18" s="102">
        <v>1</v>
      </c>
      <c r="BQ18" s="102">
        <v>1</v>
      </c>
    </row>
    <row r="19" spans="1:69" x14ac:dyDescent="0.25">
      <c r="A19" s="102" t="s">
        <v>16</v>
      </c>
      <c r="B19" s="102">
        <v>0</v>
      </c>
      <c r="C19" s="102" t="s">
        <v>33</v>
      </c>
      <c r="D19" s="120"/>
      <c r="E19" s="102">
        <v>0.05</v>
      </c>
      <c r="F19" s="102">
        <v>0.15000000000000002</v>
      </c>
      <c r="G19" s="102">
        <v>0.25</v>
      </c>
      <c r="H19" s="102">
        <v>0.25</v>
      </c>
      <c r="I19" s="102">
        <v>0.25</v>
      </c>
      <c r="J19" s="102">
        <v>0.05</v>
      </c>
      <c r="K19" s="102">
        <v>0.05</v>
      </c>
      <c r="L19" s="102">
        <v>0.05</v>
      </c>
      <c r="M19" s="102">
        <v>0.05</v>
      </c>
      <c r="N19" s="102">
        <v>0.05</v>
      </c>
      <c r="O19" s="102">
        <v>0</v>
      </c>
      <c r="P19" s="102">
        <v>0</v>
      </c>
      <c r="Q19" s="102">
        <v>0</v>
      </c>
      <c r="R19" s="102">
        <v>0</v>
      </c>
      <c r="S19" s="102">
        <v>0</v>
      </c>
      <c r="T19" s="102">
        <v>0</v>
      </c>
      <c r="U19" s="102">
        <v>0</v>
      </c>
      <c r="V19" s="102">
        <v>0</v>
      </c>
      <c r="W19" s="102">
        <v>0</v>
      </c>
      <c r="X19" s="102">
        <v>0</v>
      </c>
      <c r="Y19" s="102">
        <v>0</v>
      </c>
      <c r="Z19" s="120"/>
      <c r="AA19" s="102">
        <v>4.5999999999999999E-2</v>
      </c>
      <c r="AB19" s="102">
        <v>0.13800000000000001</v>
      </c>
      <c r="AC19" s="102">
        <v>0.22999999999999998</v>
      </c>
      <c r="AD19" s="102">
        <v>0.22999999999999998</v>
      </c>
      <c r="AE19" s="102">
        <v>0.22999999999999998</v>
      </c>
      <c r="AF19" s="102">
        <v>4.5999999999999999E-2</v>
      </c>
      <c r="AG19" s="102">
        <v>4.5999999999999999E-2</v>
      </c>
      <c r="AH19" s="102">
        <v>4.5999999999999999E-2</v>
      </c>
      <c r="AI19" s="102">
        <v>4.5999999999999999E-2</v>
      </c>
      <c r="AJ19" s="102">
        <v>4.5999999999999999E-2</v>
      </c>
      <c r="AK19" s="102">
        <v>0</v>
      </c>
      <c r="AL19" s="102">
        <v>0</v>
      </c>
      <c r="AM19" s="102">
        <v>0</v>
      </c>
      <c r="AN19" s="102">
        <v>0</v>
      </c>
      <c r="AO19" s="102">
        <v>0</v>
      </c>
      <c r="AP19" s="102">
        <v>0</v>
      </c>
      <c r="AQ19" s="102">
        <v>0</v>
      </c>
      <c r="AR19" s="102">
        <v>0</v>
      </c>
      <c r="AS19" s="102">
        <v>0</v>
      </c>
      <c r="AT19" s="102">
        <v>0</v>
      </c>
      <c r="AU19" s="102">
        <v>0</v>
      </c>
      <c r="AV19" s="120"/>
      <c r="AW19" s="102">
        <v>2.6000000000000002E-2</v>
      </c>
      <c r="AX19" s="102">
        <v>7.8000000000000014E-2</v>
      </c>
      <c r="AY19" s="102">
        <v>0.13</v>
      </c>
      <c r="AZ19" s="102">
        <v>0.13</v>
      </c>
      <c r="BA19" s="102">
        <v>0.13</v>
      </c>
      <c r="BB19" s="102">
        <v>2.6000000000000002E-2</v>
      </c>
      <c r="BC19" s="102">
        <v>2.6000000000000002E-2</v>
      </c>
      <c r="BD19" s="102">
        <v>2.6000000000000002E-2</v>
      </c>
      <c r="BE19" s="102">
        <v>2.6000000000000002E-2</v>
      </c>
      <c r="BF19" s="102">
        <v>2.6000000000000002E-2</v>
      </c>
      <c r="BG19" s="102">
        <v>0</v>
      </c>
      <c r="BH19" s="102">
        <v>0</v>
      </c>
      <c r="BI19" s="102">
        <v>0</v>
      </c>
      <c r="BJ19" s="102">
        <v>0</v>
      </c>
      <c r="BK19" s="102">
        <v>0</v>
      </c>
      <c r="BL19" s="102">
        <v>0</v>
      </c>
      <c r="BM19" s="102">
        <v>0</v>
      </c>
      <c r="BN19" s="102">
        <v>0</v>
      </c>
      <c r="BO19" s="102">
        <v>0</v>
      </c>
      <c r="BP19" s="102">
        <v>0</v>
      </c>
      <c r="BQ19" s="102">
        <v>0</v>
      </c>
    </row>
    <row r="20" spans="1:69" x14ac:dyDescent="0.25">
      <c r="A20" s="102" t="s">
        <v>13</v>
      </c>
      <c r="B20" s="102">
        <v>0</v>
      </c>
      <c r="C20" s="102" t="s">
        <v>30</v>
      </c>
      <c r="D20" s="120"/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>
        <v>0</v>
      </c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02">
        <v>0</v>
      </c>
      <c r="Y20" s="102">
        <v>0</v>
      </c>
      <c r="Z20" s="120"/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  <c r="AF20" s="102">
        <v>0</v>
      </c>
      <c r="AG20" s="102">
        <v>0</v>
      </c>
      <c r="AH20" s="102">
        <v>0</v>
      </c>
      <c r="AI20" s="102">
        <v>0</v>
      </c>
      <c r="AJ20" s="102">
        <v>0</v>
      </c>
      <c r="AK20" s="102">
        <v>0</v>
      </c>
      <c r="AL20" s="102">
        <v>0</v>
      </c>
      <c r="AM20" s="102">
        <v>0</v>
      </c>
      <c r="AN20" s="102">
        <v>0</v>
      </c>
      <c r="AO20" s="102">
        <v>0</v>
      </c>
      <c r="AP20" s="102">
        <v>0</v>
      </c>
      <c r="AQ20" s="102">
        <v>0</v>
      </c>
      <c r="AR20" s="102">
        <v>0</v>
      </c>
      <c r="AS20" s="102">
        <v>0</v>
      </c>
      <c r="AT20" s="102">
        <v>0</v>
      </c>
      <c r="AU20" s="102">
        <v>0</v>
      </c>
      <c r="AV20" s="120"/>
      <c r="AW20" s="102">
        <v>0</v>
      </c>
      <c r="AX20" s="102">
        <v>0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2">
        <v>0</v>
      </c>
      <c r="BE20" s="102">
        <v>0</v>
      </c>
      <c r="BF20" s="102">
        <v>0</v>
      </c>
      <c r="BG20" s="102">
        <v>0</v>
      </c>
      <c r="BH20" s="102">
        <v>0</v>
      </c>
      <c r="BI20" s="102">
        <v>0</v>
      </c>
      <c r="BJ20" s="102">
        <v>0</v>
      </c>
      <c r="BK20" s="102">
        <v>0</v>
      </c>
      <c r="BL20" s="102">
        <v>0</v>
      </c>
      <c r="BM20" s="102">
        <v>0</v>
      </c>
      <c r="BN20" s="102">
        <v>0</v>
      </c>
      <c r="BO20" s="102">
        <v>0</v>
      </c>
      <c r="BP20" s="102">
        <v>0</v>
      </c>
      <c r="BQ20" s="102">
        <v>0</v>
      </c>
    </row>
    <row r="21" spans="1:69" x14ac:dyDescent="0.25">
      <c r="A21" s="102" t="s">
        <v>14</v>
      </c>
      <c r="B21" s="102">
        <v>0</v>
      </c>
      <c r="C21" s="102" t="s">
        <v>31</v>
      </c>
      <c r="D21" s="120"/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2">
        <v>0</v>
      </c>
      <c r="W21" s="102">
        <v>0</v>
      </c>
      <c r="X21" s="102">
        <v>0</v>
      </c>
      <c r="Y21" s="102">
        <v>0</v>
      </c>
      <c r="Z21" s="120"/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  <c r="AF21" s="102">
        <v>0</v>
      </c>
      <c r="AG21" s="102">
        <v>0</v>
      </c>
      <c r="AH21" s="102">
        <v>0</v>
      </c>
      <c r="AI21" s="102">
        <v>0</v>
      </c>
      <c r="AJ21" s="102">
        <v>0</v>
      </c>
      <c r="AK21" s="102">
        <v>0</v>
      </c>
      <c r="AL21" s="102">
        <v>0</v>
      </c>
      <c r="AM21" s="102">
        <v>0</v>
      </c>
      <c r="AN21" s="102">
        <v>0</v>
      </c>
      <c r="AO21" s="102">
        <v>0</v>
      </c>
      <c r="AP21" s="102">
        <v>0</v>
      </c>
      <c r="AQ21" s="102">
        <v>0</v>
      </c>
      <c r="AR21" s="102">
        <v>0</v>
      </c>
      <c r="AS21" s="102">
        <v>0</v>
      </c>
      <c r="AT21" s="102">
        <v>0</v>
      </c>
      <c r="AU21" s="102">
        <v>0</v>
      </c>
      <c r="AV21" s="120"/>
      <c r="AW21" s="102">
        <v>0</v>
      </c>
      <c r="AX21" s="102">
        <v>0</v>
      </c>
      <c r="AY21" s="102">
        <v>0</v>
      </c>
      <c r="AZ21" s="102">
        <v>0</v>
      </c>
      <c r="BA21" s="102">
        <v>0</v>
      </c>
      <c r="BB21" s="102">
        <v>0</v>
      </c>
      <c r="BC21" s="102">
        <v>0</v>
      </c>
      <c r="BD21" s="102">
        <v>0</v>
      </c>
      <c r="BE21" s="102">
        <v>0</v>
      </c>
      <c r="BF21" s="102">
        <v>0</v>
      </c>
      <c r="BG21" s="102">
        <v>0</v>
      </c>
      <c r="BH21" s="102">
        <v>0</v>
      </c>
      <c r="BI21" s="102">
        <v>0</v>
      </c>
      <c r="BJ21" s="102">
        <v>0</v>
      </c>
      <c r="BK21" s="102">
        <v>0</v>
      </c>
      <c r="BL21" s="102">
        <v>0</v>
      </c>
      <c r="BM21" s="102">
        <v>0</v>
      </c>
      <c r="BN21" s="102">
        <v>0</v>
      </c>
      <c r="BO21" s="102">
        <v>0</v>
      </c>
      <c r="BP21" s="102">
        <v>0</v>
      </c>
      <c r="BQ21" s="102">
        <v>0</v>
      </c>
    </row>
    <row r="22" spans="1:69" x14ac:dyDescent="0.25">
      <c r="A22" s="102" t="s">
        <v>15</v>
      </c>
      <c r="B22" s="102">
        <v>0</v>
      </c>
      <c r="C22" s="102" t="s">
        <v>32</v>
      </c>
      <c r="D22" s="120"/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2">
        <v>0</v>
      </c>
      <c r="W22" s="102">
        <v>0</v>
      </c>
      <c r="X22" s="102">
        <v>0</v>
      </c>
      <c r="Y22" s="102">
        <v>0</v>
      </c>
      <c r="Z22" s="120"/>
      <c r="AA22" s="102">
        <v>0</v>
      </c>
      <c r="AB22" s="102">
        <v>0</v>
      </c>
      <c r="AC22" s="102">
        <v>0</v>
      </c>
      <c r="AD22" s="102">
        <v>0</v>
      </c>
      <c r="AE22" s="102">
        <v>0</v>
      </c>
      <c r="AF22" s="102">
        <v>0</v>
      </c>
      <c r="AG22" s="102">
        <v>0</v>
      </c>
      <c r="AH22" s="102">
        <v>0</v>
      </c>
      <c r="AI22" s="102">
        <v>0</v>
      </c>
      <c r="AJ22" s="102">
        <v>0</v>
      </c>
      <c r="AK22" s="102">
        <v>0</v>
      </c>
      <c r="AL22" s="102">
        <v>0</v>
      </c>
      <c r="AM22" s="102">
        <v>0</v>
      </c>
      <c r="AN22" s="102">
        <v>0</v>
      </c>
      <c r="AO22" s="102">
        <v>0</v>
      </c>
      <c r="AP22" s="102">
        <v>0</v>
      </c>
      <c r="AQ22" s="102">
        <v>0</v>
      </c>
      <c r="AR22" s="102">
        <v>0</v>
      </c>
      <c r="AS22" s="102">
        <v>0</v>
      </c>
      <c r="AT22" s="102">
        <v>0</v>
      </c>
      <c r="AU22" s="102">
        <v>0</v>
      </c>
      <c r="AV22" s="120"/>
      <c r="AW22" s="102">
        <v>0</v>
      </c>
      <c r="AX22" s="102">
        <v>0</v>
      </c>
      <c r="AY22" s="102">
        <v>0</v>
      </c>
      <c r="AZ22" s="102">
        <v>0</v>
      </c>
      <c r="BA22" s="102">
        <v>0</v>
      </c>
      <c r="BB22" s="102">
        <v>0</v>
      </c>
      <c r="BC22" s="102">
        <v>0</v>
      </c>
      <c r="BD22" s="102">
        <v>0</v>
      </c>
      <c r="BE22" s="102">
        <v>0</v>
      </c>
      <c r="BF22" s="102">
        <v>0</v>
      </c>
      <c r="BG22" s="102">
        <v>0</v>
      </c>
      <c r="BH22" s="102">
        <v>0</v>
      </c>
      <c r="BI22" s="102">
        <v>0</v>
      </c>
      <c r="BJ22" s="102">
        <v>0</v>
      </c>
      <c r="BK22" s="102">
        <v>0</v>
      </c>
      <c r="BL22" s="102">
        <v>0</v>
      </c>
      <c r="BM22" s="102">
        <v>0</v>
      </c>
      <c r="BN22" s="102">
        <v>0</v>
      </c>
      <c r="BO22" s="102">
        <v>0</v>
      </c>
      <c r="BP22" s="102">
        <v>0</v>
      </c>
      <c r="BQ22" s="102">
        <v>0</v>
      </c>
    </row>
    <row r="23" spans="1:69" x14ac:dyDescent="0.25">
      <c r="A23" s="102" t="s">
        <v>17</v>
      </c>
      <c r="B23" s="102">
        <v>0</v>
      </c>
      <c r="C23" s="102" t="s">
        <v>143</v>
      </c>
      <c r="D23" s="120"/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2">
        <v>0</v>
      </c>
      <c r="U23" s="102">
        <v>0</v>
      </c>
      <c r="V23" s="102">
        <v>0</v>
      </c>
      <c r="W23" s="102">
        <v>0</v>
      </c>
      <c r="X23" s="102">
        <v>0</v>
      </c>
      <c r="Y23" s="102">
        <v>0</v>
      </c>
      <c r="Z23" s="120"/>
      <c r="AA23" s="102">
        <v>0</v>
      </c>
      <c r="AB23" s="102">
        <v>0</v>
      </c>
      <c r="AC23" s="102">
        <v>0</v>
      </c>
      <c r="AD23" s="102">
        <v>0</v>
      </c>
      <c r="AE23" s="102">
        <v>0</v>
      </c>
      <c r="AF23" s="102">
        <v>0</v>
      </c>
      <c r="AG23" s="102">
        <v>0</v>
      </c>
      <c r="AH23" s="102">
        <v>0</v>
      </c>
      <c r="AI23" s="102">
        <v>0</v>
      </c>
      <c r="AJ23" s="102">
        <v>0</v>
      </c>
      <c r="AK23" s="102">
        <v>0</v>
      </c>
      <c r="AL23" s="102">
        <v>0</v>
      </c>
      <c r="AM23" s="102">
        <v>0</v>
      </c>
      <c r="AN23" s="102">
        <v>0</v>
      </c>
      <c r="AO23" s="102">
        <v>0</v>
      </c>
      <c r="AP23" s="102">
        <v>0</v>
      </c>
      <c r="AQ23" s="102">
        <v>0</v>
      </c>
      <c r="AR23" s="102">
        <v>0</v>
      </c>
      <c r="AS23" s="102">
        <v>0</v>
      </c>
      <c r="AT23" s="102">
        <v>0</v>
      </c>
      <c r="AU23" s="102">
        <v>0</v>
      </c>
      <c r="AV23" s="120"/>
      <c r="AW23" s="102">
        <v>0</v>
      </c>
      <c r="AX23" s="102">
        <v>0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2">
        <v>0</v>
      </c>
      <c r="BE23" s="102">
        <v>0</v>
      </c>
      <c r="BF23" s="102">
        <v>0</v>
      </c>
      <c r="BG23" s="102">
        <v>0</v>
      </c>
      <c r="BH23" s="102">
        <v>0</v>
      </c>
      <c r="BI23" s="102">
        <v>0</v>
      </c>
      <c r="BJ23" s="102">
        <v>0</v>
      </c>
      <c r="BK23" s="102">
        <v>0</v>
      </c>
      <c r="BL23" s="102">
        <v>0</v>
      </c>
      <c r="BM23" s="102">
        <v>0</v>
      </c>
      <c r="BN23" s="102">
        <v>0</v>
      </c>
      <c r="BO23" s="102">
        <v>0</v>
      </c>
      <c r="BP23" s="102">
        <v>0</v>
      </c>
      <c r="BQ23" s="102">
        <v>0</v>
      </c>
    </row>
    <row r="24" spans="1:69" x14ac:dyDescent="0.25">
      <c r="A24" s="102" t="s">
        <v>18</v>
      </c>
      <c r="B24" s="102">
        <v>1</v>
      </c>
      <c r="C24" s="102" t="s">
        <v>34</v>
      </c>
      <c r="D24" s="120"/>
      <c r="E24" s="102">
        <v>1</v>
      </c>
      <c r="F24" s="102">
        <v>1</v>
      </c>
      <c r="G24" s="102">
        <v>1</v>
      </c>
      <c r="H24" s="102">
        <v>1</v>
      </c>
      <c r="I24" s="102">
        <v>1</v>
      </c>
      <c r="J24" s="102">
        <v>1</v>
      </c>
      <c r="K24" s="102">
        <v>1</v>
      </c>
      <c r="L24" s="102">
        <v>1</v>
      </c>
      <c r="M24" s="102">
        <v>1</v>
      </c>
      <c r="N24" s="102">
        <v>1</v>
      </c>
      <c r="O24" s="102">
        <v>1</v>
      </c>
      <c r="P24" s="102">
        <v>1</v>
      </c>
      <c r="Q24" s="102">
        <v>1</v>
      </c>
      <c r="R24" s="102">
        <v>1</v>
      </c>
      <c r="S24" s="102">
        <v>1</v>
      </c>
      <c r="T24" s="102">
        <v>1</v>
      </c>
      <c r="U24" s="102">
        <v>1</v>
      </c>
      <c r="V24" s="102">
        <v>1</v>
      </c>
      <c r="W24" s="102">
        <v>1</v>
      </c>
      <c r="X24" s="102">
        <v>1</v>
      </c>
      <c r="Y24" s="102">
        <v>1</v>
      </c>
      <c r="Z24" s="120"/>
      <c r="AA24" s="102">
        <v>1</v>
      </c>
      <c r="AB24" s="102">
        <v>1</v>
      </c>
      <c r="AC24" s="102">
        <v>1</v>
      </c>
      <c r="AD24" s="102">
        <v>1</v>
      </c>
      <c r="AE24" s="102">
        <v>1</v>
      </c>
      <c r="AF24" s="102">
        <v>1</v>
      </c>
      <c r="AG24" s="102">
        <v>1</v>
      </c>
      <c r="AH24" s="102">
        <v>1</v>
      </c>
      <c r="AI24" s="102">
        <v>1</v>
      </c>
      <c r="AJ24" s="102">
        <v>1</v>
      </c>
      <c r="AK24" s="102">
        <v>1</v>
      </c>
      <c r="AL24" s="102">
        <v>1</v>
      </c>
      <c r="AM24" s="102">
        <v>1</v>
      </c>
      <c r="AN24" s="102">
        <v>1</v>
      </c>
      <c r="AO24" s="102">
        <v>1</v>
      </c>
      <c r="AP24" s="102">
        <v>1</v>
      </c>
      <c r="AQ24" s="102">
        <v>1</v>
      </c>
      <c r="AR24" s="102">
        <v>1</v>
      </c>
      <c r="AS24" s="102">
        <v>1</v>
      </c>
      <c r="AT24" s="102">
        <v>1</v>
      </c>
      <c r="AU24" s="102">
        <v>1</v>
      </c>
      <c r="AV24" s="120"/>
      <c r="AW24" s="102">
        <v>1</v>
      </c>
      <c r="AX24" s="102">
        <v>1</v>
      </c>
      <c r="AY24" s="102">
        <v>1</v>
      </c>
      <c r="AZ24" s="102">
        <v>1</v>
      </c>
      <c r="BA24" s="102">
        <v>1</v>
      </c>
      <c r="BB24" s="102">
        <v>1</v>
      </c>
      <c r="BC24" s="102">
        <v>1</v>
      </c>
      <c r="BD24" s="102">
        <v>1</v>
      </c>
      <c r="BE24" s="102">
        <v>1</v>
      </c>
      <c r="BF24" s="102">
        <v>1</v>
      </c>
      <c r="BG24" s="102">
        <v>1</v>
      </c>
      <c r="BH24" s="102">
        <v>1</v>
      </c>
      <c r="BI24" s="102">
        <v>1</v>
      </c>
      <c r="BJ24" s="102">
        <v>1</v>
      </c>
      <c r="BK24" s="102">
        <v>1</v>
      </c>
      <c r="BL24" s="102">
        <v>1</v>
      </c>
      <c r="BM24" s="102">
        <v>1</v>
      </c>
      <c r="BN24" s="102">
        <v>1</v>
      </c>
      <c r="BO24" s="102">
        <v>1</v>
      </c>
      <c r="BP24" s="102">
        <v>1</v>
      </c>
      <c r="BQ24" s="102">
        <v>1</v>
      </c>
    </row>
    <row r="25" spans="1:69" x14ac:dyDescent="0.25">
      <c r="A25" s="102" t="s">
        <v>35</v>
      </c>
      <c r="B25" s="102">
        <v>0</v>
      </c>
      <c r="C25" s="102" t="s">
        <v>36</v>
      </c>
      <c r="D25" s="120"/>
      <c r="E25" s="102">
        <v>0.05</v>
      </c>
      <c r="F25" s="102">
        <v>0.15000000000000002</v>
      </c>
      <c r="G25" s="102">
        <v>0.25</v>
      </c>
      <c r="H25" s="102">
        <v>1</v>
      </c>
      <c r="I25" s="102">
        <v>1</v>
      </c>
      <c r="J25" s="102">
        <v>0.05</v>
      </c>
      <c r="K25" s="102">
        <v>0.05</v>
      </c>
      <c r="L25" s="102">
        <v>0.05</v>
      </c>
      <c r="M25" s="102">
        <v>0.05</v>
      </c>
      <c r="N25" s="102">
        <v>0.05</v>
      </c>
      <c r="O25" s="102">
        <v>0.375</v>
      </c>
      <c r="P25" s="102">
        <v>0.375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20"/>
      <c r="AA25" s="102">
        <v>4.5999999999999999E-2</v>
      </c>
      <c r="AB25" s="102">
        <v>0.13800000000000001</v>
      </c>
      <c r="AC25" s="102">
        <v>0.22999999999999998</v>
      </c>
      <c r="AD25" s="102">
        <v>1</v>
      </c>
      <c r="AE25" s="102">
        <v>1</v>
      </c>
      <c r="AF25" s="102">
        <v>4.5999999999999999E-2</v>
      </c>
      <c r="AG25" s="102">
        <v>4.5999999999999999E-2</v>
      </c>
      <c r="AH25" s="102">
        <v>4.5999999999999999E-2</v>
      </c>
      <c r="AI25" s="102">
        <v>4.5999999999999999E-2</v>
      </c>
      <c r="AJ25" s="102">
        <v>4.5999999999999999E-2</v>
      </c>
      <c r="AK25" s="102">
        <v>0.38500000000000001</v>
      </c>
      <c r="AL25" s="102">
        <v>0.38500000000000001</v>
      </c>
      <c r="AM25" s="102">
        <v>0</v>
      </c>
      <c r="AN25" s="102">
        <v>0</v>
      </c>
      <c r="AO25" s="102">
        <v>0</v>
      </c>
      <c r="AP25" s="102">
        <v>0</v>
      </c>
      <c r="AQ25" s="102">
        <v>0</v>
      </c>
      <c r="AR25" s="102">
        <v>0</v>
      </c>
      <c r="AS25" s="102">
        <v>0</v>
      </c>
      <c r="AT25" s="102">
        <v>0</v>
      </c>
      <c r="AU25" s="102">
        <v>0</v>
      </c>
      <c r="AV25" s="120"/>
      <c r="AW25" s="102">
        <v>2.6000000000000002E-2</v>
      </c>
      <c r="AX25" s="102">
        <v>7.8000000000000014E-2</v>
      </c>
      <c r="AY25" s="102">
        <v>0.13</v>
      </c>
      <c r="AZ25" s="102">
        <v>0.13</v>
      </c>
      <c r="BA25" s="102">
        <v>0.13</v>
      </c>
      <c r="BB25" s="102">
        <v>2.6000000000000002E-2</v>
      </c>
      <c r="BC25" s="102">
        <v>2.6000000000000002E-2</v>
      </c>
      <c r="BD25" s="102">
        <v>2.6000000000000002E-2</v>
      </c>
      <c r="BE25" s="102">
        <v>2.6000000000000002E-2</v>
      </c>
      <c r="BF25" s="102">
        <v>2.6000000000000002E-2</v>
      </c>
      <c r="BG25" s="102">
        <v>0</v>
      </c>
      <c r="BH25" s="102">
        <v>0</v>
      </c>
      <c r="BI25" s="102">
        <v>0</v>
      </c>
      <c r="BJ25" s="102">
        <v>0</v>
      </c>
      <c r="BK25" s="102">
        <v>0</v>
      </c>
      <c r="BL25" s="102">
        <v>0</v>
      </c>
      <c r="BM25" s="102">
        <v>0</v>
      </c>
      <c r="BN25" s="102">
        <v>0</v>
      </c>
      <c r="BO25" s="102">
        <v>0</v>
      </c>
      <c r="BP25" s="102">
        <v>0</v>
      </c>
      <c r="BQ25" s="102">
        <v>0</v>
      </c>
    </row>
    <row r="26" spans="1:69" x14ac:dyDescent="0.25">
      <c r="A26" s="102" t="s">
        <v>37</v>
      </c>
      <c r="B26" s="102">
        <v>1</v>
      </c>
      <c r="C26" s="102" t="s">
        <v>47</v>
      </c>
      <c r="D26" s="120"/>
      <c r="E26" s="102">
        <v>1</v>
      </c>
      <c r="F26" s="102">
        <v>1</v>
      </c>
      <c r="G26" s="102">
        <v>1</v>
      </c>
      <c r="H26" s="102">
        <v>1</v>
      </c>
      <c r="I26" s="102">
        <v>1</v>
      </c>
      <c r="J26" s="102">
        <v>1</v>
      </c>
      <c r="K26" s="102">
        <v>1</v>
      </c>
      <c r="L26" s="102">
        <v>1</v>
      </c>
      <c r="M26" s="102">
        <v>1</v>
      </c>
      <c r="N26" s="102">
        <v>1</v>
      </c>
      <c r="O26" s="102">
        <v>1</v>
      </c>
      <c r="P26" s="102">
        <v>1</v>
      </c>
      <c r="Q26" s="102">
        <v>1</v>
      </c>
      <c r="R26" s="102">
        <v>1</v>
      </c>
      <c r="S26" s="102">
        <v>1</v>
      </c>
      <c r="T26" s="102">
        <v>1</v>
      </c>
      <c r="U26" s="102">
        <v>1</v>
      </c>
      <c r="V26" s="102">
        <v>1</v>
      </c>
      <c r="W26" s="102">
        <v>1</v>
      </c>
      <c r="X26" s="102">
        <v>1</v>
      </c>
      <c r="Y26" s="102">
        <v>1</v>
      </c>
      <c r="Z26" s="120"/>
      <c r="AA26" s="102">
        <v>1</v>
      </c>
      <c r="AB26" s="102">
        <v>1</v>
      </c>
      <c r="AC26" s="102">
        <v>1</v>
      </c>
      <c r="AD26" s="102">
        <v>1</v>
      </c>
      <c r="AE26" s="102">
        <v>1</v>
      </c>
      <c r="AF26" s="102">
        <v>1</v>
      </c>
      <c r="AG26" s="102">
        <v>1</v>
      </c>
      <c r="AH26" s="102">
        <v>1</v>
      </c>
      <c r="AI26" s="102">
        <v>1</v>
      </c>
      <c r="AJ26" s="102">
        <v>1</v>
      </c>
      <c r="AK26" s="102">
        <v>1</v>
      </c>
      <c r="AL26" s="102">
        <v>1</v>
      </c>
      <c r="AM26" s="102">
        <v>1</v>
      </c>
      <c r="AN26" s="102">
        <v>1</v>
      </c>
      <c r="AO26" s="102">
        <v>1</v>
      </c>
      <c r="AP26" s="102">
        <v>1</v>
      </c>
      <c r="AQ26" s="102">
        <v>1</v>
      </c>
      <c r="AR26" s="102">
        <v>1</v>
      </c>
      <c r="AS26" s="102">
        <v>1</v>
      </c>
      <c r="AT26" s="102">
        <v>1</v>
      </c>
      <c r="AU26" s="102">
        <v>1</v>
      </c>
      <c r="AV26" s="120"/>
      <c r="AW26" s="102">
        <v>1</v>
      </c>
      <c r="AX26" s="102">
        <v>1</v>
      </c>
      <c r="AY26" s="102">
        <v>1</v>
      </c>
      <c r="AZ26" s="102">
        <v>1</v>
      </c>
      <c r="BA26" s="102">
        <v>1</v>
      </c>
      <c r="BB26" s="102">
        <v>1</v>
      </c>
      <c r="BC26" s="102">
        <v>1</v>
      </c>
      <c r="BD26" s="102">
        <v>1</v>
      </c>
      <c r="BE26" s="102">
        <v>1</v>
      </c>
      <c r="BF26" s="102">
        <v>1</v>
      </c>
      <c r="BG26" s="102">
        <v>1</v>
      </c>
      <c r="BH26" s="102">
        <v>1</v>
      </c>
      <c r="BI26" s="102">
        <v>1</v>
      </c>
      <c r="BJ26" s="102">
        <v>1</v>
      </c>
      <c r="BK26" s="102">
        <v>1</v>
      </c>
      <c r="BL26" s="102">
        <v>1</v>
      </c>
      <c r="BM26" s="102">
        <v>1</v>
      </c>
      <c r="BN26" s="102">
        <v>1</v>
      </c>
      <c r="BO26" s="102">
        <v>1</v>
      </c>
      <c r="BP26" s="102">
        <v>1</v>
      </c>
      <c r="BQ26" s="102">
        <v>1</v>
      </c>
    </row>
    <row r="27" spans="1:69" x14ac:dyDescent="0.25">
      <c r="A27" s="102" t="s">
        <v>39</v>
      </c>
      <c r="B27" s="102">
        <v>0</v>
      </c>
      <c r="C27" s="102" t="s">
        <v>40</v>
      </c>
      <c r="D27" s="120"/>
      <c r="E27" s="102">
        <v>0.05</v>
      </c>
      <c r="F27" s="102">
        <v>0.15000000000000002</v>
      </c>
      <c r="G27" s="102">
        <v>0.25</v>
      </c>
      <c r="H27" s="102">
        <v>1</v>
      </c>
      <c r="I27" s="102">
        <v>1</v>
      </c>
      <c r="J27" s="102">
        <v>0.05</v>
      </c>
      <c r="K27" s="102">
        <v>0.05</v>
      </c>
      <c r="L27" s="102">
        <v>0.05</v>
      </c>
      <c r="M27" s="102">
        <v>0.05</v>
      </c>
      <c r="N27" s="102">
        <v>0.05</v>
      </c>
      <c r="O27" s="102">
        <v>0.375</v>
      </c>
      <c r="P27" s="102">
        <v>0.375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2">
        <v>0</v>
      </c>
      <c r="W27" s="102">
        <v>0</v>
      </c>
      <c r="X27" s="102">
        <v>0</v>
      </c>
      <c r="Y27" s="102">
        <v>0</v>
      </c>
      <c r="Z27" s="120"/>
      <c r="AA27" s="102">
        <v>4.5999999999999999E-2</v>
      </c>
      <c r="AB27" s="102">
        <v>0.13800000000000001</v>
      </c>
      <c r="AC27" s="102">
        <v>0.22999999999999998</v>
      </c>
      <c r="AD27" s="102">
        <v>1</v>
      </c>
      <c r="AE27" s="102">
        <v>1</v>
      </c>
      <c r="AF27" s="102">
        <v>4.5999999999999999E-2</v>
      </c>
      <c r="AG27" s="102">
        <v>4.5999999999999999E-2</v>
      </c>
      <c r="AH27" s="102">
        <v>4.5999999999999999E-2</v>
      </c>
      <c r="AI27" s="102">
        <v>4.5999999999999999E-2</v>
      </c>
      <c r="AJ27" s="102">
        <v>4.5999999999999999E-2</v>
      </c>
      <c r="AK27" s="102">
        <v>0.38500000000000001</v>
      </c>
      <c r="AL27" s="102">
        <v>0.38500000000000001</v>
      </c>
      <c r="AM27" s="102">
        <v>0</v>
      </c>
      <c r="AN27" s="102">
        <v>0</v>
      </c>
      <c r="AO27" s="102">
        <v>0</v>
      </c>
      <c r="AP27" s="102">
        <v>0</v>
      </c>
      <c r="AQ27" s="102">
        <v>0</v>
      </c>
      <c r="AR27" s="102">
        <v>0</v>
      </c>
      <c r="AS27" s="102">
        <v>0</v>
      </c>
      <c r="AT27" s="102">
        <v>0</v>
      </c>
      <c r="AU27" s="102">
        <v>0</v>
      </c>
      <c r="AV27" s="120"/>
      <c r="AW27" s="102">
        <v>2.6000000000000002E-2</v>
      </c>
      <c r="AX27" s="102">
        <v>7.8000000000000014E-2</v>
      </c>
      <c r="AY27" s="102">
        <v>0.13</v>
      </c>
      <c r="AZ27" s="102">
        <v>0.13</v>
      </c>
      <c r="BA27" s="102">
        <v>0.13</v>
      </c>
      <c r="BB27" s="102">
        <v>2.6000000000000002E-2</v>
      </c>
      <c r="BC27" s="102">
        <v>2.6000000000000002E-2</v>
      </c>
      <c r="BD27" s="102">
        <v>2.6000000000000002E-2</v>
      </c>
      <c r="BE27" s="102">
        <v>2.6000000000000002E-2</v>
      </c>
      <c r="BF27" s="102">
        <v>2.6000000000000002E-2</v>
      </c>
      <c r="BG27" s="102">
        <v>0</v>
      </c>
      <c r="BH27" s="102">
        <v>0</v>
      </c>
      <c r="BI27" s="102">
        <v>0</v>
      </c>
      <c r="BJ27" s="102">
        <v>0</v>
      </c>
      <c r="BK27" s="102">
        <v>0</v>
      </c>
      <c r="BL27" s="102">
        <v>0</v>
      </c>
      <c r="BM27" s="102">
        <v>0</v>
      </c>
      <c r="BN27" s="102">
        <v>0</v>
      </c>
      <c r="BO27" s="102">
        <v>0</v>
      </c>
      <c r="BP27" s="102">
        <v>0</v>
      </c>
      <c r="BQ27" s="102">
        <v>0</v>
      </c>
    </row>
    <row r="28" spans="1:69" x14ac:dyDescent="0.25">
      <c r="A28" s="102" t="s">
        <v>41</v>
      </c>
      <c r="B28" s="102">
        <v>0</v>
      </c>
      <c r="C28" s="102" t="s">
        <v>144</v>
      </c>
      <c r="D28" s="120"/>
      <c r="E28" s="102">
        <v>0.05</v>
      </c>
      <c r="F28" s="102">
        <v>0.15000000000000002</v>
      </c>
      <c r="G28" s="102">
        <v>0.25</v>
      </c>
      <c r="H28" s="102">
        <v>1</v>
      </c>
      <c r="I28" s="102">
        <v>1</v>
      </c>
      <c r="J28" s="102">
        <v>0.05</v>
      </c>
      <c r="K28" s="102">
        <v>0.05</v>
      </c>
      <c r="L28" s="102">
        <v>0.05</v>
      </c>
      <c r="M28" s="102">
        <v>0.05</v>
      </c>
      <c r="N28" s="102">
        <v>0.05</v>
      </c>
      <c r="O28" s="102">
        <v>0.375</v>
      </c>
      <c r="P28" s="102">
        <v>0.375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20"/>
      <c r="AA28" s="102">
        <v>4.5999999999999999E-2</v>
      </c>
      <c r="AB28" s="102">
        <v>0.13800000000000001</v>
      </c>
      <c r="AC28" s="102">
        <v>0.22999999999999998</v>
      </c>
      <c r="AD28" s="102">
        <v>1</v>
      </c>
      <c r="AE28" s="102">
        <v>1</v>
      </c>
      <c r="AF28" s="102">
        <v>4.5999999999999999E-2</v>
      </c>
      <c r="AG28" s="102">
        <v>4.5999999999999999E-2</v>
      </c>
      <c r="AH28" s="102">
        <v>4.5999999999999999E-2</v>
      </c>
      <c r="AI28" s="102">
        <v>4.5999999999999999E-2</v>
      </c>
      <c r="AJ28" s="102">
        <v>4.5999999999999999E-2</v>
      </c>
      <c r="AK28" s="102">
        <v>0.38500000000000001</v>
      </c>
      <c r="AL28" s="102">
        <v>0.38500000000000001</v>
      </c>
      <c r="AM28" s="102">
        <v>0</v>
      </c>
      <c r="AN28" s="102">
        <v>0</v>
      </c>
      <c r="AO28" s="102">
        <v>0</v>
      </c>
      <c r="AP28" s="102">
        <v>0</v>
      </c>
      <c r="AQ28" s="102">
        <v>0</v>
      </c>
      <c r="AR28" s="102">
        <v>0</v>
      </c>
      <c r="AS28" s="102">
        <v>0</v>
      </c>
      <c r="AT28" s="102">
        <v>0</v>
      </c>
      <c r="AU28" s="102">
        <v>0</v>
      </c>
      <c r="AV28" s="120"/>
      <c r="AW28" s="102">
        <v>2.6000000000000002E-2</v>
      </c>
      <c r="AX28" s="102">
        <v>7.8000000000000014E-2</v>
      </c>
      <c r="AY28" s="102">
        <v>0.13</v>
      </c>
      <c r="AZ28" s="102">
        <v>0.13</v>
      </c>
      <c r="BA28" s="102">
        <v>0.13</v>
      </c>
      <c r="BB28" s="102">
        <v>2.6000000000000002E-2</v>
      </c>
      <c r="BC28" s="102">
        <v>2.6000000000000002E-2</v>
      </c>
      <c r="BD28" s="102">
        <v>2.6000000000000002E-2</v>
      </c>
      <c r="BE28" s="102">
        <v>2.6000000000000002E-2</v>
      </c>
      <c r="BF28" s="102">
        <v>2.6000000000000002E-2</v>
      </c>
      <c r="BG28" s="102">
        <v>0</v>
      </c>
      <c r="BH28" s="102">
        <v>0</v>
      </c>
      <c r="BI28" s="102">
        <v>0</v>
      </c>
      <c r="BJ28" s="102">
        <v>0</v>
      </c>
      <c r="BK28" s="102">
        <v>0</v>
      </c>
      <c r="BL28" s="102">
        <v>0</v>
      </c>
      <c r="BM28" s="102">
        <v>0</v>
      </c>
      <c r="BN28" s="102">
        <v>0</v>
      </c>
      <c r="BO28" s="102">
        <v>0</v>
      </c>
      <c r="BP28" s="102">
        <v>0</v>
      </c>
      <c r="BQ28" s="102">
        <v>0</v>
      </c>
    </row>
    <row r="29" spans="1:69" x14ac:dyDescent="0.25">
      <c r="A29" s="102" t="s">
        <v>48</v>
      </c>
      <c r="B29" s="102">
        <v>1</v>
      </c>
      <c r="C29" s="102" t="s">
        <v>38</v>
      </c>
      <c r="D29" s="120"/>
      <c r="E29" s="102">
        <v>1</v>
      </c>
      <c r="F29" s="102">
        <v>1</v>
      </c>
      <c r="G29" s="102">
        <v>1</v>
      </c>
      <c r="H29" s="102">
        <v>1</v>
      </c>
      <c r="I29" s="102">
        <v>1</v>
      </c>
      <c r="J29" s="102">
        <v>1</v>
      </c>
      <c r="K29" s="102">
        <v>1</v>
      </c>
      <c r="L29" s="102">
        <v>1</v>
      </c>
      <c r="M29" s="102">
        <v>1</v>
      </c>
      <c r="N29" s="102">
        <v>1</v>
      </c>
      <c r="O29" s="102">
        <v>1</v>
      </c>
      <c r="P29" s="102">
        <v>1</v>
      </c>
      <c r="Q29" s="102">
        <v>1</v>
      </c>
      <c r="R29" s="102">
        <v>1</v>
      </c>
      <c r="S29" s="102">
        <v>1</v>
      </c>
      <c r="T29" s="102">
        <v>1</v>
      </c>
      <c r="U29" s="102">
        <v>1</v>
      </c>
      <c r="V29" s="102">
        <v>1</v>
      </c>
      <c r="W29" s="102">
        <v>1</v>
      </c>
      <c r="X29" s="102">
        <v>1</v>
      </c>
      <c r="Y29" s="102">
        <v>1</v>
      </c>
      <c r="Z29" s="120"/>
      <c r="AA29" s="102">
        <v>1</v>
      </c>
      <c r="AB29" s="102">
        <v>1</v>
      </c>
      <c r="AC29" s="102">
        <v>1</v>
      </c>
      <c r="AD29" s="102">
        <v>1</v>
      </c>
      <c r="AE29" s="102">
        <v>1</v>
      </c>
      <c r="AF29" s="102">
        <v>1</v>
      </c>
      <c r="AG29" s="102">
        <v>1</v>
      </c>
      <c r="AH29" s="102">
        <v>1</v>
      </c>
      <c r="AI29" s="102">
        <v>1</v>
      </c>
      <c r="AJ29" s="102">
        <v>1</v>
      </c>
      <c r="AK29" s="102">
        <v>1</v>
      </c>
      <c r="AL29" s="102">
        <v>1</v>
      </c>
      <c r="AM29" s="102">
        <v>1</v>
      </c>
      <c r="AN29" s="102">
        <v>1</v>
      </c>
      <c r="AO29" s="102">
        <v>1</v>
      </c>
      <c r="AP29" s="102">
        <v>1</v>
      </c>
      <c r="AQ29" s="102">
        <v>1</v>
      </c>
      <c r="AR29" s="102">
        <v>1</v>
      </c>
      <c r="AS29" s="102">
        <v>1</v>
      </c>
      <c r="AT29" s="102">
        <v>1</v>
      </c>
      <c r="AU29" s="102">
        <v>1</v>
      </c>
      <c r="AV29" s="120"/>
      <c r="AW29" s="102">
        <v>1</v>
      </c>
      <c r="AX29" s="102">
        <v>1</v>
      </c>
      <c r="AY29" s="102">
        <v>1</v>
      </c>
      <c r="AZ29" s="102">
        <v>1</v>
      </c>
      <c r="BA29" s="102">
        <v>1</v>
      </c>
      <c r="BB29" s="102">
        <v>1</v>
      </c>
      <c r="BC29" s="102">
        <v>1</v>
      </c>
      <c r="BD29" s="102">
        <v>1</v>
      </c>
      <c r="BE29" s="102">
        <v>1</v>
      </c>
      <c r="BF29" s="102">
        <v>1</v>
      </c>
      <c r="BG29" s="102">
        <v>1</v>
      </c>
      <c r="BH29" s="102">
        <v>1</v>
      </c>
      <c r="BI29" s="102">
        <v>1</v>
      </c>
      <c r="BJ29" s="102">
        <v>1</v>
      </c>
      <c r="BK29" s="102">
        <v>1</v>
      </c>
      <c r="BL29" s="102">
        <v>1</v>
      </c>
      <c r="BM29" s="102">
        <v>1</v>
      </c>
      <c r="BN29" s="102">
        <v>1</v>
      </c>
      <c r="BO29" s="102">
        <v>1</v>
      </c>
      <c r="BP29" s="102">
        <v>1</v>
      </c>
      <c r="BQ29" s="102">
        <v>1</v>
      </c>
    </row>
    <row r="30" spans="1:69" x14ac:dyDescent="0.25">
      <c r="A30" s="102" t="s">
        <v>49</v>
      </c>
      <c r="B30" s="102">
        <v>1</v>
      </c>
      <c r="C30" s="102" t="s">
        <v>19</v>
      </c>
      <c r="D30" s="120"/>
      <c r="E30" s="102">
        <v>1</v>
      </c>
      <c r="F30" s="102">
        <v>1</v>
      </c>
      <c r="G30" s="102">
        <v>1</v>
      </c>
      <c r="H30" s="102">
        <v>1</v>
      </c>
      <c r="I30" s="102">
        <v>1</v>
      </c>
      <c r="J30" s="102">
        <v>1</v>
      </c>
      <c r="K30" s="102">
        <v>1</v>
      </c>
      <c r="L30" s="102">
        <v>1</v>
      </c>
      <c r="M30" s="102">
        <v>1</v>
      </c>
      <c r="N30" s="102">
        <v>1</v>
      </c>
      <c r="O30" s="102">
        <v>1</v>
      </c>
      <c r="P30" s="102">
        <v>1</v>
      </c>
      <c r="Q30" s="102">
        <v>1</v>
      </c>
      <c r="R30" s="102">
        <v>1</v>
      </c>
      <c r="S30" s="102">
        <v>1</v>
      </c>
      <c r="T30" s="102">
        <v>1</v>
      </c>
      <c r="U30" s="102">
        <v>1</v>
      </c>
      <c r="V30" s="102">
        <v>1</v>
      </c>
      <c r="W30" s="102">
        <v>1</v>
      </c>
      <c r="X30" s="102">
        <v>1</v>
      </c>
      <c r="Y30" s="102">
        <v>1</v>
      </c>
      <c r="Z30" s="120"/>
      <c r="AA30" s="102">
        <v>1</v>
      </c>
      <c r="AB30" s="102">
        <v>1</v>
      </c>
      <c r="AC30" s="102">
        <v>1</v>
      </c>
      <c r="AD30" s="102">
        <v>1</v>
      </c>
      <c r="AE30" s="102">
        <v>1</v>
      </c>
      <c r="AF30" s="102">
        <v>1</v>
      </c>
      <c r="AG30" s="102">
        <v>1</v>
      </c>
      <c r="AH30" s="102">
        <v>1</v>
      </c>
      <c r="AI30" s="102">
        <v>1</v>
      </c>
      <c r="AJ30" s="102">
        <v>1</v>
      </c>
      <c r="AK30" s="102">
        <v>1</v>
      </c>
      <c r="AL30" s="102">
        <v>1</v>
      </c>
      <c r="AM30" s="102">
        <v>1</v>
      </c>
      <c r="AN30" s="102">
        <v>1</v>
      </c>
      <c r="AO30" s="102">
        <v>1</v>
      </c>
      <c r="AP30" s="102">
        <v>1</v>
      </c>
      <c r="AQ30" s="102">
        <v>1</v>
      </c>
      <c r="AR30" s="102">
        <v>1</v>
      </c>
      <c r="AS30" s="102">
        <v>1</v>
      </c>
      <c r="AT30" s="102">
        <v>1</v>
      </c>
      <c r="AU30" s="102">
        <v>1</v>
      </c>
      <c r="AV30" s="120"/>
      <c r="AW30" s="102">
        <v>1</v>
      </c>
      <c r="AX30" s="102">
        <v>1</v>
      </c>
      <c r="AY30" s="102">
        <v>1</v>
      </c>
      <c r="AZ30" s="102">
        <v>1</v>
      </c>
      <c r="BA30" s="102">
        <v>1</v>
      </c>
      <c r="BB30" s="102">
        <v>1</v>
      </c>
      <c r="BC30" s="102">
        <v>1</v>
      </c>
      <c r="BD30" s="102">
        <v>1</v>
      </c>
      <c r="BE30" s="102">
        <v>1</v>
      </c>
      <c r="BF30" s="102">
        <v>1</v>
      </c>
      <c r="BG30" s="102">
        <v>1</v>
      </c>
      <c r="BH30" s="102">
        <v>1</v>
      </c>
      <c r="BI30" s="102">
        <v>1</v>
      </c>
      <c r="BJ30" s="102">
        <v>1</v>
      </c>
      <c r="BK30" s="102">
        <v>1</v>
      </c>
      <c r="BL30" s="102">
        <v>1</v>
      </c>
      <c r="BM30" s="102">
        <v>1</v>
      </c>
      <c r="BN30" s="102">
        <v>1</v>
      </c>
      <c r="BO30" s="102">
        <v>1</v>
      </c>
      <c r="BP30" s="102">
        <v>1</v>
      </c>
      <c r="BQ30" s="102">
        <v>1</v>
      </c>
    </row>
    <row r="31" spans="1:69" x14ac:dyDescent="0.25">
      <c r="A31" s="102" t="s">
        <v>9</v>
      </c>
      <c r="B31" s="102">
        <v>1</v>
      </c>
      <c r="C31" s="102" t="s">
        <v>10</v>
      </c>
      <c r="D31" s="120"/>
      <c r="E31" s="102">
        <v>1</v>
      </c>
      <c r="F31" s="102">
        <v>1</v>
      </c>
      <c r="G31" s="102">
        <v>1</v>
      </c>
      <c r="H31" s="102">
        <v>1</v>
      </c>
      <c r="I31" s="102">
        <v>1</v>
      </c>
      <c r="J31" s="102">
        <v>1</v>
      </c>
      <c r="K31" s="102">
        <v>1</v>
      </c>
      <c r="L31" s="102">
        <v>1</v>
      </c>
      <c r="M31" s="102">
        <v>1</v>
      </c>
      <c r="N31" s="102">
        <v>1</v>
      </c>
      <c r="O31" s="102">
        <v>1</v>
      </c>
      <c r="P31" s="102">
        <v>1</v>
      </c>
      <c r="Q31" s="102">
        <v>1</v>
      </c>
      <c r="R31" s="102">
        <v>1</v>
      </c>
      <c r="S31" s="102">
        <v>1</v>
      </c>
      <c r="T31" s="102">
        <v>1</v>
      </c>
      <c r="U31" s="102">
        <v>1</v>
      </c>
      <c r="V31" s="102">
        <v>1</v>
      </c>
      <c r="W31" s="102">
        <v>1</v>
      </c>
      <c r="X31" s="102">
        <v>1</v>
      </c>
      <c r="Y31" s="102">
        <v>1</v>
      </c>
      <c r="Z31" s="120"/>
      <c r="AA31" s="102">
        <v>1</v>
      </c>
      <c r="AB31" s="102">
        <v>1</v>
      </c>
      <c r="AC31" s="102">
        <v>1</v>
      </c>
      <c r="AD31" s="102">
        <v>1</v>
      </c>
      <c r="AE31" s="102">
        <v>1</v>
      </c>
      <c r="AF31" s="102">
        <v>1</v>
      </c>
      <c r="AG31" s="102">
        <v>1</v>
      </c>
      <c r="AH31" s="102">
        <v>1</v>
      </c>
      <c r="AI31" s="102">
        <v>1</v>
      </c>
      <c r="AJ31" s="102">
        <v>1</v>
      </c>
      <c r="AK31" s="102">
        <v>1</v>
      </c>
      <c r="AL31" s="102">
        <v>1</v>
      </c>
      <c r="AM31" s="102">
        <v>1</v>
      </c>
      <c r="AN31" s="102">
        <v>1</v>
      </c>
      <c r="AO31" s="102">
        <v>1</v>
      </c>
      <c r="AP31" s="102">
        <v>1</v>
      </c>
      <c r="AQ31" s="102">
        <v>1</v>
      </c>
      <c r="AR31" s="102">
        <v>1</v>
      </c>
      <c r="AS31" s="102">
        <v>1</v>
      </c>
      <c r="AT31" s="102">
        <v>1</v>
      </c>
      <c r="AU31" s="102">
        <v>1</v>
      </c>
      <c r="AV31" s="120"/>
      <c r="AW31" s="102">
        <v>1</v>
      </c>
      <c r="AX31" s="102">
        <v>1</v>
      </c>
      <c r="AY31" s="102">
        <v>1</v>
      </c>
      <c r="AZ31" s="102">
        <v>1</v>
      </c>
      <c r="BA31" s="102">
        <v>1</v>
      </c>
      <c r="BB31" s="102">
        <v>1</v>
      </c>
      <c r="BC31" s="102">
        <v>1</v>
      </c>
      <c r="BD31" s="102">
        <v>1</v>
      </c>
      <c r="BE31" s="102">
        <v>1</v>
      </c>
      <c r="BF31" s="102">
        <v>1</v>
      </c>
      <c r="BG31" s="102">
        <v>1</v>
      </c>
      <c r="BH31" s="102">
        <v>1</v>
      </c>
      <c r="BI31" s="102">
        <v>1</v>
      </c>
      <c r="BJ31" s="102">
        <v>1</v>
      </c>
      <c r="BK31" s="102">
        <v>1</v>
      </c>
      <c r="BL31" s="102">
        <v>1</v>
      </c>
      <c r="BM31" s="102">
        <v>1</v>
      </c>
      <c r="BN31" s="102">
        <v>1</v>
      </c>
      <c r="BO31" s="102">
        <v>1</v>
      </c>
      <c r="BP31" s="102">
        <v>1</v>
      </c>
      <c r="BQ31" s="102">
        <v>1</v>
      </c>
    </row>
    <row r="32" spans="1:69" x14ac:dyDescent="0.25">
      <c r="A32" s="102" t="s">
        <v>20</v>
      </c>
      <c r="B32" s="102">
        <v>0</v>
      </c>
      <c r="C32" s="102" t="s">
        <v>145</v>
      </c>
      <c r="D32" s="120"/>
      <c r="E32" s="102">
        <v>1</v>
      </c>
      <c r="F32" s="102">
        <v>1</v>
      </c>
      <c r="G32" s="102">
        <v>1</v>
      </c>
      <c r="H32" s="102">
        <v>1</v>
      </c>
      <c r="I32" s="102">
        <v>1</v>
      </c>
      <c r="J32" s="102">
        <v>1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v>0</v>
      </c>
      <c r="W32" s="102">
        <v>0</v>
      </c>
      <c r="X32" s="102">
        <v>0</v>
      </c>
      <c r="Y32" s="102">
        <v>0</v>
      </c>
      <c r="Z32" s="120"/>
      <c r="AA32" s="102">
        <v>4.5999999999999999E-2</v>
      </c>
      <c r="AB32" s="102">
        <v>0.13800000000000001</v>
      </c>
      <c r="AC32" s="102">
        <v>0.22999999999999998</v>
      </c>
      <c r="AD32" s="102">
        <v>1</v>
      </c>
      <c r="AE32" s="102">
        <v>1</v>
      </c>
      <c r="AF32" s="102">
        <v>4.5999999999999999E-2</v>
      </c>
      <c r="AG32" s="102">
        <v>4.5999999999999999E-2</v>
      </c>
      <c r="AH32" s="102">
        <v>4.5999999999999999E-2</v>
      </c>
      <c r="AI32" s="102">
        <v>4.5999999999999999E-2</v>
      </c>
      <c r="AJ32" s="102">
        <v>4.5999999999999999E-2</v>
      </c>
      <c r="AK32" s="102">
        <v>0.38500000000000001</v>
      </c>
      <c r="AL32" s="102">
        <v>0.38500000000000001</v>
      </c>
      <c r="AM32" s="102">
        <v>0</v>
      </c>
      <c r="AN32" s="102">
        <v>0</v>
      </c>
      <c r="AO32" s="102">
        <v>0</v>
      </c>
      <c r="AP32" s="102">
        <v>0</v>
      </c>
      <c r="AQ32" s="102">
        <v>0</v>
      </c>
      <c r="AR32" s="102">
        <v>0</v>
      </c>
      <c r="AS32" s="102">
        <v>0</v>
      </c>
      <c r="AT32" s="102">
        <v>0</v>
      </c>
      <c r="AU32" s="102">
        <v>0</v>
      </c>
      <c r="AV32" s="120"/>
      <c r="AW32" s="102">
        <v>2.6000000000000002E-2</v>
      </c>
      <c r="AX32" s="102">
        <v>7.8000000000000014E-2</v>
      </c>
      <c r="AY32" s="102">
        <v>0.13</v>
      </c>
      <c r="AZ32" s="102">
        <v>0.13</v>
      </c>
      <c r="BA32" s="102">
        <v>0.13</v>
      </c>
      <c r="BB32" s="102">
        <v>2.6000000000000002E-2</v>
      </c>
      <c r="BC32" s="102">
        <v>2.6000000000000002E-2</v>
      </c>
      <c r="BD32" s="102">
        <v>2.6000000000000002E-2</v>
      </c>
      <c r="BE32" s="102">
        <v>2.6000000000000002E-2</v>
      </c>
      <c r="BF32" s="102">
        <v>2.6000000000000002E-2</v>
      </c>
      <c r="BG32" s="102">
        <v>0</v>
      </c>
      <c r="BH32" s="102">
        <v>0</v>
      </c>
      <c r="BI32" s="102">
        <v>0</v>
      </c>
      <c r="BJ32" s="102">
        <v>0</v>
      </c>
      <c r="BK32" s="102">
        <v>0</v>
      </c>
      <c r="BL32" s="102">
        <v>0</v>
      </c>
      <c r="BM32" s="102">
        <v>0</v>
      </c>
      <c r="BN32" s="102">
        <v>0</v>
      </c>
      <c r="BO32" s="102">
        <v>0</v>
      </c>
      <c r="BP32" s="102">
        <v>0</v>
      </c>
      <c r="BQ32" s="102">
        <v>0</v>
      </c>
    </row>
    <row r="33" spans="1:69" x14ac:dyDescent="0.25">
      <c r="A33" s="102" t="s">
        <v>146</v>
      </c>
      <c r="B33" s="102">
        <v>0</v>
      </c>
      <c r="C33" s="102" t="s">
        <v>147</v>
      </c>
      <c r="D33" s="120"/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>
        <v>0</v>
      </c>
      <c r="R33" s="102">
        <v>0</v>
      </c>
      <c r="S33" s="102">
        <v>0</v>
      </c>
      <c r="T33" s="102">
        <v>0</v>
      </c>
      <c r="U33" s="102">
        <v>0</v>
      </c>
      <c r="V33" s="102">
        <v>0</v>
      </c>
      <c r="W33" s="102">
        <v>0</v>
      </c>
      <c r="X33" s="102">
        <v>0</v>
      </c>
      <c r="Y33" s="102">
        <v>0</v>
      </c>
      <c r="Z33" s="120"/>
      <c r="AA33" s="102">
        <v>1</v>
      </c>
      <c r="AB33" s="102">
        <v>1</v>
      </c>
      <c r="AC33" s="102">
        <v>1</v>
      </c>
      <c r="AD33" s="102">
        <v>1</v>
      </c>
      <c r="AE33" s="102">
        <v>1</v>
      </c>
      <c r="AF33" s="102">
        <v>1</v>
      </c>
      <c r="AG33" s="102">
        <v>0</v>
      </c>
      <c r="AH33" s="102">
        <v>0</v>
      </c>
      <c r="AI33" s="102">
        <v>0</v>
      </c>
      <c r="AJ33" s="102">
        <v>0</v>
      </c>
      <c r="AK33" s="102">
        <v>0</v>
      </c>
      <c r="AL33" s="102">
        <v>0</v>
      </c>
      <c r="AM33" s="102">
        <v>0</v>
      </c>
      <c r="AN33" s="102">
        <v>0</v>
      </c>
      <c r="AO33" s="102">
        <v>0</v>
      </c>
      <c r="AP33" s="102">
        <v>0</v>
      </c>
      <c r="AQ33" s="102">
        <v>0</v>
      </c>
      <c r="AR33" s="102">
        <v>0</v>
      </c>
      <c r="AS33" s="102">
        <v>0</v>
      </c>
      <c r="AT33" s="102">
        <v>0</v>
      </c>
      <c r="AU33" s="102">
        <v>0</v>
      </c>
      <c r="AV33" s="120"/>
      <c r="AW33" s="102">
        <v>0.02</v>
      </c>
      <c r="AX33" s="102">
        <v>0.06</v>
      </c>
      <c r="AY33" s="102">
        <v>0.1</v>
      </c>
      <c r="AZ33" s="102">
        <v>0.1</v>
      </c>
      <c r="BA33" s="102">
        <v>0.1</v>
      </c>
      <c r="BB33" s="102">
        <v>0.02</v>
      </c>
      <c r="BC33" s="102">
        <v>0.02</v>
      </c>
      <c r="BD33" s="102">
        <v>0.02</v>
      </c>
      <c r="BE33" s="102">
        <v>0.02</v>
      </c>
      <c r="BF33" s="102">
        <v>0.02</v>
      </c>
      <c r="BG33" s="102">
        <v>0</v>
      </c>
      <c r="BH33" s="102">
        <v>0</v>
      </c>
      <c r="BI33" s="102">
        <v>0</v>
      </c>
      <c r="BJ33" s="102">
        <v>0</v>
      </c>
      <c r="BK33" s="102">
        <v>0</v>
      </c>
      <c r="BL33" s="102">
        <v>0</v>
      </c>
      <c r="BM33" s="102">
        <v>0</v>
      </c>
      <c r="BN33" s="102">
        <v>0</v>
      </c>
      <c r="BO33" s="102">
        <v>0</v>
      </c>
      <c r="BP33" s="102">
        <v>0</v>
      </c>
      <c r="BQ33" s="102">
        <v>0</v>
      </c>
    </row>
    <row r="34" spans="1:69" x14ac:dyDescent="0.25">
      <c r="A34" s="102" t="s">
        <v>21</v>
      </c>
      <c r="B34" s="102">
        <v>0</v>
      </c>
      <c r="C34" s="102" t="s">
        <v>148</v>
      </c>
      <c r="D34" s="120"/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0</v>
      </c>
      <c r="Q34" s="102">
        <v>0</v>
      </c>
      <c r="R34" s="102">
        <v>0</v>
      </c>
      <c r="S34" s="102">
        <v>0</v>
      </c>
      <c r="T34" s="102">
        <v>0</v>
      </c>
      <c r="U34" s="102">
        <v>0</v>
      </c>
      <c r="V34" s="102">
        <v>0</v>
      </c>
      <c r="W34" s="102">
        <v>0</v>
      </c>
      <c r="X34" s="102">
        <v>0</v>
      </c>
      <c r="Y34" s="102">
        <v>0</v>
      </c>
      <c r="Z34" s="120"/>
      <c r="AA34" s="102">
        <v>1</v>
      </c>
      <c r="AB34" s="102">
        <v>1</v>
      </c>
      <c r="AC34" s="102">
        <v>1</v>
      </c>
      <c r="AD34" s="102">
        <v>1</v>
      </c>
      <c r="AE34" s="102">
        <v>1</v>
      </c>
      <c r="AF34" s="102">
        <v>1</v>
      </c>
      <c r="AG34" s="102">
        <v>0</v>
      </c>
      <c r="AH34" s="102">
        <v>0</v>
      </c>
      <c r="AI34" s="102">
        <v>0</v>
      </c>
      <c r="AJ34" s="102">
        <v>0</v>
      </c>
      <c r="AK34" s="102">
        <v>0</v>
      </c>
      <c r="AL34" s="102">
        <v>0</v>
      </c>
      <c r="AM34" s="102">
        <v>0</v>
      </c>
      <c r="AN34" s="102">
        <v>0</v>
      </c>
      <c r="AO34" s="102">
        <v>0</v>
      </c>
      <c r="AP34" s="102">
        <v>0</v>
      </c>
      <c r="AQ34" s="102">
        <v>0</v>
      </c>
      <c r="AR34" s="102">
        <v>0</v>
      </c>
      <c r="AS34" s="102">
        <v>0</v>
      </c>
      <c r="AT34" s="102">
        <v>0</v>
      </c>
      <c r="AU34" s="102">
        <v>0</v>
      </c>
      <c r="AV34" s="120"/>
      <c r="AW34" s="102">
        <v>1.6E-2</v>
      </c>
      <c r="AX34" s="102">
        <v>4.8000000000000001E-2</v>
      </c>
      <c r="AY34" s="102">
        <v>0.08</v>
      </c>
      <c r="AZ34" s="102">
        <v>0.08</v>
      </c>
      <c r="BA34" s="102">
        <v>0.08</v>
      </c>
      <c r="BB34" s="102">
        <v>1.6E-2</v>
      </c>
      <c r="BC34" s="102">
        <v>1.6E-2</v>
      </c>
      <c r="BD34" s="102">
        <v>1.6E-2</v>
      </c>
      <c r="BE34" s="102">
        <v>1.6E-2</v>
      </c>
      <c r="BF34" s="102">
        <v>1.6E-2</v>
      </c>
      <c r="BG34" s="102">
        <v>0</v>
      </c>
      <c r="BH34" s="102">
        <v>0</v>
      </c>
      <c r="BI34" s="102">
        <v>0</v>
      </c>
      <c r="BJ34" s="102">
        <v>0</v>
      </c>
      <c r="BK34" s="102">
        <v>0</v>
      </c>
      <c r="BL34" s="102">
        <v>0</v>
      </c>
      <c r="BM34" s="102">
        <v>0</v>
      </c>
      <c r="BN34" s="102">
        <v>0</v>
      </c>
      <c r="BO34" s="102">
        <v>0</v>
      </c>
      <c r="BP34" s="102">
        <v>0</v>
      </c>
      <c r="BQ34" s="102">
        <v>0</v>
      </c>
    </row>
    <row r="35" spans="1:69" x14ac:dyDescent="0.25">
      <c r="A35" s="102" t="s">
        <v>22</v>
      </c>
      <c r="B35" s="102">
        <v>0</v>
      </c>
      <c r="C35" s="102" t="s">
        <v>149</v>
      </c>
      <c r="D35" s="120"/>
      <c r="E35" s="102">
        <v>0.05</v>
      </c>
      <c r="F35" s="102">
        <v>0.15000000000000002</v>
      </c>
      <c r="G35" s="102">
        <v>0.25</v>
      </c>
      <c r="H35" s="102">
        <v>0.38</v>
      </c>
      <c r="I35" s="102">
        <v>1</v>
      </c>
      <c r="J35" s="102">
        <v>0.05</v>
      </c>
      <c r="K35" s="102">
        <v>0.05</v>
      </c>
      <c r="L35" s="102">
        <v>0.05</v>
      </c>
      <c r="M35" s="102">
        <v>0.05</v>
      </c>
      <c r="N35" s="102">
        <v>0.05</v>
      </c>
      <c r="O35" s="102">
        <v>6.5000000000000002E-2</v>
      </c>
      <c r="P35" s="102">
        <v>6.5000000000000002E-2</v>
      </c>
      <c r="Q35" s="102">
        <v>6.8888888888888888E-2</v>
      </c>
      <c r="R35" s="102">
        <v>6.8888888888888888E-2</v>
      </c>
      <c r="S35" s="102">
        <v>6.8888888888888888E-2</v>
      </c>
      <c r="T35" s="102">
        <v>6.8888888888888888E-2</v>
      </c>
      <c r="U35" s="102">
        <v>6.8888888888888888E-2</v>
      </c>
      <c r="V35" s="102">
        <v>6.8888888888888888E-2</v>
      </c>
      <c r="W35" s="102">
        <v>6.8888888888888888E-2</v>
      </c>
      <c r="X35" s="102">
        <v>6.8888888888888888E-2</v>
      </c>
      <c r="Y35" s="102">
        <v>6.8888888888888888E-2</v>
      </c>
      <c r="Z35" s="120"/>
      <c r="AA35" s="102">
        <v>4.5999999999999999E-2</v>
      </c>
      <c r="AB35" s="102">
        <v>0.13800000000000001</v>
      </c>
      <c r="AC35" s="102">
        <v>0.22999999999999998</v>
      </c>
      <c r="AD35" s="102">
        <v>0.38</v>
      </c>
      <c r="AE35" s="102">
        <v>1</v>
      </c>
      <c r="AF35" s="102">
        <v>4.5999999999999999E-2</v>
      </c>
      <c r="AG35" s="102">
        <v>4.5999999999999999E-2</v>
      </c>
      <c r="AH35" s="102">
        <v>4.5999999999999999E-2</v>
      </c>
      <c r="AI35" s="102">
        <v>4.5999999999999999E-2</v>
      </c>
      <c r="AJ35" s="102">
        <v>4.5999999999999999E-2</v>
      </c>
      <c r="AK35" s="102">
        <v>7.4999999999999997E-2</v>
      </c>
      <c r="AL35" s="102">
        <v>7.4999999999999997E-2</v>
      </c>
      <c r="AM35" s="102">
        <v>6.8888888888888888E-2</v>
      </c>
      <c r="AN35" s="102">
        <v>6.8888888888888888E-2</v>
      </c>
      <c r="AO35" s="102">
        <v>6.8888888888888888E-2</v>
      </c>
      <c r="AP35" s="102">
        <v>6.8888888888888888E-2</v>
      </c>
      <c r="AQ35" s="102">
        <v>6.8888888888888888E-2</v>
      </c>
      <c r="AR35" s="102">
        <v>6.8888888888888888E-2</v>
      </c>
      <c r="AS35" s="102">
        <v>6.8888888888888888E-2</v>
      </c>
      <c r="AT35" s="102">
        <v>6.8888888888888888E-2</v>
      </c>
      <c r="AU35" s="102">
        <v>6.8888888888888888E-2</v>
      </c>
      <c r="AV35" s="120"/>
      <c r="AW35" s="102">
        <v>2.6000000000000002E-2</v>
      </c>
      <c r="AX35" s="102">
        <v>7.8000000000000014E-2</v>
      </c>
      <c r="AY35" s="102">
        <v>0.13</v>
      </c>
      <c r="AZ35" s="102">
        <v>0.13</v>
      </c>
      <c r="BA35" s="102">
        <v>0.13</v>
      </c>
      <c r="BB35" s="102">
        <v>2.6000000000000002E-2</v>
      </c>
      <c r="BC35" s="102">
        <v>2.6000000000000002E-2</v>
      </c>
      <c r="BD35" s="102">
        <v>2.6000000000000002E-2</v>
      </c>
      <c r="BE35" s="102">
        <v>2.6000000000000002E-2</v>
      </c>
      <c r="BF35" s="102">
        <v>2.6000000000000002E-2</v>
      </c>
      <c r="BG35" s="102">
        <v>0</v>
      </c>
      <c r="BH35" s="102">
        <v>0</v>
      </c>
      <c r="BI35" s="102">
        <v>0</v>
      </c>
      <c r="BJ35" s="102">
        <v>0</v>
      </c>
      <c r="BK35" s="102">
        <v>0</v>
      </c>
      <c r="BL35" s="102">
        <v>0</v>
      </c>
      <c r="BM35" s="102">
        <v>0</v>
      </c>
      <c r="BN35" s="102">
        <v>0</v>
      </c>
      <c r="BO35" s="102">
        <v>0</v>
      </c>
      <c r="BP35" s="102">
        <v>0</v>
      </c>
      <c r="BQ35" s="102">
        <v>0</v>
      </c>
    </row>
    <row r="36" spans="1:69" x14ac:dyDescent="0.25">
      <c r="A36" s="88" t="s">
        <v>23</v>
      </c>
      <c r="B36" s="102">
        <v>0</v>
      </c>
      <c r="C36" s="102" t="s">
        <v>150</v>
      </c>
      <c r="D36" s="120"/>
      <c r="E36" s="102">
        <v>0.8</v>
      </c>
      <c r="F36" s="102">
        <v>0.8</v>
      </c>
      <c r="G36" s="102">
        <v>0.8</v>
      </c>
      <c r="H36" s="102">
        <v>0.8</v>
      </c>
      <c r="I36" s="102">
        <v>0.8</v>
      </c>
      <c r="J36" s="102">
        <v>0.8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20"/>
      <c r="AA36" s="102">
        <v>7.5999999999999998E-2</v>
      </c>
      <c r="AB36" s="102">
        <v>0.22799999999999998</v>
      </c>
      <c r="AC36" s="102">
        <v>0.38</v>
      </c>
      <c r="AD36" s="102">
        <v>1</v>
      </c>
      <c r="AE36" s="102">
        <v>1</v>
      </c>
      <c r="AF36" s="102">
        <v>7.5999999999999998E-2</v>
      </c>
      <c r="AG36" s="102">
        <v>7.5999999999999998E-2</v>
      </c>
      <c r="AH36" s="102">
        <v>7.5999999999999998E-2</v>
      </c>
      <c r="AI36" s="102">
        <v>7.5999999999999998E-2</v>
      </c>
      <c r="AJ36" s="102">
        <v>7.5999999999999998E-2</v>
      </c>
      <c r="AK36" s="102">
        <v>0.31</v>
      </c>
      <c r="AL36" s="102">
        <v>0.31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20"/>
      <c r="AW36" s="102">
        <v>1.6E-2</v>
      </c>
      <c r="AX36" s="102">
        <v>4.8000000000000001E-2</v>
      </c>
      <c r="AY36" s="102">
        <v>0.08</v>
      </c>
      <c r="AZ36" s="102">
        <v>0.08</v>
      </c>
      <c r="BA36" s="102">
        <v>0.08</v>
      </c>
      <c r="BB36" s="102">
        <v>1.6E-2</v>
      </c>
      <c r="BC36" s="102">
        <v>1.6E-2</v>
      </c>
      <c r="BD36" s="102">
        <v>1.6E-2</v>
      </c>
      <c r="BE36" s="102">
        <v>1.6E-2</v>
      </c>
      <c r="BF36" s="102">
        <v>1.6E-2</v>
      </c>
      <c r="BG36" s="102">
        <v>0</v>
      </c>
      <c r="BH36" s="102">
        <v>0</v>
      </c>
      <c r="BI36" s="102">
        <v>0</v>
      </c>
      <c r="BJ36" s="102">
        <v>0</v>
      </c>
      <c r="BK36" s="102">
        <v>0</v>
      </c>
      <c r="BL36" s="102">
        <v>0</v>
      </c>
      <c r="BM36" s="102">
        <v>0</v>
      </c>
      <c r="BN36" s="102">
        <v>0</v>
      </c>
      <c r="BO36" s="102">
        <v>0</v>
      </c>
      <c r="BP36" s="102">
        <v>0</v>
      </c>
      <c r="BQ36" s="102">
        <v>0</v>
      </c>
    </row>
    <row r="37" spans="1:69" x14ac:dyDescent="0.25">
      <c r="A37" s="102" t="s">
        <v>151</v>
      </c>
      <c r="B37" s="102">
        <v>0</v>
      </c>
      <c r="C37" s="102" t="s">
        <v>152</v>
      </c>
      <c r="D37" s="120"/>
      <c r="E37" s="102">
        <v>0.8</v>
      </c>
      <c r="F37" s="102">
        <v>0.8</v>
      </c>
      <c r="G37" s="102">
        <v>0.8</v>
      </c>
      <c r="H37" s="102">
        <v>0.8</v>
      </c>
      <c r="I37" s="102">
        <v>0.8</v>
      </c>
      <c r="J37" s="102">
        <v>0.8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20"/>
      <c r="AA37" s="102">
        <v>7.5999999999999998E-2</v>
      </c>
      <c r="AB37" s="102">
        <v>0.22799999999999998</v>
      </c>
      <c r="AC37" s="102">
        <v>0.38</v>
      </c>
      <c r="AD37" s="102">
        <v>1</v>
      </c>
      <c r="AE37" s="102">
        <v>1</v>
      </c>
      <c r="AF37" s="102">
        <v>7.5999999999999998E-2</v>
      </c>
      <c r="AG37" s="102">
        <v>7.5999999999999998E-2</v>
      </c>
      <c r="AH37" s="102">
        <v>7.5999999999999998E-2</v>
      </c>
      <c r="AI37" s="102">
        <v>7.5999999999999998E-2</v>
      </c>
      <c r="AJ37" s="102">
        <v>7.5999999999999998E-2</v>
      </c>
      <c r="AK37" s="102">
        <v>0.31</v>
      </c>
      <c r="AL37" s="102">
        <v>0.31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20"/>
      <c r="AW37" s="102">
        <v>1.6E-2</v>
      </c>
      <c r="AX37" s="102">
        <v>4.8000000000000001E-2</v>
      </c>
      <c r="AY37" s="102">
        <v>0.08</v>
      </c>
      <c r="AZ37" s="102">
        <v>0.08</v>
      </c>
      <c r="BA37" s="102">
        <v>0.08</v>
      </c>
      <c r="BB37" s="102">
        <v>1.6E-2</v>
      </c>
      <c r="BC37" s="102">
        <v>1.6E-2</v>
      </c>
      <c r="BD37" s="102">
        <v>1.6E-2</v>
      </c>
      <c r="BE37" s="102">
        <v>1.6E-2</v>
      </c>
      <c r="BF37" s="102">
        <v>1.6E-2</v>
      </c>
      <c r="BG37" s="102">
        <v>0</v>
      </c>
      <c r="BH37" s="102">
        <v>0</v>
      </c>
      <c r="BI37" s="102">
        <v>0</v>
      </c>
      <c r="BJ37" s="102">
        <v>0</v>
      </c>
      <c r="BK37" s="102">
        <v>0</v>
      </c>
      <c r="BL37" s="102">
        <v>0</v>
      </c>
      <c r="BM37" s="102">
        <v>0</v>
      </c>
      <c r="BN37" s="102">
        <v>0</v>
      </c>
      <c r="BO37" s="102">
        <v>0</v>
      </c>
      <c r="BP37" s="102">
        <v>0</v>
      </c>
      <c r="BQ37" s="102">
        <v>0</v>
      </c>
    </row>
    <row r="38" spans="1:69" x14ac:dyDescent="0.25">
      <c r="A38" s="102" t="s">
        <v>153</v>
      </c>
      <c r="B38" s="102">
        <v>0</v>
      </c>
      <c r="C38" s="102" t="s">
        <v>154</v>
      </c>
      <c r="D38" s="120"/>
      <c r="E38" s="102">
        <v>0.8</v>
      </c>
      <c r="F38" s="102">
        <v>0.8</v>
      </c>
      <c r="G38" s="102">
        <v>0.8</v>
      </c>
      <c r="H38" s="102">
        <v>0.8</v>
      </c>
      <c r="I38" s="102">
        <v>0.8</v>
      </c>
      <c r="J38" s="102">
        <v>0.8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20"/>
      <c r="AA38" s="102">
        <v>7.5999999999999998E-2</v>
      </c>
      <c r="AB38" s="102">
        <v>0.22799999999999998</v>
      </c>
      <c r="AC38" s="102">
        <v>0.38</v>
      </c>
      <c r="AD38" s="102">
        <v>1</v>
      </c>
      <c r="AE38" s="102">
        <v>1</v>
      </c>
      <c r="AF38" s="102">
        <v>7.5999999999999998E-2</v>
      </c>
      <c r="AG38" s="102">
        <v>7.5999999999999998E-2</v>
      </c>
      <c r="AH38" s="102">
        <v>7.5999999999999998E-2</v>
      </c>
      <c r="AI38" s="102">
        <v>7.5999999999999998E-2</v>
      </c>
      <c r="AJ38" s="102">
        <v>7.5999999999999998E-2</v>
      </c>
      <c r="AK38" s="102">
        <v>0.31</v>
      </c>
      <c r="AL38" s="102">
        <v>0.31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20"/>
      <c r="AW38" s="102">
        <v>1.6E-2</v>
      </c>
      <c r="AX38" s="102">
        <v>4.8000000000000001E-2</v>
      </c>
      <c r="AY38" s="102">
        <v>0.08</v>
      </c>
      <c r="AZ38" s="102">
        <v>0.08</v>
      </c>
      <c r="BA38" s="102">
        <v>0.08</v>
      </c>
      <c r="BB38" s="102">
        <v>1.6E-2</v>
      </c>
      <c r="BC38" s="102">
        <v>1.6E-2</v>
      </c>
      <c r="BD38" s="102">
        <v>1.6E-2</v>
      </c>
      <c r="BE38" s="102">
        <v>1.6E-2</v>
      </c>
      <c r="BF38" s="102">
        <v>1.6E-2</v>
      </c>
      <c r="BG38" s="102">
        <v>0</v>
      </c>
      <c r="BH38" s="102">
        <v>0</v>
      </c>
      <c r="BI38" s="102">
        <v>0</v>
      </c>
      <c r="BJ38" s="102">
        <v>0</v>
      </c>
      <c r="BK38" s="102">
        <v>0</v>
      </c>
      <c r="BL38" s="102">
        <v>0</v>
      </c>
      <c r="BM38" s="102">
        <v>0</v>
      </c>
      <c r="BN38" s="102">
        <v>0</v>
      </c>
      <c r="BO38" s="102">
        <v>0</v>
      </c>
      <c r="BP38" s="102">
        <v>0</v>
      </c>
      <c r="BQ38" s="102">
        <v>0</v>
      </c>
    </row>
    <row r="39" spans="1:69" x14ac:dyDescent="0.25">
      <c r="A39" s="102" t="s">
        <v>24</v>
      </c>
      <c r="B39" s="102">
        <v>1</v>
      </c>
      <c r="C39" s="102" t="s">
        <v>46</v>
      </c>
      <c r="D39" s="120"/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  <c r="P39" s="102">
        <v>1</v>
      </c>
      <c r="Q39" s="102">
        <v>1</v>
      </c>
      <c r="R39" s="102">
        <v>1</v>
      </c>
      <c r="S39" s="102">
        <v>1</v>
      </c>
      <c r="T39" s="102">
        <v>1</v>
      </c>
      <c r="U39" s="102">
        <v>1</v>
      </c>
      <c r="V39" s="102">
        <v>1</v>
      </c>
      <c r="W39" s="102">
        <v>1</v>
      </c>
      <c r="X39" s="102">
        <v>1</v>
      </c>
      <c r="Y39" s="102">
        <v>1</v>
      </c>
      <c r="Z39" s="120"/>
      <c r="AA39" s="102">
        <v>1</v>
      </c>
      <c r="AB39" s="102">
        <v>1</v>
      </c>
      <c r="AC39" s="102">
        <v>1</v>
      </c>
      <c r="AD39" s="102">
        <v>1</v>
      </c>
      <c r="AE39" s="102">
        <v>1</v>
      </c>
      <c r="AF39" s="102">
        <v>1</v>
      </c>
      <c r="AG39" s="102">
        <v>1</v>
      </c>
      <c r="AH39" s="102">
        <v>1</v>
      </c>
      <c r="AI39" s="102">
        <v>1</v>
      </c>
      <c r="AJ39" s="102">
        <v>1</v>
      </c>
      <c r="AK39" s="102">
        <v>1</v>
      </c>
      <c r="AL39" s="102">
        <v>1</v>
      </c>
      <c r="AM39" s="102">
        <v>1</v>
      </c>
      <c r="AN39" s="102">
        <v>1</v>
      </c>
      <c r="AO39" s="102">
        <v>1</v>
      </c>
      <c r="AP39" s="102">
        <v>1</v>
      </c>
      <c r="AQ39" s="102">
        <v>1</v>
      </c>
      <c r="AR39" s="102">
        <v>1</v>
      </c>
      <c r="AS39" s="102">
        <v>1</v>
      </c>
      <c r="AT39" s="102">
        <v>1</v>
      </c>
      <c r="AU39" s="102">
        <v>1</v>
      </c>
      <c r="AV39" s="120"/>
      <c r="AW39" s="102">
        <v>1</v>
      </c>
      <c r="AX39" s="102">
        <v>1</v>
      </c>
      <c r="AY39" s="102">
        <v>1</v>
      </c>
      <c r="AZ39" s="102">
        <v>1</v>
      </c>
      <c r="BA39" s="102">
        <v>1</v>
      </c>
      <c r="BB39" s="102">
        <v>1</v>
      </c>
      <c r="BC39" s="102">
        <v>1</v>
      </c>
      <c r="BD39" s="102">
        <v>1</v>
      </c>
      <c r="BE39" s="102">
        <v>1</v>
      </c>
      <c r="BF39" s="102">
        <v>1</v>
      </c>
      <c r="BG39" s="102">
        <v>1</v>
      </c>
      <c r="BH39" s="102">
        <v>1</v>
      </c>
      <c r="BI39" s="102">
        <v>1</v>
      </c>
      <c r="BJ39" s="102">
        <v>1</v>
      </c>
      <c r="BK39" s="102">
        <v>1</v>
      </c>
      <c r="BL39" s="102">
        <v>1</v>
      </c>
      <c r="BM39" s="102">
        <v>1</v>
      </c>
      <c r="BN39" s="102">
        <v>1</v>
      </c>
      <c r="BO39" s="102">
        <v>1</v>
      </c>
      <c r="BP39" s="102">
        <v>1</v>
      </c>
      <c r="BQ39" s="102">
        <v>1</v>
      </c>
    </row>
    <row r="40" spans="1:69" x14ac:dyDescent="0.25">
      <c r="A40" s="102" t="s">
        <v>155</v>
      </c>
      <c r="B40" s="102">
        <v>0</v>
      </c>
      <c r="C40" s="102" t="s">
        <v>156</v>
      </c>
      <c r="D40" s="120"/>
      <c r="E40" s="102">
        <v>0.08</v>
      </c>
      <c r="F40" s="102">
        <v>0.24</v>
      </c>
      <c r="G40" s="102">
        <v>0.4</v>
      </c>
      <c r="H40" s="102">
        <v>0.50909090909090915</v>
      </c>
      <c r="I40" s="102">
        <v>1.0000000000000002</v>
      </c>
      <c r="J40" s="102">
        <v>0.08</v>
      </c>
      <c r="K40" s="102">
        <v>0.08</v>
      </c>
      <c r="L40" s="102">
        <v>0.08</v>
      </c>
      <c r="M40" s="102">
        <v>0.08</v>
      </c>
      <c r="N40" s="102">
        <v>0.08</v>
      </c>
      <c r="O40" s="102">
        <v>5.4545454545454543E-2</v>
      </c>
      <c r="P40" s="102">
        <v>5.4545454545454543E-2</v>
      </c>
      <c r="Q40" s="102">
        <v>5.4545454545454543E-2</v>
      </c>
      <c r="R40" s="102">
        <v>5.4545454545454543E-2</v>
      </c>
      <c r="S40" s="102">
        <v>5.4545454545454543E-2</v>
      </c>
      <c r="T40" s="102">
        <v>5.4545454545454543E-2</v>
      </c>
      <c r="U40" s="102">
        <v>5.4545454545454543E-2</v>
      </c>
      <c r="V40" s="102">
        <v>5.4545454545454543E-2</v>
      </c>
      <c r="W40" s="102">
        <v>5.4545454545454543E-2</v>
      </c>
      <c r="X40" s="102">
        <v>5.4545454545454543E-2</v>
      </c>
      <c r="Y40" s="102">
        <v>5.4545454545454543E-2</v>
      </c>
      <c r="Z40" s="120"/>
      <c r="AA40" s="102">
        <v>8.199999999999999E-2</v>
      </c>
      <c r="AB40" s="102">
        <v>0.24599999999999997</v>
      </c>
      <c r="AC40" s="102">
        <v>0.40999999999999992</v>
      </c>
      <c r="AD40" s="102">
        <v>0.51</v>
      </c>
      <c r="AE40" s="102">
        <v>0.99999999999999967</v>
      </c>
      <c r="AF40" s="102">
        <v>8.199999999999999E-2</v>
      </c>
      <c r="AG40" s="102">
        <v>8.199999999999999E-2</v>
      </c>
      <c r="AH40" s="102">
        <v>8.199999999999999E-2</v>
      </c>
      <c r="AI40" s="102">
        <v>8.199999999999999E-2</v>
      </c>
      <c r="AJ40" s="102">
        <v>8.199999999999999E-2</v>
      </c>
      <c r="AK40" s="102">
        <v>5.0000000000000017E-2</v>
      </c>
      <c r="AL40" s="102">
        <v>5.0000000000000017E-2</v>
      </c>
      <c r="AM40" s="102">
        <v>5.4444444444444441E-2</v>
      </c>
      <c r="AN40" s="102">
        <v>5.4444444444444441E-2</v>
      </c>
      <c r="AO40" s="102">
        <v>5.4444444444444441E-2</v>
      </c>
      <c r="AP40" s="102">
        <v>5.4444444444444441E-2</v>
      </c>
      <c r="AQ40" s="102">
        <v>5.4444444444444441E-2</v>
      </c>
      <c r="AR40" s="102">
        <v>5.4444444444444441E-2</v>
      </c>
      <c r="AS40" s="102">
        <v>5.4444444444444441E-2</v>
      </c>
      <c r="AT40" s="102">
        <v>5.4444444444444441E-2</v>
      </c>
      <c r="AU40" s="102">
        <v>5.4444444444444441E-2</v>
      </c>
      <c r="AV40" s="120"/>
      <c r="AW40" s="102">
        <v>0.02</v>
      </c>
      <c r="AX40" s="102">
        <v>0.06</v>
      </c>
      <c r="AY40" s="102">
        <v>0.1</v>
      </c>
      <c r="AZ40" s="102">
        <v>0.1</v>
      </c>
      <c r="BA40" s="102">
        <v>0.1</v>
      </c>
      <c r="BB40" s="102">
        <v>0.02</v>
      </c>
      <c r="BC40" s="102">
        <v>0.02</v>
      </c>
      <c r="BD40" s="102">
        <v>0.02</v>
      </c>
      <c r="BE40" s="102">
        <v>0.02</v>
      </c>
      <c r="BF40" s="102">
        <v>0.02</v>
      </c>
      <c r="BG40" s="102">
        <v>0</v>
      </c>
      <c r="BH40" s="102">
        <v>0</v>
      </c>
      <c r="BI40" s="102">
        <v>0</v>
      </c>
      <c r="BJ40" s="102">
        <v>0</v>
      </c>
      <c r="BK40" s="102">
        <v>0</v>
      </c>
      <c r="BL40" s="102">
        <v>0</v>
      </c>
      <c r="BM40" s="102">
        <v>0</v>
      </c>
      <c r="BN40" s="102">
        <v>0</v>
      </c>
      <c r="BO40" s="102">
        <v>0</v>
      </c>
      <c r="BP40" s="102">
        <v>0</v>
      </c>
      <c r="BQ40" s="102">
        <v>0</v>
      </c>
    </row>
    <row r="41" spans="1:69" x14ac:dyDescent="0.25">
      <c r="A41" s="102">
        <v>9.1</v>
      </c>
      <c r="B41" s="102">
        <v>0</v>
      </c>
      <c r="C41" s="102" t="s">
        <v>157</v>
      </c>
      <c r="D41" s="120"/>
      <c r="E41" s="102">
        <v>0.02</v>
      </c>
      <c r="F41" s="102">
        <v>0.06</v>
      </c>
      <c r="G41" s="102">
        <v>0.1</v>
      </c>
      <c r="H41" s="102">
        <v>0.1</v>
      </c>
      <c r="I41" s="102">
        <v>0.1</v>
      </c>
      <c r="J41" s="102">
        <v>0.02</v>
      </c>
      <c r="K41" s="102">
        <v>0.02</v>
      </c>
      <c r="L41" s="102">
        <v>0.02</v>
      </c>
      <c r="M41" s="102">
        <v>0.02</v>
      </c>
      <c r="N41" s="102">
        <v>0.02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20"/>
      <c r="AA41" s="102">
        <v>2.4E-2</v>
      </c>
      <c r="AB41" s="102">
        <v>7.2000000000000008E-2</v>
      </c>
      <c r="AC41" s="102">
        <v>0.12</v>
      </c>
      <c r="AD41" s="102">
        <v>0.12</v>
      </c>
      <c r="AE41" s="102">
        <v>0.12</v>
      </c>
      <c r="AF41" s="102">
        <v>2.4E-2</v>
      </c>
      <c r="AG41" s="102">
        <v>2.4E-2</v>
      </c>
      <c r="AH41" s="102">
        <v>2.4E-2</v>
      </c>
      <c r="AI41" s="102">
        <v>2.4E-2</v>
      </c>
      <c r="AJ41" s="102">
        <v>2.4E-2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20"/>
      <c r="AW41" s="102">
        <v>6.0000000000000001E-3</v>
      </c>
      <c r="AX41" s="102">
        <v>1.8000000000000002E-2</v>
      </c>
      <c r="AY41" s="102">
        <v>0.03</v>
      </c>
      <c r="AZ41" s="102">
        <v>0.03</v>
      </c>
      <c r="BA41" s="102">
        <v>0.03</v>
      </c>
      <c r="BB41" s="102">
        <v>6.0000000000000001E-3</v>
      </c>
      <c r="BC41" s="102">
        <v>6.0000000000000001E-3</v>
      </c>
      <c r="BD41" s="102">
        <v>6.0000000000000001E-3</v>
      </c>
      <c r="BE41" s="102">
        <v>6.0000000000000001E-3</v>
      </c>
      <c r="BF41" s="102">
        <v>6.0000000000000001E-3</v>
      </c>
      <c r="BG41" s="102">
        <v>0</v>
      </c>
      <c r="BH41" s="102">
        <v>0</v>
      </c>
      <c r="BI41" s="102">
        <v>0</v>
      </c>
      <c r="BJ41" s="102">
        <v>0</v>
      </c>
      <c r="BK41" s="102">
        <v>0</v>
      </c>
      <c r="BL41" s="102">
        <v>0</v>
      </c>
      <c r="BM41" s="102">
        <v>0</v>
      </c>
      <c r="BN41" s="102">
        <v>0</v>
      </c>
      <c r="BO41" s="102">
        <v>0</v>
      </c>
      <c r="BP41" s="102">
        <v>0</v>
      </c>
      <c r="BQ41" s="102">
        <v>0</v>
      </c>
    </row>
    <row r="42" spans="1:69" x14ac:dyDescent="0.25">
      <c r="A42" s="102" t="s">
        <v>25</v>
      </c>
      <c r="B42" s="102">
        <v>0</v>
      </c>
      <c r="C42" s="102" t="s">
        <v>158</v>
      </c>
      <c r="D42" s="120"/>
      <c r="E42" s="102">
        <v>0.08</v>
      </c>
      <c r="F42" s="102">
        <v>0.24</v>
      </c>
      <c r="G42" s="102">
        <v>0.4</v>
      </c>
      <c r="H42" s="102">
        <v>0.50909090909090915</v>
      </c>
      <c r="I42" s="102">
        <v>1.0000000000000002</v>
      </c>
      <c r="J42" s="102">
        <v>0.08</v>
      </c>
      <c r="K42" s="102">
        <v>0.08</v>
      </c>
      <c r="L42" s="102">
        <v>0.08</v>
      </c>
      <c r="M42" s="102">
        <v>0.08</v>
      </c>
      <c r="N42" s="102">
        <v>0.08</v>
      </c>
      <c r="O42" s="102">
        <v>5.4545454545454543E-2</v>
      </c>
      <c r="P42" s="102">
        <v>5.4545454545454543E-2</v>
      </c>
      <c r="Q42" s="102">
        <v>5.4545454545454543E-2</v>
      </c>
      <c r="R42" s="102">
        <v>5.4545454545454543E-2</v>
      </c>
      <c r="S42" s="102">
        <v>5.4545454545454543E-2</v>
      </c>
      <c r="T42" s="102">
        <v>5.4545454545454543E-2</v>
      </c>
      <c r="U42" s="102">
        <v>5.4545454545454543E-2</v>
      </c>
      <c r="V42" s="102">
        <v>5.4545454545454543E-2</v>
      </c>
      <c r="W42" s="102">
        <v>5.4545454545454543E-2</v>
      </c>
      <c r="X42" s="102">
        <v>5.4545454545454543E-2</v>
      </c>
      <c r="Y42" s="102">
        <v>5.4545454545454543E-2</v>
      </c>
      <c r="Z42" s="120"/>
      <c r="AA42" s="102">
        <v>8.199999999999999E-2</v>
      </c>
      <c r="AB42" s="102">
        <v>0.24599999999999997</v>
      </c>
      <c r="AC42" s="102">
        <v>0.40999999999999992</v>
      </c>
      <c r="AD42" s="102">
        <v>0.51</v>
      </c>
      <c r="AE42" s="102">
        <v>0.99999999999999967</v>
      </c>
      <c r="AF42" s="102">
        <v>8.199999999999999E-2</v>
      </c>
      <c r="AG42" s="102">
        <v>8.199999999999999E-2</v>
      </c>
      <c r="AH42" s="102">
        <v>8.199999999999999E-2</v>
      </c>
      <c r="AI42" s="102">
        <v>8.199999999999999E-2</v>
      </c>
      <c r="AJ42" s="102">
        <v>8.199999999999999E-2</v>
      </c>
      <c r="AK42" s="102">
        <v>5.0000000000000017E-2</v>
      </c>
      <c r="AL42" s="102">
        <v>5.0000000000000017E-2</v>
      </c>
      <c r="AM42" s="102">
        <v>5.4444444444444441E-2</v>
      </c>
      <c r="AN42" s="102">
        <v>5.4444444444444441E-2</v>
      </c>
      <c r="AO42" s="102">
        <v>5.4444444444444441E-2</v>
      </c>
      <c r="AP42" s="102">
        <v>5.4444444444444441E-2</v>
      </c>
      <c r="AQ42" s="102">
        <v>5.4444444444444441E-2</v>
      </c>
      <c r="AR42" s="102">
        <v>5.4444444444444441E-2</v>
      </c>
      <c r="AS42" s="102">
        <v>5.4444444444444441E-2</v>
      </c>
      <c r="AT42" s="102">
        <v>5.4444444444444441E-2</v>
      </c>
      <c r="AU42" s="102">
        <v>5.4444444444444441E-2</v>
      </c>
      <c r="AV42" s="120"/>
      <c r="AW42" s="102">
        <v>0.02</v>
      </c>
      <c r="AX42" s="102">
        <v>0.06</v>
      </c>
      <c r="AY42" s="102">
        <v>0.1</v>
      </c>
      <c r="AZ42" s="102">
        <v>0.1</v>
      </c>
      <c r="BA42" s="102">
        <v>0.1</v>
      </c>
      <c r="BB42" s="102">
        <v>0.02</v>
      </c>
      <c r="BC42" s="102">
        <v>0.02</v>
      </c>
      <c r="BD42" s="102">
        <v>0.02</v>
      </c>
      <c r="BE42" s="102">
        <v>0.02</v>
      </c>
      <c r="BF42" s="102">
        <v>0.02</v>
      </c>
      <c r="BG42" s="102">
        <v>0</v>
      </c>
      <c r="BH42" s="102">
        <v>0</v>
      </c>
      <c r="BI42" s="102">
        <v>0</v>
      </c>
      <c r="BJ42" s="102">
        <v>0</v>
      </c>
      <c r="BK42" s="102">
        <v>0</v>
      </c>
      <c r="BL42" s="102">
        <v>0</v>
      </c>
      <c r="BM42" s="102">
        <v>0</v>
      </c>
      <c r="BN42" s="102">
        <v>0</v>
      </c>
      <c r="BO42" s="102">
        <v>0</v>
      </c>
      <c r="BP42" s="102">
        <v>0</v>
      </c>
      <c r="BQ42" s="102">
        <v>0</v>
      </c>
    </row>
    <row r="43" spans="1:69" x14ac:dyDescent="0.25">
      <c r="A43" s="102" t="s">
        <v>159</v>
      </c>
      <c r="B43" s="102">
        <v>0</v>
      </c>
      <c r="C43" s="102" t="s">
        <v>160</v>
      </c>
      <c r="D43" s="120"/>
      <c r="E43" s="102">
        <v>0.08</v>
      </c>
      <c r="F43" s="102">
        <v>0.24</v>
      </c>
      <c r="G43" s="102">
        <v>0.4</v>
      </c>
      <c r="H43" s="102">
        <v>0.50909090909090915</v>
      </c>
      <c r="I43" s="102">
        <v>1.0000000000000002</v>
      </c>
      <c r="J43" s="102">
        <v>0.08</v>
      </c>
      <c r="K43" s="102">
        <v>0.08</v>
      </c>
      <c r="L43" s="102">
        <v>0.08</v>
      </c>
      <c r="M43" s="102">
        <v>0.08</v>
      </c>
      <c r="N43" s="102">
        <v>0.08</v>
      </c>
      <c r="O43" s="102">
        <v>5.4545454545454543E-2</v>
      </c>
      <c r="P43" s="102">
        <v>5.4545454545454543E-2</v>
      </c>
      <c r="Q43" s="102">
        <v>5.4545454545454543E-2</v>
      </c>
      <c r="R43" s="102">
        <v>5.4545454545454543E-2</v>
      </c>
      <c r="S43" s="102">
        <v>5.4545454545454543E-2</v>
      </c>
      <c r="T43" s="102">
        <v>5.4545454545454543E-2</v>
      </c>
      <c r="U43" s="102">
        <v>5.4545454545454543E-2</v>
      </c>
      <c r="V43" s="102">
        <v>5.4545454545454543E-2</v>
      </c>
      <c r="W43" s="102">
        <v>5.4545454545454543E-2</v>
      </c>
      <c r="X43" s="102">
        <v>5.4545454545454543E-2</v>
      </c>
      <c r="Y43" s="102">
        <v>5.4545454545454543E-2</v>
      </c>
      <c r="Z43" s="120"/>
      <c r="AA43" s="102">
        <v>8.199999999999999E-2</v>
      </c>
      <c r="AB43" s="102">
        <v>0.24599999999999997</v>
      </c>
      <c r="AC43" s="102">
        <v>0.40999999999999992</v>
      </c>
      <c r="AD43" s="102">
        <v>0.51</v>
      </c>
      <c r="AE43" s="102">
        <v>0.99999999999999967</v>
      </c>
      <c r="AF43" s="102">
        <v>8.199999999999999E-2</v>
      </c>
      <c r="AG43" s="102">
        <v>8.199999999999999E-2</v>
      </c>
      <c r="AH43" s="102">
        <v>8.199999999999999E-2</v>
      </c>
      <c r="AI43" s="102">
        <v>8.199999999999999E-2</v>
      </c>
      <c r="AJ43" s="102">
        <v>8.199999999999999E-2</v>
      </c>
      <c r="AK43" s="102">
        <v>5.0000000000000017E-2</v>
      </c>
      <c r="AL43" s="102">
        <v>5.0000000000000017E-2</v>
      </c>
      <c r="AM43" s="102">
        <v>5.4444444444444441E-2</v>
      </c>
      <c r="AN43" s="102">
        <v>5.4444444444444441E-2</v>
      </c>
      <c r="AO43" s="102">
        <v>5.4444444444444441E-2</v>
      </c>
      <c r="AP43" s="102">
        <v>5.4444444444444441E-2</v>
      </c>
      <c r="AQ43" s="102">
        <v>5.4444444444444441E-2</v>
      </c>
      <c r="AR43" s="102">
        <v>5.4444444444444441E-2</v>
      </c>
      <c r="AS43" s="102">
        <v>5.4444444444444441E-2</v>
      </c>
      <c r="AT43" s="102">
        <v>5.4444444444444441E-2</v>
      </c>
      <c r="AU43" s="102">
        <v>5.4444444444444441E-2</v>
      </c>
      <c r="AV43" s="120"/>
      <c r="AW43" s="102">
        <v>0.02</v>
      </c>
      <c r="AX43" s="102">
        <v>0.06</v>
      </c>
      <c r="AY43" s="102">
        <v>0.1</v>
      </c>
      <c r="AZ43" s="102">
        <v>0.1</v>
      </c>
      <c r="BA43" s="102">
        <v>0.1</v>
      </c>
      <c r="BB43" s="102">
        <v>0.02</v>
      </c>
      <c r="BC43" s="102">
        <v>0.02</v>
      </c>
      <c r="BD43" s="102">
        <v>0.02</v>
      </c>
      <c r="BE43" s="102">
        <v>0.02</v>
      </c>
      <c r="BF43" s="102">
        <v>0.02</v>
      </c>
      <c r="BG43" s="102">
        <v>0</v>
      </c>
      <c r="BH43" s="102">
        <v>0</v>
      </c>
      <c r="BI43" s="102">
        <v>0</v>
      </c>
      <c r="BJ43" s="102">
        <v>0</v>
      </c>
      <c r="BK43" s="102">
        <v>0</v>
      </c>
      <c r="BL43" s="102">
        <v>0</v>
      </c>
      <c r="BM43" s="102">
        <v>0</v>
      </c>
      <c r="BN43" s="102">
        <v>0</v>
      </c>
      <c r="BO43" s="102">
        <v>0</v>
      </c>
      <c r="BP43" s="102">
        <v>0</v>
      </c>
      <c r="BQ43" s="102">
        <v>0</v>
      </c>
    </row>
    <row r="44" spans="1:69" x14ac:dyDescent="0.25">
      <c r="A44" s="102">
        <v>9.3000000000000007</v>
      </c>
      <c r="B44" s="102">
        <v>1</v>
      </c>
      <c r="C44" s="102" t="s">
        <v>161</v>
      </c>
      <c r="D44" s="120"/>
      <c r="E44" s="102">
        <v>0.02</v>
      </c>
      <c r="F44" s="102">
        <v>0.06</v>
      </c>
      <c r="G44" s="102">
        <v>0.1</v>
      </c>
      <c r="H44" s="102">
        <v>0</v>
      </c>
      <c r="I44" s="102">
        <v>0</v>
      </c>
      <c r="J44" s="102">
        <v>0.02</v>
      </c>
      <c r="K44" s="102">
        <v>0.04</v>
      </c>
      <c r="L44" s="102">
        <v>0.06</v>
      </c>
      <c r="M44" s="102">
        <v>0.08</v>
      </c>
      <c r="N44" s="102">
        <v>0.1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20"/>
      <c r="AA44" s="102">
        <v>2.4E-2</v>
      </c>
      <c r="AB44" s="102">
        <v>7.2000000000000008E-2</v>
      </c>
      <c r="AC44" s="102">
        <v>0.12</v>
      </c>
      <c r="AD44" s="102">
        <v>0.12</v>
      </c>
      <c r="AE44" s="102">
        <v>0.12</v>
      </c>
      <c r="AF44" s="102">
        <v>2.4E-2</v>
      </c>
      <c r="AG44" s="102">
        <v>4.8000000000000001E-2</v>
      </c>
      <c r="AH44" s="102">
        <v>7.2000000000000008E-2</v>
      </c>
      <c r="AI44" s="102">
        <v>9.6000000000000002E-2</v>
      </c>
      <c r="AJ44" s="102">
        <v>0.12</v>
      </c>
      <c r="AK44" s="102">
        <v>0.12</v>
      </c>
      <c r="AL44" s="102">
        <v>0.12</v>
      </c>
      <c r="AM44" s="102">
        <v>0.12</v>
      </c>
      <c r="AN44" s="102">
        <v>0.12</v>
      </c>
      <c r="AO44" s="102">
        <v>0.12</v>
      </c>
      <c r="AP44" s="102">
        <v>0.12</v>
      </c>
      <c r="AQ44" s="102">
        <v>0.12</v>
      </c>
      <c r="AR44" s="102">
        <v>0.12</v>
      </c>
      <c r="AS44" s="102">
        <v>0.12</v>
      </c>
      <c r="AT44" s="102">
        <v>0.12</v>
      </c>
      <c r="AU44" s="102">
        <v>0.12</v>
      </c>
      <c r="AV44" s="120"/>
      <c r="AW44" s="102">
        <v>6.0000000000000001E-3</v>
      </c>
      <c r="AX44" s="102">
        <v>1.8000000000000002E-2</v>
      </c>
      <c r="AY44" s="102">
        <v>0.03</v>
      </c>
      <c r="AZ44" s="102">
        <v>0.03</v>
      </c>
      <c r="BA44" s="102">
        <v>0.03</v>
      </c>
      <c r="BB44" s="102">
        <v>6.0000000000000001E-3</v>
      </c>
      <c r="BC44" s="102">
        <v>1.2E-2</v>
      </c>
      <c r="BD44" s="102">
        <v>1.8000000000000002E-2</v>
      </c>
      <c r="BE44" s="102">
        <v>2.4E-2</v>
      </c>
      <c r="BF44" s="102">
        <v>0.03</v>
      </c>
      <c r="BG44" s="102">
        <v>0.03</v>
      </c>
      <c r="BH44" s="102">
        <v>0.03</v>
      </c>
      <c r="BI44" s="102">
        <v>0.03</v>
      </c>
      <c r="BJ44" s="102">
        <v>0.03</v>
      </c>
      <c r="BK44" s="102">
        <v>0.03</v>
      </c>
      <c r="BL44" s="102">
        <v>0.03</v>
      </c>
      <c r="BM44" s="102">
        <v>0.03</v>
      </c>
      <c r="BN44" s="102">
        <v>0.03</v>
      </c>
      <c r="BO44" s="102">
        <v>0.03</v>
      </c>
      <c r="BP44" s="102">
        <v>0.03</v>
      </c>
      <c r="BQ44" s="102">
        <v>0.03</v>
      </c>
    </row>
    <row r="45" spans="1:69" x14ac:dyDescent="0.25">
      <c r="A45" s="102">
        <v>9.4</v>
      </c>
      <c r="B45" s="102">
        <v>1</v>
      </c>
      <c r="C45" s="102" t="s">
        <v>29</v>
      </c>
      <c r="D45" s="120"/>
      <c r="E45" s="102">
        <v>0.08</v>
      </c>
      <c r="F45" s="102">
        <v>0.24</v>
      </c>
      <c r="G45" s="102">
        <v>0.4</v>
      </c>
      <c r="H45" s="102">
        <v>0.50909090909090915</v>
      </c>
      <c r="I45" s="102">
        <v>1.0000000000000002</v>
      </c>
      <c r="J45" s="102">
        <v>0.08</v>
      </c>
      <c r="K45" s="102">
        <v>0.16</v>
      </c>
      <c r="L45" s="102">
        <v>0.24</v>
      </c>
      <c r="M45" s="102">
        <v>0.32</v>
      </c>
      <c r="N45" s="102">
        <v>0.4</v>
      </c>
      <c r="O45" s="102">
        <v>0.45454545454545459</v>
      </c>
      <c r="P45" s="102">
        <v>0.50909090909090915</v>
      </c>
      <c r="Q45" s="102">
        <v>0.56363636363636371</v>
      </c>
      <c r="R45" s="102">
        <v>0.61818181818181828</v>
      </c>
      <c r="S45" s="102">
        <v>0.67272727272727284</v>
      </c>
      <c r="T45" s="102">
        <v>0.7272727272727274</v>
      </c>
      <c r="U45" s="102">
        <v>0.78181818181818197</v>
      </c>
      <c r="V45" s="102">
        <v>0.83636363636363653</v>
      </c>
      <c r="W45" s="102">
        <v>0.89090909090909109</v>
      </c>
      <c r="X45" s="102">
        <v>0.94545454545454566</v>
      </c>
      <c r="Y45" s="102">
        <v>1.0000000000000002</v>
      </c>
      <c r="Z45" s="120"/>
      <c r="AA45" s="102">
        <v>6.6000000000000003E-2</v>
      </c>
      <c r="AB45" s="102">
        <v>0.19800000000000001</v>
      </c>
      <c r="AC45" s="102">
        <v>0.33</v>
      </c>
      <c r="AD45" s="102">
        <v>0.51</v>
      </c>
      <c r="AE45" s="102">
        <v>0.99999999999999967</v>
      </c>
      <c r="AF45" s="102">
        <v>6.6000000000000003E-2</v>
      </c>
      <c r="AG45" s="102">
        <v>0.13200000000000001</v>
      </c>
      <c r="AH45" s="102">
        <v>0.19800000000000001</v>
      </c>
      <c r="AI45" s="102">
        <v>0.26400000000000001</v>
      </c>
      <c r="AJ45" s="102">
        <v>0.33</v>
      </c>
      <c r="AK45" s="102">
        <v>0.42000000000000004</v>
      </c>
      <c r="AL45" s="102">
        <v>0.51</v>
      </c>
      <c r="AM45" s="102">
        <v>0.56444444444444442</v>
      </c>
      <c r="AN45" s="102">
        <v>0.61888888888888882</v>
      </c>
      <c r="AO45" s="102">
        <v>0.67333333333333323</v>
      </c>
      <c r="AP45" s="102">
        <v>0.72777777777777763</v>
      </c>
      <c r="AQ45" s="102">
        <v>0.78222222222222204</v>
      </c>
      <c r="AR45" s="102">
        <v>0.83666666666666645</v>
      </c>
      <c r="AS45" s="102">
        <v>0.89111111111111085</v>
      </c>
      <c r="AT45" s="102">
        <v>0.94555555555555526</v>
      </c>
      <c r="AU45" s="102">
        <v>0.99999999999999967</v>
      </c>
      <c r="AV45" s="120"/>
      <c r="AW45" s="102">
        <v>1.7999999999999999E-2</v>
      </c>
      <c r="AX45" s="102">
        <v>5.3999999999999992E-2</v>
      </c>
      <c r="AY45" s="102">
        <v>0.09</v>
      </c>
      <c r="AZ45" s="102">
        <v>0.09</v>
      </c>
      <c r="BA45" s="102">
        <v>0.09</v>
      </c>
      <c r="BB45" s="102">
        <v>1.7999999999999999E-2</v>
      </c>
      <c r="BC45" s="102">
        <v>3.5999999999999997E-2</v>
      </c>
      <c r="BD45" s="102">
        <v>5.3999999999999992E-2</v>
      </c>
      <c r="BE45" s="102">
        <v>7.1999999999999995E-2</v>
      </c>
      <c r="BF45" s="102">
        <v>0.09</v>
      </c>
      <c r="BG45" s="102">
        <v>0.09</v>
      </c>
      <c r="BH45" s="102">
        <v>0.09</v>
      </c>
      <c r="BI45" s="102">
        <v>0.09</v>
      </c>
      <c r="BJ45" s="102">
        <v>0.09</v>
      </c>
      <c r="BK45" s="102">
        <v>0.09</v>
      </c>
      <c r="BL45" s="102">
        <v>0.09</v>
      </c>
      <c r="BM45" s="102">
        <v>0.09</v>
      </c>
      <c r="BN45" s="102">
        <v>0.09</v>
      </c>
      <c r="BO45" s="102">
        <v>0.09</v>
      </c>
      <c r="BP45" s="102">
        <v>0.09</v>
      </c>
      <c r="BQ45" s="102">
        <v>0.09</v>
      </c>
    </row>
    <row r="46" spans="1:69" x14ac:dyDescent="0.25">
      <c r="A46" s="102">
        <v>10.1</v>
      </c>
      <c r="B46" s="102">
        <v>0</v>
      </c>
      <c r="C46" s="102" t="s">
        <v>162</v>
      </c>
      <c r="D46" s="120"/>
      <c r="E46" s="102">
        <v>0.02</v>
      </c>
      <c r="F46" s="102">
        <v>0.06</v>
      </c>
      <c r="G46" s="102">
        <v>0.1</v>
      </c>
      <c r="H46" s="102">
        <v>0.1</v>
      </c>
      <c r="I46" s="102">
        <v>0.1</v>
      </c>
      <c r="J46" s="102">
        <v>0.02</v>
      </c>
      <c r="K46" s="102">
        <v>0.02</v>
      </c>
      <c r="L46" s="102">
        <v>0.02</v>
      </c>
      <c r="M46" s="102">
        <v>0.02</v>
      </c>
      <c r="N46" s="102">
        <v>0.02</v>
      </c>
      <c r="O46" s="102">
        <v>0</v>
      </c>
      <c r="P46" s="102">
        <v>0</v>
      </c>
      <c r="Q46" s="102">
        <v>0</v>
      </c>
      <c r="R46" s="102">
        <v>0</v>
      </c>
      <c r="S46" s="102">
        <v>0</v>
      </c>
      <c r="T46" s="102">
        <v>0</v>
      </c>
      <c r="U46" s="102">
        <v>0</v>
      </c>
      <c r="V46" s="102">
        <v>0</v>
      </c>
      <c r="W46" s="102">
        <v>0</v>
      </c>
      <c r="X46" s="102">
        <v>0</v>
      </c>
      <c r="Y46" s="102">
        <v>0</v>
      </c>
      <c r="Z46" s="120"/>
      <c r="AA46" s="102">
        <v>2.4E-2</v>
      </c>
      <c r="AB46" s="102">
        <v>7.2000000000000008E-2</v>
      </c>
      <c r="AC46" s="102">
        <v>0.12</v>
      </c>
      <c r="AD46" s="102">
        <v>0.12</v>
      </c>
      <c r="AE46" s="102">
        <v>0.12</v>
      </c>
      <c r="AF46" s="102">
        <v>2.4E-2</v>
      </c>
      <c r="AG46" s="102">
        <v>2.4E-2</v>
      </c>
      <c r="AH46" s="102">
        <v>2.4E-2</v>
      </c>
      <c r="AI46" s="102">
        <v>2.4E-2</v>
      </c>
      <c r="AJ46" s="102">
        <v>2.4E-2</v>
      </c>
      <c r="AK46" s="102">
        <v>0</v>
      </c>
      <c r="AL46" s="102">
        <v>0</v>
      </c>
      <c r="AM46" s="102">
        <v>0</v>
      </c>
      <c r="AN46" s="102">
        <v>0</v>
      </c>
      <c r="AO46" s="102">
        <v>0</v>
      </c>
      <c r="AP46" s="102">
        <v>0</v>
      </c>
      <c r="AQ46" s="102">
        <v>0</v>
      </c>
      <c r="AR46" s="102">
        <v>0</v>
      </c>
      <c r="AS46" s="102">
        <v>0</v>
      </c>
      <c r="AT46" s="102">
        <v>0</v>
      </c>
      <c r="AU46" s="102">
        <v>0</v>
      </c>
      <c r="AV46" s="120"/>
      <c r="AW46" s="102">
        <v>0</v>
      </c>
      <c r="AX46" s="102">
        <v>0</v>
      </c>
      <c r="AY46" s="102">
        <v>0</v>
      </c>
      <c r="AZ46" s="102">
        <v>0</v>
      </c>
      <c r="BA46" s="102">
        <v>0</v>
      </c>
      <c r="BB46" s="102">
        <v>0</v>
      </c>
      <c r="BC46" s="102">
        <v>0</v>
      </c>
      <c r="BD46" s="102">
        <v>0</v>
      </c>
      <c r="BE46" s="102">
        <v>0</v>
      </c>
      <c r="BF46" s="102">
        <v>0</v>
      </c>
      <c r="BG46" s="102">
        <v>0</v>
      </c>
      <c r="BH46" s="102">
        <v>0</v>
      </c>
      <c r="BI46" s="102">
        <v>0</v>
      </c>
      <c r="BJ46" s="102">
        <v>0</v>
      </c>
      <c r="BK46" s="102">
        <v>0</v>
      </c>
      <c r="BL46" s="102">
        <v>0</v>
      </c>
      <c r="BM46" s="102">
        <v>0</v>
      </c>
      <c r="BN46" s="102">
        <v>0</v>
      </c>
      <c r="BO46" s="102">
        <v>0</v>
      </c>
      <c r="BP46" s="102">
        <v>0</v>
      </c>
      <c r="BQ46" s="102">
        <v>0</v>
      </c>
    </row>
    <row r="47" spans="1:69" x14ac:dyDescent="0.25">
      <c r="A47" s="102" t="s">
        <v>163</v>
      </c>
      <c r="B47" s="102">
        <v>0</v>
      </c>
      <c r="C47" s="102" t="s">
        <v>164</v>
      </c>
      <c r="D47" s="120"/>
      <c r="E47" s="102">
        <v>0.02</v>
      </c>
      <c r="F47" s="102">
        <v>0.06</v>
      </c>
      <c r="G47" s="102">
        <v>0.1</v>
      </c>
      <c r="H47" s="102">
        <v>0.1</v>
      </c>
      <c r="I47" s="102">
        <v>0.1</v>
      </c>
      <c r="J47" s="102">
        <v>0.02</v>
      </c>
      <c r="K47" s="102">
        <v>0.02</v>
      </c>
      <c r="L47" s="102">
        <v>0.02</v>
      </c>
      <c r="M47" s="102">
        <v>0.02</v>
      </c>
      <c r="N47" s="102">
        <v>0.02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20"/>
      <c r="AA47" s="102">
        <v>2.4E-2</v>
      </c>
      <c r="AB47" s="102">
        <v>7.2000000000000008E-2</v>
      </c>
      <c r="AC47" s="102">
        <v>0.12</v>
      </c>
      <c r="AD47" s="102">
        <v>0.12</v>
      </c>
      <c r="AE47" s="102">
        <v>0.12</v>
      </c>
      <c r="AF47" s="102">
        <v>2.4E-2</v>
      </c>
      <c r="AG47" s="102">
        <v>2.4E-2</v>
      </c>
      <c r="AH47" s="102">
        <v>2.4E-2</v>
      </c>
      <c r="AI47" s="102">
        <v>2.4E-2</v>
      </c>
      <c r="AJ47" s="102">
        <v>2.4E-2</v>
      </c>
      <c r="AK47" s="102">
        <v>0</v>
      </c>
      <c r="AL47" s="102">
        <v>0</v>
      </c>
      <c r="AM47" s="102">
        <v>0</v>
      </c>
      <c r="AN47" s="102">
        <v>0</v>
      </c>
      <c r="AO47" s="102">
        <v>0</v>
      </c>
      <c r="AP47" s="102">
        <v>0</v>
      </c>
      <c r="AQ47" s="102">
        <v>0</v>
      </c>
      <c r="AR47" s="102">
        <v>0</v>
      </c>
      <c r="AS47" s="102">
        <v>0</v>
      </c>
      <c r="AT47" s="102">
        <v>0</v>
      </c>
      <c r="AU47" s="102">
        <v>0</v>
      </c>
      <c r="AV47" s="120"/>
      <c r="AW47" s="102">
        <v>0</v>
      </c>
      <c r="AX47" s="102">
        <v>0</v>
      </c>
      <c r="AY47" s="102">
        <v>0</v>
      </c>
      <c r="AZ47" s="102">
        <v>0</v>
      </c>
      <c r="BA47" s="102">
        <v>0</v>
      </c>
      <c r="BB47" s="102">
        <v>0</v>
      </c>
      <c r="BC47" s="102">
        <v>0</v>
      </c>
      <c r="BD47" s="102">
        <v>0</v>
      </c>
      <c r="BE47" s="102">
        <v>0</v>
      </c>
      <c r="BF47" s="102">
        <v>0</v>
      </c>
      <c r="BG47" s="102">
        <v>0</v>
      </c>
      <c r="BH47" s="102">
        <v>0</v>
      </c>
      <c r="BI47" s="102">
        <v>0</v>
      </c>
      <c r="BJ47" s="102">
        <v>0</v>
      </c>
      <c r="BK47" s="102">
        <v>0</v>
      </c>
      <c r="BL47" s="102">
        <v>0</v>
      </c>
      <c r="BM47" s="102">
        <v>0</v>
      </c>
      <c r="BN47" s="102">
        <v>0</v>
      </c>
      <c r="BO47" s="102">
        <v>0</v>
      </c>
      <c r="BP47" s="102">
        <v>0</v>
      </c>
      <c r="BQ47" s="102">
        <v>0</v>
      </c>
    </row>
    <row r="48" spans="1:69" x14ac:dyDescent="0.25">
      <c r="A48" s="102" t="s">
        <v>165</v>
      </c>
      <c r="B48" s="102">
        <v>0</v>
      </c>
      <c r="C48" s="102" t="s">
        <v>166</v>
      </c>
      <c r="D48" s="120"/>
      <c r="E48" s="102">
        <v>0.02</v>
      </c>
      <c r="F48" s="102">
        <v>0.06</v>
      </c>
      <c r="G48" s="102">
        <v>0.1</v>
      </c>
      <c r="H48" s="102">
        <v>0.1</v>
      </c>
      <c r="I48" s="102">
        <v>0.1</v>
      </c>
      <c r="J48" s="102">
        <v>0.02</v>
      </c>
      <c r="K48" s="102">
        <v>0.02</v>
      </c>
      <c r="L48" s="102">
        <v>0.02</v>
      </c>
      <c r="M48" s="102">
        <v>0.02</v>
      </c>
      <c r="N48" s="102">
        <v>0.02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2">
        <v>0</v>
      </c>
      <c r="W48" s="102">
        <v>0</v>
      </c>
      <c r="X48" s="102">
        <v>0</v>
      </c>
      <c r="Y48" s="102">
        <v>0</v>
      </c>
      <c r="Z48" s="120"/>
      <c r="AA48" s="102">
        <v>2.4E-2</v>
      </c>
      <c r="AB48" s="102">
        <v>7.2000000000000008E-2</v>
      </c>
      <c r="AC48" s="102">
        <v>0.12</v>
      </c>
      <c r="AD48" s="102">
        <v>0.12</v>
      </c>
      <c r="AE48" s="102">
        <v>0.12</v>
      </c>
      <c r="AF48" s="102">
        <v>2.4E-2</v>
      </c>
      <c r="AG48" s="102">
        <v>2.4E-2</v>
      </c>
      <c r="AH48" s="102">
        <v>2.4E-2</v>
      </c>
      <c r="AI48" s="102">
        <v>2.4E-2</v>
      </c>
      <c r="AJ48" s="102">
        <v>2.4E-2</v>
      </c>
      <c r="AK48" s="102">
        <v>0</v>
      </c>
      <c r="AL48" s="102">
        <v>0</v>
      </c>
      <c r="AM48" s="102">
        <v>0</v>
      </c>
      <c r="AN48" s="102">
        <v>0</v>
      </c>
      <c r="AO48" s="102">
        <v>0</v>
      </c>
      <c r="AP48" s="102">
        <v>0</v>
      </c>
      <c r="AQ48" s="102">
        <v>0</v>
      </c>
      <c r="AR48" s="102">
        <v>0</v>
      </c>
      <c r="AS48" s="102">
        <v>0</v>
      </c>
      <c r="AT48" s="102">
        <v>0</v>
      </c>
      <c r="AU48" s="102">
        <v>0</v>
      </c>
      <c r="AV48" s="120"/>
      <c r="AW48" s="102">
        <v>0</v>
      </c>
      <c r="AX48" s="102">
        <v>0</v>
      </c>
      <c r="AY48" s="102">
        <v>0</v>
      </c>
      <c r="AZ48" s="102">
        <v>0</v>
      </c>
      <c r="BA48" s="102">
        <v>0</v>
      </c>
      <c r="BB48" s="102">
        <v>0</v>
      </c>
      <c r="BC48" s="102">
        <v>0</v>
      </c>
      <c r="BD48" s="102">
        <v>0</v>
      </c>
      <c r="BE48" s="102">
        <v>0</v>
      </c>
      <c r="BF48" s="102">
        <v>0</v>
      </c>
      <c r="BG48" s="102">
        <v>0</v>
      </c>
      <c r="BH48" s="102">
        <v>0</v>
      </c>
      <c r="BI48" s="102">
        <v>0</v>
      </c>
      <c r="BJ48" s="102">
        <v>0</v>
      </c>
      <c r="BK48" s="102">
        <v>0</v>
      </c>
      <c r="BL48" s="102">
        <v>0</v>
      </c>
      <c r="BM48" s="102">
        <v>0</v>
      </c>
      <c r="BN48" s="102">
        <v>0</v>
      </c>
      <c r="BO48" s="102">
        <v>0</v>
      </c>
      <c r="BP48" s="102">
        <v>0</v>
      </c>
      <c r="BQ48" s="102">
        <v>0</v>
      </c>
    </row>
    <row r="49" spans="1:69" x14ac:dyDescent="0.25">
      <c r="A49" s="102" t="s">
        <v>167</v>
      </c>
      <c r="B49" s="102">
        <v>0</v>
      </c>
      <c r="C49" s="102" t="s">
        <v>168</v>
      </c>
      <c r="D49" s="120"/>
      <c r="E49" s="102">
        <v>0.02</v>
      </c>
      <c r="F49" s="102">
        <v>0.06</v>
      </c>
      <c r="G49" s="102">
        <v>0.1</v>
      </c>
      <c r="H49" s="102">
        <v>0.1</v>
      </c>
      <c r="I49" s="102">
        <v>0.1</v>
      </c>
      <c r="J49" s="102">
        <v>0.02</v>
      </c>
      <c r="K49" s="102">
        <v>0.02</v>
      </c>
      <c r="L49" s="102">
        <v>0.02</v>
      </c>
      <c r="M49" s="102">
        <v>0.02</v>
      </c>
      <c r="N49" s="102">
        <v>0.02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20"/>
      <c r="AA49" s="102">
        <v>2.4E-2</v>
      </c>
      <c r="AB49" s="102">
        <v>7.2000000000000008E-2</v>
      </c>
      <c r="AC49" s="102">
        <v>0.12</v>
      </c>
      <c r="AD49" s="102">
        <v>0.12</v>
      </c>
      <c r="AE49" s="102">
        <v>0.12</v>
      </c>
      <c r="AF49" s="102">
        <v>2.4E-2</v>
      </c>
      <c r="AG49" s="102">
        <v>2.4E-2</v>
      </c>
      <c r="AH49" s="102">
        <v>2.4E-2</v>
      </c>
      <c r="AI49" s="102">
        <v>2.4E-2</v>
      </c>
      <c r="AJ49" s="102">
        <v>2.4E-2</v>
      </c>
      <c r="AK49" s="102">
        <v>0</v>
      </c>
      <c r="AL49" s="102">
        <v>0</v>
      </c>
      <c r="AM49" s="102">
        <v>0</v>
      </c>
      <c r="AN49" s="102">
        <v>0</v>
      </c>
      <c r="AO49" s="102">
        <v>0</v>
      </c>
      <c r="AP49" s="102">
        <v>0</v>
      </c>
      <c r="AQ49" s="102">
        <v>0</v>
      </c>
      <c r="AR49" s="102">
        <v>0</v>
      </c>
      <c r="AS49" s="102">
        <v>0</v>
      </c>
      <c r="AT49" s="102">
        <v>0</v>
      </c>
      <c r="AU49" s="102">
        <v>0</v>
      </c>
      <c r="AV49" s="120"/>
      <c r="AW49" s="102">
        <v>0</v>
      </c>
      <c r="AX49" s="102">
        <v>0</v>
      </c>
      <c r="AY49" s="102">
        <v>0</v>
      </c>
      <c r="AZ49" s="102">
        <v>0</v>
      </c>
      <c r="BA49" s="102">
        <v>0</v>
      </c>
      <c r="BB49" s="102">
        <v>0</v>
      </c>
      <c r="BC49" s="102">
        <v>0</v>
      </c>
      <c r="BD49" s="102">
        <v>0</v>
      </c>
      <c r="BE49" s="102">
        <v>0</v>
      </c>
      <c r="BF49" s="102">
        <v>0</v>
      </c>
      <c r="BG49" s="102">
        <v>0</v>
      </c>
      <c r="BH49" s="102">
        <v>0</v>
      </c>
      <c r="BI49" s="102">
        <v>0</v>
      </c>
      <c r="BJ49" s="102">
        <v>0</v>
      </c>
      <c r="BK49" s="102">
        <v>0</v>
      </c>
      <c r="BL49" s="102">
        <v>0</v>
      </c>
      <c r="BM49" s="102">
        <v>0</v>
      </c>
      <c r="BN49" s="102">
        <v>0</v>
      </c>
      <c r="BO49" s="102">
        <v>0</v>
      </c>
      <c r="BP49" s="102">
        <v>0</v>
      </c>
      <c r="BQ49" s="102">
        <v>0</v>
      </c>
    </row>
    <row r="50" spans="1:69" x14ac:dyDescent="0.25">
      <c r="A50" s="102" t="s">
        <v>169</v>
      </c>
      <c r="B50" s="102">
        <v>0</v>
      </c>
      <c r="C50" s="102" t="s">
        <v>170</v>
      </c>
      <c r="D50" s="120"/>
      <c r="E50" s="102">
        <v>0.02</v>
      </c>
      <c r="F50" s="102">
        <v>0.06</v>
      </c>
      <c r="G50" s="102">
        <v>0.1</v>
      </c>
      <c r="H50" s="102">
        <v>0.1</v>
      </c>
      <c r="I50" s="102">
        <v>0.1</v>
      </c>
      <c r="J50" s="102">
        <v>0.02</v>
      </c>
      <c r="K50" s="102">
        <v>0.02</v>
      </c>
      <c r="L50" s="102">
        <v>0.02</v>
      </c>
      <c r="M50" s="102">
        <v>0.02</v>
      </c>
      <c r="N50" s="102">
        <v>0.02</v>
      </c>
      <c r="O50" s="102">
        <v>0</v>
      </c>
      <c r="P50" s="102">
        <v>0</v>
      </c>
      <c r="Q50" s="102">
        <v>0</v>
      </c>
      <c r="R50" s="102">
        <v>0</v>
      </c>
      <c r="S50" s="102">
        <v>0</v>
      </c>
      <c r="T50" s="102">
        <v>0</v>
      </c>
      <c r="U50" s="102">
        <v>0</v>
      </c>
      <c r="V50" s="102">
        <v>0</v>
      </c>
      <c r="W50" s="102">
        <v>0</v>
      </c>
      <c r="X50" s="102">
        <v>0</v>
      </c>
      <c r="Y50" s="102">
        <v>0</v>
      </c>
      <c r="Z50" s="120"/>
      <c r="AA50" s="102">
        <v>2.4E-2</v>
      </c>
      <c r="AB50" s="102">
        <v>7.2000000000000008E-2</v>
      </c>
      <c r="AC50" s="102">
        <v>0.12</v>
      </c>
      <c r="AD50" s="102">
        <v>0.12</v>
      </c>
      <c r="AE50" s="102">
        <v>0.12</v>
      </c>
      <c r="AF50" s="102">
        <v>2.4E-2</v>
      </c>
      <c r="AG50" s="102">
        <v>2.4E-2</v>
      </c>
      <c r="AH50" s="102">
        <v>2.4E-2</v>
      </c>
      <c r="AI50" s="102">
        <v>2.4E-2</v>
      </c>
      <c r="AJ50" s="102">
        <v>2.4E-2</v>
      </c>
      <c r="AK50" s="102">
        <v>0</v>
      </c>
      <c r="AL50" s="102">
        <v>0</v>
      </c>
      <c r="AM50" s="102">
        <v>0</v>
      </c>
      <c r="AN50" s="102">
        <v>0</v>
      </c>
      <c r="AO50" s="102">
        <v>0</v>
      </c>
      <c r="AP50" s="102">
        <v>0</v>
      </c>
      <c r="AQ50" s="102">
        <v>0</v>
      </c>
      <c r="AR50" s="102">
        <v>0</v>
      </c>
      <c r="AS50" s="102">
        <v>0</v>
      </c>
      <c r="AT50" s="102">
        <v>0</v>
      </c>
      <c r="AU50" s="102">
        <v>0</v>
      </c>
      <c r="AV50" s="120"/>
      <c r="AW50" s="102">
        <v>0</v>
      </c>
      <c r="AX50" s="102">
        <v>0</v>
      </c>
      <c r="AY50" s="102">
        <v>0</v>
      </c>
      <c r="AZ50" s="102">
        <v>0</v>
      </c>
      <c r="BA50" s="102">
        <v>0</v>
      </c>
      <c r="BB50" s="102">
        <v>0</v>
      </c>
      <c r="BC50" s="102">
        <v>0</v>
      </c>
      <c r="BD50" s="102">
        <v>0</v>
      </c>
      <c r="BE50" s="102">
        <v>0</v>
      </c>
      <c r="BF50" s="102">
        <v>0</v>
      </c>
      <c r="BG50" s="102">
        <v>0</v>
      </c>
      <c r="BH50" s="102">
        <v>0</v>
      </c>
      <c r="BI50" s="102">
        <v>0</v>
      </c>
      <c r="BJ50" s="102">
        <v>0</v>
      </c>
      <c r="BK50" s="102">
        <v>0</v>
      </c>
      <c r="BL50" s="102">
        <v>0</v>
      </c>
      <c r="BM50" s="102">
        <v>0</v>
      </c>
      <c r="BN50" s="102">
        <v>0</v>
      </c>
      <c r="BO50" s="102">
        <v>0</v>
      </c>
      <c r="BP50" s="102">
        <v>0</v>
      </c>
      <c r="BQ50" s="102">
        <v>0</v>
      </c>
    </row>
    <row r="51" spans="1:69" x14ac:dyDescent="0.25">
      <c r="A51" s="102">
        <v>10.199999999999999</v>
      </c>
      <c r="B51" s="102">
        <v>1</v>
      </c>
      <c r="C51" s="102" t="s">
        <v>171</v>
      </c>
      <c r="D51" s="120"/>
      <c r="E51" s="102">
        <v>1</v>
      </c>
      <c r="F51" s="102">
        <v>1</v>
      </c>
      <c r="G51" s="102">
        <v>1</v>
      </c>
      <c r="H51" s="102">
        <v>1</v>
      </c>
      <c r="I51" s="102">
        <v>1</v>
      </c>
      <c r="J51" s="102">
        <v>1</v>
      </c>
      <c r="K51" s="102">
        <v>1</v>
      </c>
      <c r="L51" s="102">
        <v>1</v>
      </c>
      <c r="M51" s="102">
        <v>1</v>
      </c>
      <c r="N51" s="102">
        <v>1</v>
      </c>
      <c r="O51" s="102">
        <v>1</v>
      </c>
      <c r="P51" s="102">
        <v>1</v>
      </c>
      <c r="Q51" s="102">
        <v>1</v>
      </c>
      <c r="R51" s="102">
        <v>1</v>
      </c>
      <c r="S51" s="102">
        <v>1</v>
      </c>
      <c r="T51" s="102">
        <v>1</v>
      </c>
      <c r="U51" s="102">
        <v>1</v>
      </c>
      <c r="V51" s="102">
        <v>1</v>
      </c>
      <c r="W51" s="102">
        <v>1</v>
      </c>
      <c r="X51" s="102">
        <v>1</v>
      </c>
      <c r="Y51" s="102">
        <v>1</v>
      </c>
      <c r="Z51" s="120"/>
      <c r="AA51" s="102">
        <v>1</v>
      </c>
      <c r="AB51" s="102">
        <v>1</v>
      </c>
      <c r="AC51" s="102">
        <v>1</v>
      </c>
      <c r="AD51" s="102">
        <v>1</v>
      </c>
      <c r="AE51" s="102">
        <v>1</v>
      </c>
      <c r="AF51" s="102">
        <v>1</v>
      </c>
      <c r="AG51" s="102">
        <v>1</v>
      </c>
      <c r="AH51" s="102">
        <v>1</v>
      </c>
      <c r="AI51" s="102">
        <v>1</v>
      </c>
      <c r="AJ51" s="102">
        <v>1</v>
      </c>
      <c r="AK51" s="102">
        <v>1</v>
      </c>
      <c r="AL51" s="102">
        <v>1</v>
      </c>
      <c r="AM51" s="102">
        <v>1</v>
      </c>
      <c r="AN51" s="102">
        <v>1</v>
      </c>
      <c r="AO51" s="102">
        <v>1</v>
      </c>
      <c r="AP51" s="102">
        <v>1</v>
      </c>
      <c r="AQ51" s="102">
        <v>1</v>
      </c>
      <c r="AR51" s="102">
        <v>1</v>
      </c>
      <c r="AS51" s="102">
        <v>1</v>
      </c>
      <c r="AT51" s="102">
        <v>1</v>
      </c>
      <c r="AU51" s="102">
        <v>1</v>
      </c>
      <c r="AV51" s="120"/>
      <c r="AW51" s="102">
        <v>1</v>
      </c>
      <c r="AX51" s="102">
        <v>1</v>
      </c>
      <c r="AY51" s="102">
        <v>1</v>
      </c>
      <c r="AZ51" s="102">
        <v>1</v>
      </c>
      <c r="BA51" s="102">
        <v>1</v>
      </c>
      <c r="BB51" s="102">
        <v>1</v>
      </c>
      <c r="BC51" s="102">
        <v>1</v>
      </c>
      <c r="BD51" s="102">
        <v>1</v>
      </c>
      <c r="BE51" s="102">
        <v>1</v>
      </c>
      <c r="BF51" s="102">
        <v>1</v>
      </c>
      <c r="BG51" s="102">
        <v>1</v>
      </c>
      <c r="BH51" s="102">
        <v>1</v>
      </c>
      <c r="BI51" s="102">
        <v>1</v>
      </c>
      <c r="BJ51" s="102">
        <v>1</v>
      </c>
      <c r="BK51" s="102">
        <v>1</v>
      </c>
      <c r="BL51" s="102">
        <v>1</v>
      </c>
      <c r="BM51" s="102">
        <v>1</v>
      </c>
      <c r="BN51" s="102">
        <v>1</v>
      </c>
      <c r="BO51" s="102">
        <v>1</v>
      </c>
      <c r="BP51" s="102">
        <v>1</v>
      </c>
      <c r="BQ51" s="102">
        <v>1</v>
      </c>
    </row>
    <row r="52" spans="1:69" x14ac:dyDescent="0.25">
      <c r="A52" s="102">
        <v>10.3</v>
      </c>
      <c r="B52" s="102">
        <v>1</v>
      </c>
      <c r="C52" s="102" t="s">
        <v>172</v>
      </c>
      <c r="D52" s="120"/>
      <c r="E52" s="102">
        <v>1</v>
      </c>
      <c r="F52" s="102">
        <v>1</v>
      </c>
      <c r="G52" s="102">
        <v>1</v>
      </c>
      <c r="H52" s="102">
        <v>1</v>
      </c>
      <c r="I52" s="102">
        <v>1</v>
      </c>
      <c r="J52" s="102">
        <v>1</v>
      </c>
      <c r="K52" s="102">
        <v>1</v>
      </c>
      <c r="L52" s="102">
        <v>1</v>
      </c>
      <c r="M52" s="102">
        <v>1</v>
      </c>
      <c r="N52" s="102">
        <v>1</v>
      </c>
      <c r="O52" s="102">
        <v>1</v>
      </c>
      <c r="P52" s="102">
        <v>1</v>
      </c>
      <c r="Q52" s="102">
        <v>1</v>
      </c>
      <c r="R52" s="102">
        <v>1</v>
      </c>
      <c r="S52" s="102">
        <v>1</v>
      </c>
      <c r="T52" s="102">
        <v>1</v>
      </c>
      <c r="U52" s="102">
        <v>1</v>
      </c>
      <c r="V52" s="102">
        <v>1</v>
      </c>
      <c r="W52" s="102">
        <v>1</v>
      </c>
      <c r="X52" s="102">
        <v>1</v>
      </c>
      <c r="Y52" s="102">
        <v>1</v>
      </c>
      <c r="Z52" s="120"/>
      <c r="AA52" s="102">
        <v>1</v>
      </c>
      <c r="AB52" s="102">
        <v>1</v>
      </c>
      <c r="AC52" s="102">
        <v>1</v>
      </c>
      <c r="AD52" s="102">
        <v>1</v>
      </c>
      <c r="AE52" s="102">
        <v>1</v>
      </c>
      <c r="AF52" s="102">
        <v>1</v>
      </c>
      <c r="AG52" s="102">
        <v>1</v>
      </c>
      <c r="AH52" s="102">
        <v>1</v>
      </c>
      <c r="AI52" s="102">
        <v>1</v>
      </c>
      <c r="AJ52" s="102">
        <v>1</v>
      </c>
      <c r="AK52" s="102">
        <v>1</v>
      </c>
      <c r="AL52" s="102">
        <v>1</v>
      </c>
      <c r="AM52" s="102">
        <v>1</v>
      </c>
      <c r="AN52" s="102">
        <v>1</v>
      </c>
      <c r="AO52" s="102">
        <v>1</v>
      </c>
      <c r="AP52" s="102">
        <v>1</v>
      </c>
      <c r="AQ52" s="102">
        <v>1</v>
      </c>
      <c r="AR52" s="102">
        <v>1</v>
      </c>
      <c r="AS52" s="102">
        <v>1</v>
      </c>
      <c r="AT52" s="102">
        <v>1</v>
      </c>
      <c r="AU52" s="102">
        <v>1</v>
      </c>
      <c r="AV52" s="120"/>
      <c r="AW52" s="102">
        <v>1</v>
      </c>
      <c r="AX52" s="102">
        <v>1</v>
      </c>
      <c r="AY52" s="102">
        <v>1</v>
      </c>
      <c r="AZ52" s="102">
        <v>1</v>
      </c>
      <c r="BA52" s="102">
        <v>1</v>
      </c>
      <c r="BB52" s="102">
        <v>1</v>
      </c>
      <c r="BC52" s="102">
        <v>1</v>
      </c>
      <c r="BD52" s="102">
        <v>1</v>
      </c>
      <c r="BE52" s="102">
        <v>1</v>
      </c>
      <c r="BF52" s="102">
        <v>1</v>
      </c>
      <c r="BG52" s="102">
        <v>1</v>
      </c>
      <c r="BH52" s="102">
        <v>1</v>
      </c>
      <c r="BI52" s="102">
        <v>1</v>
      </c>
      <c r="BJ52" s="102">
        <v>1</v>
      </c>
      <c r="BK52" s="102">
        <v>1</v>
      </c>
      <c r="BL52" s="102">
        <v>1</v>
      </c>
      <c r="BM52" s="102">
        <v>1</v>
      </c>
      <c r="BN52" s="102">
        <v>1</v>
      </c>
      <c r="BO52" s="102">
        <v>1</v>
      </c>
      <c r="BP52" s="102">
        <v>1</v>
      </c>
      <c r="BQ52" s="102">
        <v>1</v>
      </c>
    </row>
    <row r="53" spans="1:69" x14ac:dyDescent="0.25">
      <c r="A53" s="102">
        <v>11</v>
      </c>
      <c r="B53" s="102">
        <v>1</v>
      </c>
      <c r="C53" s="102" t="s">
        <v>173</v>
      </c>
      <c r="D53" s="120"/>
      <c r="E53" s="102">
        <v>1</v>
      </c>
      <c r="F53" s="102">
        <v>1</v>
      </c>
      <c r="G53" s="102">
        <v>1</v>
      </c>
      <c r="H53" s="102">
        <v>1</v>
      </c>
      <c r="I53" s="102">
        <v>1</v>
      </c>
      <c r="J53" s="102">
        <v>1</v>
      </c>
      <c r="K53" s="102">
        <v>1</v>
      </c>
      <c r="L53" s="102">
        <v>1</v>
      </c>
      <c r="M53" s="102">
        <v>1</v>
      </c>
      <c r="N53" s="102">
        <v>1</v>
      </c>
      <c r="O53" s="102">
        <v>1</v>
      </c>
      <c r="P53" s="102">
        <v>1</v>
      </c>
      <c r="Q53" s="102">
        <v>1</v>
      </c>
      <c r="R53" s="102">
        <v>1</v>
      </c>
      <c r="S53" s="102">
        <v>1</v>
      </c>
      <c r="T53" s="102">
        <v>1</v>
      </c>
      <c r="U53" s="102">
        <v>1</v>
      </c>
      <c r="V53" s="102">
        <v>1</v>
      </c>
      <c r="W53" s="102">
        <v>1</v>
      </c>
      <c r="X53" s="102">
        <v>1</v>
      </c>
      <c r="Y53" s="102">
        <v>1</v>
      </c>
      <c r="Z53" s="120"/>
      <c r="AA53" s="102">
        <v>1</v>
      </c>
      <c r="AB53" s="102">
        <v>1</v>
      </c>
      <c r="AC53" s="102">
        <v>1</v>
      </c>
      <c r="AD53" s="102">
        <v>1</v>
      </c>
      <c r="AE53" s="102">
        <v>1</v>
      </c>
      <c r="AF53" s="102">
        <v>1</v>
      </c>
      <c r="AG53" s="102">
        <v>1</v>
      </c>
      <c r="AH53" s="102">
        <v>1</v>
      </c>
      <c r="AI53" s="102">
        <v>1</v>
      </c>
      <c r="AJ53" s="102">
        <v>1</v>
      </c>
      <c r="AK53" s="102">
        <v>1</v>
      </c>
      <c r="AL53" s="102">
        <v>1</v>
      </c>
      <c r="AM53" s="102">
        <v>1</v>
      </c>
      <c r="AN53" s="102">
        <v>1</v>
      </c>
      <c r="AO53" s="102">
        <v>1</v>
      </c>
      <c r="AP53" s="102">
        <v>1</v>
      </c>
      <c r="AQ53" s="102">
        <v>1</v>
      </c>
      <c r="AR53" s="102">
        <v>1</v>
      </c>
      <c r="AS53" s="102">
        <v>1</v>
      </c>
      <c r="AT53" s="102">
        <v>1</v>
      </c>
      <c r="AU53" s="102">
        <v>1</v>
      </c>
      <c r="AV53" s="120"/>
      <c r="AW53" s="102">
        <v>1</v>
      </c>
      <c r="AX53" s="102">
        <v>1</v>
      </c>
      <c r="AY53" s="102">
        <v>1</v>
      </c>
      <c r="AZ53" s="102">
        <v>1</v>
      </c>
      <c r="BA53" s="102">
        <v>1</v>
      </c>
      <c r="BB53" s="102">
        <v>1</v>
      </c>
      <c r="BC53" s="102">
        <v>1</v>
      </c>
      <c r="BD53" s="102">
        <v>1</v>
      </c>
      <c r="BE53" s="102">
        <v>1</v>
      </c>
      <c r="BF53" s="102">
        <v>1</v>
      </c>
      <c r="BG53" s="102">
        <v>1</v>
      </c>
      <c r="BH53" s="102">
        <v>1</v>
      </c>
      <c r="BI53" s="102">
        <v>1</v>
      </c>
      <c r="BJ53" s="102">
        <v>1</v>
      </c>
      <c r="BK53" s="102">
        <v>1</v>
      </c>
      <c r="BL53" s="102">
        <v>1</v>
      </c>
      <c r="BM53" s="102">
        <v>1</v>
      </c>
      <c r="BN53" s="102">
        <v>1</v>
      </c>
      <c r="BO53" s="102">
        <v>1</v>
      </c>
      <c r="BP53" s="102">
        <v>1</v>
      </c>
      <c r="BQ53" s="102">
        <v>1</v>
      </c>
    </row>
    <row r="54" spans="1:69" x14ac:dyDescent="0.25">
      <c r="A54" s="102">
        <v>15</v>
      </c>
      <c r="B54" s="102">
        <v>0</v>
      </c>
      <c r="C54" s="102" t="s">
        <v>174</v>
      </c>
      <c r="D54" s="120"/>
      <c r="E54" s="102">
        <v>0.05</v>
      </c>
      <c r="F54" s="102">
        <v>0.125</v>
      </c>
      <c r="G54" s="102">
        <v>0.2</v>
      </c>
      <c r="H54" s="102">
        <v>0.4</v>
      </c>
      <c r="I54" s="102">
        <v>0.4</v>
      </c>
      <c r="J54" s="102">
        <v>0.05</v>
      </c>
      <c r="K54" s="102">
        <v>3.7500000000000006E-2</v>
      </c>
      <c r="L54" s="102">
        <v>3.7500000000000006E-2</v>
      </c>
      <c r="M54" s="102">
        <v>3.7500000000000006E-2</v>
      </c>
      <c r="N54" s="102">
        <v>3.7500000000000006E-2</v>
      </c>
      <c r="O54" s="102">
        <v>0.1</v>
      </c>
      <c r="P54" s="102">
        <v>0.1</v>
      </c>
      <c r="Q54" s="102">
        <v>0</v>
      </c>
      <c r="R54" s="102">
        <v>0</v>
      </c>
      <c r="S54" s="102">
        <v>0</v>
      </c>
      <c r="T54" s="102">
        <v>0</v>
      </c>
      <c r="U54" s="102">
        <v>0</v>
      </c>
      <c r="V54" s="102">
        <v>0</v>
      </c>
      <c r="W54" s="102">
        <v>0</v>
      </c>
      <c r="X54" s="102">
        <v>0</v>
      </c>
      <c r="Y54" s="102">
        <v>0</v>
      </c>
      <c r="Z54" s="120"/>
      <c r="AA54" s="102">
        <v>6.0000000000000001E-3</v>
      </c>
      <c r="AB54" s="102">
        <v>1.8000000000000002E-2</v>
      </c>
      <c r="AC54" s="102">
        <v>0.03</v>
      </c>
      <c r="AD54" s="102">
        <v>0.03</v>
      </c>
      <c r="AE54" s="102">
        <v>0.03</v>
      </c>
      <c r="AF54" s="102">
        <v>6.0000000000000001E-3</v>
      </c>
      <c r="AG54" s="102">
        <v>6.0000000000000001E-3</v>
      </c>
      <c r="AH54" s="102">
        <v>6.0000000000000001E-3</v>
      </c>
      <c r="AI54" s="102">
        <v>6.0000000000000001E-3</v>
      </c>
      <c r="AJ54" s="102">
        <v>6.0000000000000001E-3</v>
      </c>
      <c r="AK54" s="102">
        <v>0</v>
      </c>
      <c r="AL54" s="102">
        <v>0</v>
      </c>
      <c r="AM54" s="102">
        <v>0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02">
        <v>0</v>
      </c>
      <c r="AU54" s="102">
        <v>0</v>
      </c>
      <c r="AV54" s="120"/>
      <c r="AW54" s="102">
        <v>0.02</v>
      </c>
      <c r="AX54" s="102">
        <v>0.06</v>
      </c>
      <c r="AY54" s="102">
        <v>0.1</v>
      </c>
      <c r="AZ54" s="102">
        <v>0.1</v>
      </c>
      <c r="BA54" s="102">
        <v>0.1</v>
      </c>
      <c r="BB54" s="102">
        <v>0.02</v>
      </c>
      <c r="BC54" s="102">
        <v>0.02</v>
      </c>
      <c r="BD54" s="102">
        <v>0.02</v>
      </c>
      <c r="BE54" s="102">
        <v>0.02</v>
      </c>
      <c r="BF54" s="102">
        <v>0.02</v>
      </c>
      <c r="BG54" s="102">
        <v>0</v>
      </c>
      <c r="BH54" s="102">
        <v>0</v>
      </c>
      <c r="BI54" s="102">
        <v>0</v>
      </c>
      <c r="BJ54" s="102">
        <v>0</v>
      </c>
      <c r="BK54" s="102">
        <v>0</v>
      </c>
      <c r="BL54" s="102">
        <v>0</v>
      </c>
      <c r="BM54" s="102">
        <v>0</v>
      </c>
      <c r="BN54" s="102">
        <v>0</v>
      </c>
      <c r="BO54" s="102">
        <v>0</v>
      </c>
      <c r="BP54" s="102">
        <v>0</v>
      </c>
      <c r="BQ54" s="102">
        <v>0</v>
      </c>
    </row>
    <row r="55" spans="1:69" x14ac:dyDescent="0.25">
      <c r="A55" s="102">
        <v>16</v>
      </c>
      <c r="B55" s="102">
        <v>0</v>
      </c>
      <c r="C55" s="102" t="s">
        <v>175</v>
      </c>
      <c r="D55" s="120"/>
      <c r="E55" s="102">
        <v>0.06</v>
      </c>
      <c r="F55" s="102">
        <v>0.18</v>
      </c>
      <c r="G55" s="102">
        <v>0.3</v>
      </c>
      <c r="H55" s="102">
        <v>0.5</v>
      </c>
      <c r="I55" s="102">
        <v>0.5</v>
      </c>
      <c r="J55" s="102">
        <v>0.06</v>
      </c>
      <c r="K55" s="102">
        <v>0.06</v>
      </c>
      <c r="L55" s="102">
        <v>0.06</v>
      </c>
      <c r="M55" s="102">
        <v>0.06</v>
      </c>
      <c r="N55" s="102">
        <v>0.06</v>
      </c>
      <c r="O55" s="102">
        <v>0.1</v>
      </c>
      <c r="P55" s="102">
        <v>0.1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20"/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  <c r="AF55" s="102">
        <v>0</v>
      </c>
      <c r="AG55" s="102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0</v>
      </c>
      <c r="AV55" s="120"/>
      <c r="AW55" s="102">
        <v>0.06</v>
      </c>
      <c r="AX55" s="102">
        <v>0.18</v>
      </c>
      <c r="AY55" s="102">
        <v>0.3</v>
      </c>
      <c r="AZ55" s="102">
        <v>0.5</v>
      </c>
      <c r="BA55" s="102">
        <v>0.5</v>
      </c>
      <c r="BB55" s="102">
        <v>0.06</v>
      </c>
      <c r="BC55" s="102">
        <v>0.06</v>
      </c>
      <c r="BD55" s="102">
        <v>0.06</v>
      </c>
      <c r="BE55" s="102">
        <v>0.06</v>
      </c>
      <c r="BF55" s="102">
        <v>0.06</v>
      </c>
      <c r="BG55" s="102">
        <v>0.1</v>
      </c>
      <c r="BH55" s="102">
        <v>0.1</v>
      </c>
      <c r="BI55" s="102">
        <v>0</v>
      </c>
      <c r="BJ55" s="102">
        <v>0</v>
      </c>
      <c r="BK55" s="102">
        <v>0</v>
      </c>
      <c r="BL55" s="102">
        <v>0</v>
      </c>
      <c r="BM55" s="102">
        <v>0</v>
      </c>
      <c r="BN55" s="102">
        <v>0</v>
      </c>
      <c r="BO55" s="102">
        <v>0</v>
      </c>
      <c r="BP55" s="102">
        <v>0</v>
      </c>
      <c r="BQ55" s="102">
        <v>0</v>
      </c>
    </row>
    <row r="56" spans="1:69" x14ac:dyDescent="0.25">
      <c r="A56" s="102">
        <v>98</v>
      </c>
      <c r="B56" s="102">
        <v>1</v>
      </c>
      <c r="C56" s="102" t="s">
        <v>176</v>
      </c>
      <c r="D56" s="120"/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  <c r="P56" s="102">
        <v>1</v>
      </c>
      <c r="Q56" s="102">
        <v>1</v>
      </c>
      <c r="R56" s="102">
        <v>1</v>
      </c>
      <c r="S56" s="102">
        <v>1</v>
      </c>
      <c r="T56" s="102">
        <v>1</v>
      </c>
      <c r="U56" s="102">
        <v>1</v>
      </c>
      <c r="V56" s="102">
        <v>1</v>
      </c>
      <c r="W56" s="102">
        <v>1</v>
      </c>
      <c r="X56" s="102">
        <v>1</v>
      </c>
      <c r="Y56" s="102">
        <v>1</v>
      </c>
      <c r="Z56" s="120"/>
      <c r="AA56" s="102">
        <v>1</v>
      </c>
      <c r="AB56" s="102">
        <v>1</v>
      </c>
      <c r="AC56" s="102">
        <v>1</v>
      </c>
      <c r="AD56" s="102">
        <v>1</v>
      </c>
      <c r="AE56" s="102">
        <v>1</v>
      </c>
      <c r="AF56" s="102">
        <v>1</v>
      </c>
      <c r="AG56" s="102">
        <v>1</v>
      </c>
      <c r="AH56" s="102">
        <v>1</v>
      </c>
      <c r="AI56" s="102">
        <v>1</v>
      </c>
      <c r="AJ56" s="102">
        <v>1</v>
      </c>
      <c r="AK56" s="102">
        <v>1</v>
      </c>
      <c r="AL56" s="102">
        <v>1</v>
      </c>
      <c r="AM56" s="102">
        <v>1</v>
      </c>
      <c r="AN56" s="102">
        <v>1</v>
      </c>
      <c r="AO56" s="102">
        <v>1</v>
      </c>
      <c r="AP56" s="102">
        <v>1</v>
      </c>
      <c r="AQ56" s="102">
        <v>1</v>
      </c>
      <c r="AR56" s="102">
        <v>1</v>
      </c>
      <c r="AS56" s="102">
        <v>1</v>
      </c>
      <c r="AT56" s="102">
        <v>1</v>
      </c>
      <c r="AU56" s="102">
        <v>1</v>
      </c>
      <c r="AV56" s="120"/>
      <c r="AW56" s="102">
        <v>1</v>
      </c>
      <c r="AX56" s="102">
        <v>1</v>
      </c>
      <c r="AY56" s="102">
        <v>1</v>
      </c>
      <c r="AZ56" s="102">
        <v>1</v>
      </c>
      <c r="BA56" s="102">
        <v>1</v>
      </c>
      <c r="BB56" s="102">
        <v>1</v>
      </c>
      <c r="BC56" s="102">
        <v>1</v>
      </c>
      <c r="BD56" s="102">
        <v>1</v>
      </c>
      <c r="BE56" s="102">
        <v>1</v>
      </c>
      <c r="BF56" s="102">
        <v>1</v>
      </c>
      <c r="BG56" s="102">
        <v>1</v>
      </c>
      <c r="BH56" s="102">
        <v>1</v>
      </c>
      <c r="BI56" s="102">
        <v>1</v>
      </c>
      <c r="BJ56" s="102">
        <v>1</v>
      </c>
      <c r="BK56" s="102">
        <v>1</v>
      </c>
      <c r="BL56" s="102">
        <v>1</v>
      </c>
      <c r="BM56" s="102">
        <v>1</v>
      </c>
      <c r="BN56" s="102">
        <v>1</v>
      </c>
      <c r="BO56" s="102">
        <v>1</v>
      </c>
      <c r="BP56" s="102">
        <v>1</v>
      </c>
      <c r="BQ56" s="102">
        <v>1</v>
      </c>
    </row>
    <row r="57" spans="1:69" x14ac:dyDescent="0.25">
      <c r="A57" s="102">
        <v>99</v>
      </c>
      <c r="B57" s="102">
        <v>1</v>
      </c>
      <c r="C57" s="102" t="s">
        <v>177</v>
      </c>
      <c r="D57" s="120"/>
      <c r="E57" s="102">
        <v>1</v>
      </c>
      <c r="F57" s="102">
        <v>1</v>
      </c>
      <c r="G57" s="102">
        <v>1</v>
      </c>
      <c r="H57" s="102">
        <v>1</v>
      </c>
      <c r="I57" s="102">
        <v>1</v>
      </c>
      <c r="J57" s="102">
        <v>1</v>
      </c>
      <c r="K57" s="102">
        <v>1</v>
      </c>
      <c r="L57" s="102">
        <v>1</v>
      </c>
      <c r="M57" s="102">
        <v>1</v>
      </c>
      <c r="N57" s="102">
        <v>1</v>
      </c>
      <c r="O57" s="102">
        <v>1</v>
      </c>
      <c r="P57" s="102">
        <v>1</v>
      </c>
      <c r="Q57" s="102">
        <v>1</v>
      </c>
      <c r="R57" s="102">
        <v>1</v>
      </c>
      <c r="S57" s="102">
        <v>1</v>
      </c>
      <c r="T57" s="102">
        <v>1</v>
      </c>
      <c r="U57" s="102">
        <v>1</v>
      </c>
      <c r="V57" s="102">
        <v>1</v>
      </c>
      <c r="W57" s="102">
        <v>1</v>
      </c>
      <c r="X57" s="102">
        <v>1</v>
      </c>
      <c r="Y57" s="102">
        <v>1</v>
      </c>
      <c r="Z57" s="120"/>
      <c r="AA57" s="102">
        <v>1</v>
      </c>
      <c r="AB57" s="102">
        <v>1</v>
      </c>
      <c r="AC57" s="102">
        <v>1</v>
      </c>
      <c r="AD57" s="102">
        <v>1</v>
      </c>
      <c r="AE57" s="102">
        <v>1</v>
      </c>
      <c r="AF57" s="102">
        <v>1</v>
      </c>
      <c r="AG57" s="102">
        <v>1</v>
      </c>
      <c r="AH57" s="102">
        <v>1</v>
      </c>
      <c r="AI57" s="102">
        <v>1</v>
      </c>
      <c r="AJ57" s="102">
        <v>1</v>
      </c>
      <c r="AK57" s="102">
        <v>1</v>
      </c>
      <c r="AL57" s="102">
        <v>1</v>
      </c>
      <c r="AM57" s="102">
        <v>1</v>
      </c>
      <c r="AN57" s="102">
        <v>1</v>
      </c>
      <c r="AO57" s="102">
        <v>1</v>
      </c>
      <c r="AP57" s="102">
        <v>1</v>
      </c>
      <c r="AQ57" s="102">
        <v>1</v>
      </c>
      <c r="AR57" s="102">
        <v>1</v>
      </c>
      <c r="AS57" s="102">
        <v>1</v>
      </c>
      <c r="AT57" s="102">
        <v>1</v>
      </c>
      <c r="AU57" s="102">
        <v>1</v>
      </c>
      <c r="AV57" s="120"/>
      <c r="AW57" s="102">
        <v>1</v>
      </c>
      <c r="AX57" s="102">
        <v>1</v>
      </c>
      <c r="AY57" s="102">
        <v>1</v>
      </c>
      <c r="AZ57" s="102">
        <v>1</v>
      </c>
      <c r="BA57" s="102">
        <v>1</v>
      </c>
      <c r="BB57" s="102">
        <v>1</v>
      </c>
      <c r="BC57" s="102">
        <v>1</v>
      </c>
      <c r="BD57" s="102">
        <v>1</v>
      </c>
      <c r="BE57" s="102">
        <v>1</v>
      </c>
      <c r="BF57" s="102">
        <v>1</v>
      </c>
      <c r="BG57" s="102">
        <v>1</v>
      </c>
      <c r="BH57" s="102">
        <v>1</v>
      </c>
      <c r="BI57" s="102">
        <v>1</v>
      </c>
      <c r="BJ57" s="102">
        <v>1</v>
      </c>
      <c r="BK57" s="102">
        <v>1</v>
      </c>
      <c r="BL57" s="102">
        <v>1</v>
      </c>
      <c r="BM57" s="102">
        <v>1</v>
      </c>
      <c r="BN57" s="102">
        <v>1</v>
      </c>
      <c r="BO57" s="102">
        <v>1</v>
      </c>
      <c r="BP57" s="102">
        <v>1</v>
      </c>
      <c r="BQ57" s="10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26"/>
  <sheetViews>
    <sheetView showGridLines="0" tabSelected="1" workbookViewId="0">
      <selection activeCell="D41" sqref="D41"/>
    </sheetView>
  </sheetViews>
  <sheetFormatPr defaultRowHeight="11.25" x14ac:dyDescent="0.2"/>
  <cols>
    <col min="1" max="1" width="1.7109375" style="111" customWidth="1"/>
    <col min="2" max="2" width="10.5703125" style="111" bestFit="1" customWidth="1"/>
    <col min="3" max="3" width="32.7109375" style="111" bestFit="1" customWidth="1"/>
    <col min="4" max="4" width="13" style="111" customWidth="1"/>
    <col min="5" max="5" width="16.140625" style="111" bestFit="1" customWidth="1"/>
    <col min="6" max="6" width="6.140625" style="111" bestFit="1" customWidth="1"/>
    <col min="7" max="7" width="6.85546875" style="111" bestFit="1" customWidth="1"/>
    <col min="8" max="10" width="6.140625" style="111" bestFit="1" customWidth="1"/>
    <col min="11" max="11" width="2.140625" style="111" customWidth="1"/>
    <col min="12" max="16384" width="9.140625" style="111"/>
  </cols>
  <sheetData>
    <row r="1" spans="2:10" x14ac:dyDescent="0.2">
      <c r="B1" s="111" t="s">
        <v>182</v>
      </c>
    </row>
    <row r="2" spans="2:10" x14ac:dyDescent="0.2">
      <c r="B2" s="178" t="s">
        <v>99</v>
      </c>
      <c r="C2" s="178" t="s">
        <v>98</v>
      </c>
      <c r="D2" s="179" t="s">
        <v>91</v>
      </c>
      <c r="E2" s="179" t="s">
        <v>51</v>
      </c>
      <c r="F2" s="180" t="s">
        <v>100</v>
      </c>
      <c r="G2" s="181" t="s">
        <v>184</v>
      </c>
      <c r="H2" s="181">
        <v>30</v>
      </c>
      <c r="I2" s="181">
        <v>90</v>
      </c>
      <c r="J2" s="181" t="s">
        <v>97</v>
      </c>
    </row>
    <row r="3" spans="2:10" x14ac:dyDescent="0.2">
      <c r="B3" s="80" t="s">
        <v>93</v>
      </c>
      <c r="C3" s="141" t="s">
        <v>183</v>
      </c>
      <c r="D3" s="141" t="s">
        <v>91</v>
      </c>
      <c r="E3" s="83" t="s">
        <v>52</v>
      </c>
      <c r="F3" s="182">
        <v>0</v>
      </c>
      <c r="G3" s="182">
        <v>8.5999999999999993E-2</v>
      </c>
      <c r="H3" s="182">
        <v>0.16550000000000001</v>
      </c>
      <c r="I3" s="182">
        <v>0.22400000000000003</v>
      </c>
      <c r="J3" s="182">
        <v>0.27250000000000002</v>
      </c>
    </row>
    <row r="4" spans="2:10" x14ac:dyDescent="0.2">
      <c r="B4" s="80" t="s">
        <v>93</v>
      </c>
      <c r="C4" s="141" t="s">
        <v>183</v>
      </c>
      <c r="D4" s="141" t="s">
        <v>92</v>
      </c>
      <c r="E4" s="83" t="s">
        <v>52</v>
      </c>
      <c r="F4" s="182">
        <v>0.02</v>
      </c>
      <c r="G4" s="182">
        <v>1</v>
      </c>
      <c r="H4" s="182">
        <v>0.67</v>
      </c>
      <c r="I4" s="182">
        <v>0.7</v>
      </c>
      <c r="J4" s="182">
        <v>0.72</v>
      </c>
    </row>
    <row r="5" spans="2:10" x14ac:dyDescent="0.2">
      <c r="B5" s="80" t="s">
        <v>94</v>
      </c>
      <c r="C5" s="141" t="s">
        <v>183</v>
      </c>
      <c r="D5" s="141" t="s">
        <v>91</v>
      </c>
      <c r="E5" s="83" t="s">
        <v>52</v>
      </c>
      <c r="F5" s="182">
        <v>0</v>
      </c>
      <c r="G5" s="182">
        <v>2E-3</v>
      </c>
      <c r="H5" s="182">
        <v>1.7000000000000001E-2</v>
      </c>
      <c r="I5" s="182">
        <v>3.2500000000000001E-2</v>
      </c>
      <c r="J5" s="182">
        <v>3.8000000000000006E-2</v>
      </c>
    </row>
    <row r="6" spans="2:10" x14ac:dyDescent="0.2">
      <c r="B6" s="80" t="s">
        <v>94</v>
      </c>
      <c r="C6" s="141" t="s">
        <v>183</v>
      </c>
      <c r="D6" s="141" t="s">
        <v>92</v>
      </c>
      <c r="E6" s="83" t="s">
        <v>52</v>
      </c>
      <c r="F6" s="182">
        <v>0</v>
      </c>
      <c r="G6" s="182">
        <v>0.1</v>
      </c>
      <c r="H6" s="182">
        <v>0.08</v>
      </c>
      <c r="I6" s="182">
        <v>0.1</v>
      </c>
      <c r="J6" s="182">
        <v>0.105</v>
      </c>
    </row>
    <row r="7" spans="2:10" x14ac:dyDescent="0.2">
      <c r="B7" s="80" t="s">
        <v>95</v>
      </c>
      <c r="C7" s="141" t="s">
        <v>183</v>
      </c>
      <c r="D7" s="141" t="s">
        <v>91</v>
      </c>
      <c r="E7" s="83" t="s">
        <v>52</v>
      </c>
      <c r="F7" s="182">
        <v>0</v>
      </c>
      <c r="G7" s="182">
        <v>0.09</v>
      </c>
      <c r="H7" s="182">
        <v>0.18</v>
      </c>
      <c r="I7" s="182">
        <v>0.255</v>
      </c>
      <c r="J7" s="182">
        <v>0.30500000000000005</v>
      </c>
    </row>
    <row r="8" spans="2:10" x14ac:dyDescent="0.2">
      <c r="B8" s="80" t="s">
        <v>95</v>
      </c>
      <c r="C8" s="141" t="s">
        <v>183</v>
      </c>
      <c r="D8" s="141" t="s">
        <v>92</v>
      </c>
      <c r="E8" s="83" t="s">
        <v>52</v>
      </c>
      <c r="F8" s="182">
        <v>0.02</v>
      </c>
      <c r="G8" s="182">
        <v>1</v>
      </c>
      <c r="H8" s="182">
        <v>0.68</v>
      </c>
      <c r="I8" s="182">
        <v>0.73</v>
      </c>
      <c r="J8" s="182">
        <v>0.75500000000000012</v>
      </c>
    </row>
    <row r="9" spans="2:10" x14ac:dyDescent="0.2">
      <c r="B9" s="80" t="s">
        <v>93</v>
      </c>
      <c r="C9" s="141" t="s">
        <v>46</v>
      </c>
      <c r="D9" s="141" t="s">
        <v>91</v>
      </c>
      <c r="E9" s="83" t="s">
        <v>53</v>
      </c>
      <c r="F9" s="182"/>
      <c r="G9" s="182"/>
      <c r="H9" s="182"/>
      <c r="I9" s="182"/>
      <c r="J9" s="182"/>
    </row>
    <row r="10" spans="2:10" x14ac:dyDescent="0.2">
      <c r="B10" s="80" t="s">
        <v>93</v>
      </c>
      <c r="C10" s="141" t="s">
        <v>46</v>
      </c>
      <c r="D10" s="141" t="s">
        <v>92</v>
      </c>
      <c r="E10" s="83" t="s">
        <v>53</v>
      </c>
      <c r="F10" s="182">
        <v>0.03</v>
      </c>
      <c r="G10" s="182">
        <v>1</v>
      </c>
      <c r="H10" s="182">
        <v>0.65</v>
      </c>
      <c r="I10" s="182">
        <v>0.68</v>
      </c>
      <c r="J10" s="182">
        <v>0.72500000000000009</v>
      </c>
    </row>
    <row r="11" spans="2:10" x14ac:dyDescent="0.2">
      <c r="B11" s="80" t="s">
        <v>94</v>
      </c>
      <c r="C11" s="141" t="s">
        <v>46</v>
      </c>
      <c r="D11" s="141" t="s">
        <v>91</v>
      </c>
      <c r="E11" s="83" t="s">
        <v>53</v>
      </c>
      <c r="F11" s="182"/>
      <c r="G11" s="182"/>
      <c r="H11" s="182"/>
      <c r="I11" s="182"/>
      <c r="J11" s="182"/>
    </row>
    <row r="12" spans="2:10" x14ac:dyDescent="0.2">
      <c r="B12" s="80" t="s">
        <v>94</v>
      </c>
      <c r="C12" s="141" t="s">
        <v>46</v>
      </c>
      <c r="D12" s="141" t="s">
        <v>92</v>
      </c>
      <c r="E12" s="83" t="s">
        <v>53</v>
      </c>
      <c r="F12" s="182">
        <v>0</v>
      </c>
      <c r="G12" s="182">
        <v>0.6</v>
      </c>
      <c r="H12" s="182">
        <v>0.47</v>
      </c>
      <c r="I12" s="182">
        <v>0.65500000000000003</v>
      </c>
      <c r="J12" s="182">
        <v>0.70000000000000007</v>
      </c>
    </row>
    <row r="13" spans="2:10" x14ac:dyDescent="0.2">
      <c r="B13" s="80" t="s">
        <v>95</v>
      </c>
      <c r="C13" s="141" t="s">
        <v>46</v>
      </c>
      <c r="D13" s="141" t="s">
        <v>91</v>
      </c>
      <c r="E13" s="83" t="s">
        <v>53</v>
      </c>
      <c r="F13" s="182"/>
      <c r="G13" s="182"/>
      <c r="H13" s="182"/>
      <c r="I13" s="182"/>
      <c r="J13" s="182"/>
    </row>
    <row r="14" spans="2:10" x14ac:dyDescent="0.2">
      <c r="B14" s="80" t="s">
        <v>95</v>
      </c>
      <c r="C14" s="141" t="s">
        <v>46</v>
      </c>
      <c r="D14" s="141" t="s">
        <v>92</v>
      </c>
      <c r="E14" s="83" t="s">
        <v>53</v>
      </c>
      <c r="F14" s="182">
        <v>0.05</v>
      </c>
      <c r="G14" s="182">
        <v>1</v>
      </c>
      <c r="H14" s="182">
        <v>0.67500000000000004</v>
      </c>
      <c r="I14" s="182">
        <v>0.70499999999999996</v>
      </c>
      <c r="J14" s="182">
        <v>0.75</v>
      </c>
    </row>
    <row r="15" spans="2:10" x14ac:dyDescent="0.2">
      <c r="B15" s="80" t="s">
        <v>93</v>
      </c>
      <c r="C15" s="141" t="s">
        <v>89</v>
      </c>
      <c r="D15" s="141" t="s">
        <v>91</v>
      </c>
      <c r="E15" s="83"/>
      <c r="F15" s="182">
        <v>0</v>
      </c>
      <c r="G15" s="182"/>
      <c r="H15" s="182">
        <v>0.7</v>
      </c>
      <c r="I15" s="182">
        <v>0.99</v>
      </c>
      <c r="J15" s="182">
        <v>0.99</v>
      </c>
    </row>
    <row r="16" spans="2:10" x14ac:dyDescent="0.2">
      <c r="B16" s="80" t="s">
        <v>93</v>
      </c>
      <c r="C16" s="141" t="s">
        <v>89</v>
      </c>
      <c r="D16" s="141" t="s">
        <v>92</v>
      </c>
      <c r="E16" s="83"/>
      <c r="F16" s="186"/>
      <c r="G16" s="186"/>
      <c r="H16" s="186"/>
      <c r="I16" s="186"/>
      <c r="J16" s="186"/>
    </row>
    <row r="17" spans="2:10" x14ac:dyDescent="0.2">
      <c r="B17" s="80" t="s">
        <v>94</v>
      </c>
      <c r="C17" s="141" t="s">
        <v>89</v>
      </c>
      <c r="D17" s="141" t="s">
        <v>91</v>
      </c>
      <c r="E17" s="83"/>
      <c r="F17" s="182">
        <v>0</v>
      </c>
      <c r="G17" s="182"/>
      <c r="H17" s="182">
        <v>0.05</v>
      </c>
      <c r="I17" s="182">
        <v>0.05</v>
      </c>
      <c r="J17" s="182">
        <v>0.05</v>
      </c>
    </row>
    <row r="18" spans="2:10" x14ac:dyDescent="0.2">
      <c r="B18" s="80" t="s">
        <v>94</v>
      </c>
      <c r="C18" s="141" t="s">
        <v>89</v>
      </c>
      <c r="D18" s="141" t="s">
        <v>92</v>
      </c>
      <c r="E18" s="83"/>
      <c r="F18" s="186"/>
      <c r="G18" s="186"/>
      <c r="H18" s="186"/>
      <c r="I18" s="186"/>
      <c r="J18" s="186"/>
    </row>
    <row r="19" spans="2:10" x14ac:dyDescent="0.2">
      <c r="B19" s="80" t="s">
        <v>95</v>
      </c>
      <c r="C19" s="141" t="s">
        <v>89</v>
      </c>
      <c r="D19" s="141" t="s">
        <v>91</v>
      </c>
      <c r="E19" s="83"/>
      <c r="F19" s="182">
        <v>0</v>
      </c>
      <c r="G19" s="182"/>
      <c r="H19" s="182">
        <v>0.7</v>
      </c>
      <c r="I19" s="182">
        <v>0.99</v>
      </c>
      <c r="J19" s="182">
        <v>0.99</v>
      </c>
    </row>
    <row r="20" spans="2:10" x14ac:dyDescent="0.2">
      <c r="B20" s="80" t="s">
        <v>95</v>
      </c>
      <c r="C20" s="141" t="s">
        <v>89</v>
      </c>
      <c r="D20" s="141" t="s">
        <v>92</v>
      </c>
      <c r="E20" s="83"/>
      <c r="F20" s="186"/>
      <c r="G20" s="186"/>
      <c r="H20" s="186"/>
      <c r="I20" s="186"/>
      <c r="J20" s="186"/>
    </row>
    <row r="21" spans="2:10" x14ac:dyDescent="0.2">
      <c r="B21" s="88" t="s">
        <v>93</v>
      </c>
      <c r="C21" s="142" t="s">
        <v>26</v>
      </c>
      <c r="D21" s="142" t="s">
        <v>91</v>
      </c>
      <c r="E21" s="91" t="s">
        <v>52</v>
      </c>
      <c r="F21" s="182">
        <v>0</v>
      </c>
      <c r="G21" s="182">
        <v>3.4000000000000002E-2</v>
      </c>
      <c r="H21" s="182">
        <v>0.11234999999999999</v>
      </c>
      <c r="I21" s="182">
        <v>0.15565000000000001</v>
      </c>
      <c r="J21" s="182">
        <v>0.18914999999999998</v>
      </c>
    </row>
    <row r="22" spans="2:10" x14ac:dyDescent="0.2">
      <c r="B22" s="88" t="s">
        <v>93</v>
      </c>
      <c r="C22" s="142" t="s">
        <v>26</v>
      </c>
      <c r="D22" s="142" t="s">
        <v>92</v>
      </c>
      <c r="E22" s="91" t="s">
        <v>52</v>
      </c>
      <c r="F22" s="182">
        <v>0</v>
      </c>
      <c r="G22" s="182">
        <v>0.23669999999999999</v>
      </c>
      <c r="H22" s="182">
        <v>0.19835</v>
      </c>
      <c r="I22" s="182">
        <v>0.24885000000000002</v>
      </c>
      <c r="J22" s="182">
        <v>0.28400000000000003</v>
      </c>
    </row>
    <row r="23" spans="2:10" x14ac:dyDescent="0.2">
      <c r="B23" s="88" t="s">
        <v>94</v>
      </c>
      <c r="C23" s="142" t="s">
        <v>26</v>
      </c>
      <c r="D23" s="142" t="s">
        <v>91</v>
      </c>
      <c r="E23" s="91" t="s">
        <v>52</v>
      </c>
      <c r="F23" s="182">
        <v>0</v>
      </c>
      <c r="G23" s="182">
        <v>1E-4</v>
      </c>
      <c r="H23" s="182">
        <v>1.4E-2</v>
      </c>
      <c r="I23" s="182">
        <v>2.4500000000000001E-2</v>
      </c>
      <c r="J23" s="182">
        <v>2.4999999999999998E-2</v>
      </c>
    </row>
    <row r="24" spans="2:10" x14ac:dyDescent="0.2">
      <c r="B24" s="88" t="s">
        <v>94</v>
      </c>
      <c r="C24" s="142" t="s">
        <v>26</v>
      </c>
      <c r="D24" s="142" t="s">
        <v>92</v>
      </c>
      <c r="E24" s="91" t="s">
        <v>52</v>
      </c>
      <c r="F24" s="182">
        <v>0</v>
      </c>
      <c r="G24" s="182">
        <v>1.9E-2</v>
      </c>
      <c r="H24" s="182">
        <v>3.2000000000000001E-2</v>
      </c>
      <c r="I24" s="182">
        <v>4.65E-2</v>
      </c>
      <c r="J24" s="182">
        <v>5.3650000000000003E-2</v>
      </c>
    </row>
    <row r="25" spans="2:10" x14ac:dyDescent="0.2">
      <c r="B25" s="88" t="s">
        <v>95</v>
      </c>
      <c r="C25" s="142" t="s">
        <v>26</v>
      </c>
      <c r="D25" s="142" t="s">
        <v>91</v>
      </c>
      <c r="E25" s="91" t="s">
        <v>52</v>
      </c>
      <c r="F25" s="182">
        <v>0</v>
      </c>
      <c r="G25" s="182">
        <v>3.5999999999999997E-2</v>
      </c>
      <c r="H25" s="182">
        <v>0.14276666666666668</v>
      </c>
      <c r="I25" s="182">
        <v>0.17165</v>
      </c>
      <c r="J25" s="182">
        <v>0.20665</v>
      </c>
    </row>
    <row r="26" spans="2:10" x14ac:dyDescent="0.2">
      <c r="B26" s="183" t="s">
        <v>95</v>
      </c>
      <c r="C26" s="184" t="s">
        <v>26</v>
      </c>
      <c r="D26" s="184" t="s">
        <v>92</v>
      </c>
      <c r="E26" s="185" t="s">
        <v>52</v>
      </c>
      <c r="F26" s="187">
        <v>1.0999999999999999E-2</v>
      </c>
      <c r="G26" s="187">
        <v>0.24329999999999999</v>
      </c>
      <c r="H26" s="187">
        <v>0.23443333333333335</v>
      </c>
      <c r="I26" s="187">
        <v>0.22785</v>
      </c>
      <c r="J26" s="187">
        <v>0.31884999999999997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2:AC3"/>
  <sheetViews>
    <sheetView showGridLines="0" workbookViewId="0">
      <selection activeCell="H25" sqref="H25"/>
    </sheetView>
  </sheetViews>
  <sheetFormatPr defaultRowHeight="15" x14ac:dyDescent="0.25"/>
  <cols>
    <col min="5" max="5" width="4" bestFit="1" customWidth="1"/>
    <col min="6" max="8" width="3.28515625" bestFit="1" customWidth="1"/>
    <col min="9" max="9" width="4.28515625" bestFit="1" customWidth="1"/>
    <col min="10" max="10" width="3.7109375" bestFit="1" customWidth="1"/>
    <col min="11" max="13" width="2.7109375" bestFit="1" customWidth="1"/>
    <col min="14" max="14" width="4" bestFit="1" customWidth="1"/>
    <col min="15" max="15" width="3.7109375" bestFit="1" customWidth="1"/>
    <col min="16" max="18" width="2.7109375" bestFit="1" customWidth="1"/>
    <col min="19" max="19" width="4" bestFit="1" customWidth="1"/>
    <col min="20" max="20" width="3.7109375" bestFit="1" customWidth="1"/>
    <col min="21" max="23" width="2.7109375" bestFit="1" customWidth="1"/>
    <col min="24" max="24" width="4" bestFit="1" customWidth="1"/>
    <col min="25" max="25" width="3.7109375" bestFit="1" customWidth="1"/>
    <col min="26" max="28" width="2.7109375" bestFit="1" customWidth="1"/>
    <col min="29" max="29" width="4" bestFit="1" customWidth="1"/>
  </cols>
  <sheetData>
    <row r="2" spans="5:29" x14ac:dyDescent="0.25">
      <c r="E2" s="164" t="s">
        <v>96</v>
      </c>
      <c r="F2" s="165"/>
      <c r="G2" s="165"/>
      <c r="H2" s="165"/>
      <c r="I2" s="166"/>
      <c r="J2" s="157" t="s">
        <v>101</v>
      </c>
      <c r="K2" s="158"/>
      <c r="L2" s="158"/>
      <c r="M2" s="158"/>
      <c r="N2" s="159"/>
      <c r="O2" s="175" t="s">
        <v>178</v>
      </c>
      <c r="P2" s="176"/>
      <c r="Q2" s="176"/>
      <c r="R2" s="176"/>
      <c r="S2" s="177"/>
      <c r="T2" s="154" t="s">
        <v>102</v>
      </c>
      <c r="U2" s="155"/>
      <c r="V2" s="155"/>
      <c r="W2" s="155"/>
      <c r="X2" s="156"/>
      <c r="Y2" s="154" t="s">
        <v>103</v>
      </c>
      <c r="Z2" s="155"/>
      <c r="AA2" s="155"/>
      <c r="AB2" s="155"/>
      <c r="AC2" s="156"/>
    </row>
    <row r="3" spans="5:29" x14ac:dyDescent="0.25">
      <c r="E3" s="73" t="s">
        <v>100</v>
      </c>
      <c r="F3" s="74">
        <v>14</v>
      </c>
      <c r="G3" s="74">
        <v>30</v>
      </c>
      <c r="H3" s="74">
        <v>90</v>
      </c>
      <c r="I3" s="74" t="s">
        <v>97</v>
      </c>
      <c r="J3" s="75" t="s">
        <v>100</v>
      </c>
      <c r="K3" s="75">
        <v>14</v>
      </c>
      <c r="L3" s="75">
        <v>30</v>
      </c>
      <c r="M3" s="75">
        <v>90</v>
      </c>
      <c r="N3" s="75" t="s">
        <v>97</v>
      </c>
      <c r="O3" s="140" t="s">
        <v>100</v>
      </c>
      <c r="P3" s="140">
        <v>14</v>
      </c>
      <c r="Q3" s="140">
        <v>30</v>
      </c>
      <c r="R3" s="140">
        <v>90</v>
      </c>
      <c r="S3" s="140" t="s">
        <v>97</v>
      </c>
      <c r="T3" s="76" t="s">
        <v>100</v>
      </c>
      <c r="U3" s="77">
        <v>14</v>
      </c>
      <c r="V3" s="77">
        <v>30</v>
      </c>
      <c r="W3" s="78">
        <v>90</v>
      </c>
      <c r="X3" s="79" t="s">
        <v>97</v>
      </c>
      <c r="Y3" s="76" t="s">
        <v>100</v>
      </c>
      <c r="Z3" s="77">
        <v>14</v>
      </c>
      <c r="AA3" s="77">
        <v>30</v>
      </c>
      <c r="AB3" s="78">
        <v>90</v>
      </c>
      <c r="AC3" s="79" t="s">
        <v>97</v>
      </c>
    </row>
  </sheetData>
  <mergeCells count="5">
    <mergeCell ref="E2:I2"/>
    <mergeCell ref="J2:N2"/>
    <mergeCell ref="T2:X2"/>
    <mergeCell ref="Y2:AC2"/>
    <mergeCell ref="O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Iterative</vt:lpstr>
      <vt:lpstr>LOOKUP</vt:lpstr>
      <vt:lpstr>ADD. INFO</vt:lpstr>
      <vt:lpstr>Old Rates</vt:lpstr>
      <vt:lpstr>Avg. Peer Data</vt:lpstr>
      <vt:lpstr>Sheet4</vt:lpstr>
    </vt:vector>
  </TitlesOfParts>
  <Company>Bank of China, 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XIANG</dc:creator>
  <cp:lastModifiedBy>Caleb Mutti - KPMG</cp:lastModifiedBy>
  <cp:lastPrinted>2016-11-07T17:01:17Z</cp:lastPrinted>
  <dcterms:created xsi:type="dcterms:W3CDTF">2016-09-20T14:59:27Z</dcterms:created>
  <dcterms:modified xsi:type="dcterms:W3CDTF">2019-02-20T06:36:00Z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{D4DAFB58-7BB4-44E9-A7A7-5F2FB7C8B755}</vt:lpwstr>
  </property>
</Properties>
</file>