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Expense_Summary" sheetId="4" r:id="rId4"/>
  </sheets>
  <calcPr calcId="125725"/>
</workbook>
</file>

<file path=xl/calcChain.xml><?xml version="1.0" encoding="utf-8"?>
<calcChain xmlns="http://schemas.openxmlformats.org/spreadsheetml/2006/main">
  <c r="Y6" i="4"/>
  <c r="V3"/>
  <c r="V5"/>
  <c r="V6"/>
  <c r="Z13"/>
  <c r="Z20"/>
  <c r="Z27"/>
  <c r="Z34"/>
  <c r="Z37"/>
  <c r="Z38"/>
  <c r="Y38"/>
  <c r="Y36"/>
  <c r="Z36" s="1"/>
  <c r="Y35"/>
  <c r="Z35" s="1"/>
  <c r="Y33"/>
  <c r="Z33" s="1"/>
  <c r="Y32"/>
  <c r="Z32" s="1"/>
  <c r="Y31"/>
  <c r="Z31" s="1"/>
  <c r="Y30"/>
  <c r="Z30" s="1"/>
  <c r="Y29"/>
  <c r="Z29" s="1"/>
  <c r="Y28"/>
  <c r="Z28" s="1"/>
  <c r="Y26"/>
  <c r="Z26" s="1"/>
  <c r="Y25"/>
  <c r="Z25" s="1"/>
  <c r="Y24"/>
  <c r="Z24" s="1"/>
  <c r="Y23"/>
  <c r="Z23" s="1"/>
  <c r="Y22"/>
  <c r="Z22" s="1"/>
  <c r="Y21"/>
  <c r="Z21" s="1"/>
  <c r="Y19"/>
  <c r="Z19" s="1"/>
  <c r="Y18"/>
  <c r="Z18" s="1"/>
  <c r="Y17"/>
  <c r="Z17" s="1"/>
  <c r="Y16"/>
  <c r="Z16" s="1"/>
  <c r="Y15"/>
  <c r="Z15" s="1"/>
  <c r="Y14"/>
  <c r="Z14" s="1"/>
  <c r="S12"/>
  <c r="S11"/>
  <c r="P12"/>
  <c r="P11"/>
  <c r="P10"/>
  <c r="P9"/>
  <c r="P8"/>
  <c r="P7"/>
  <c r="P6"/>
  <c r="P5"/>
  <c r="P4"/>
  <c r="P3"/>
  <c r="S10"/>
  <c r="S9"/>
  <c r="Y9" s="1"/>
  <c r="Z9" s="1"/>
  <c r="S7"/>
  <c r="Y7" s="1"/>
  <c r="S8"/>
  <c r="Y8" s="1"/>
  <c r="S6"/>
  <c r="S5"/>
  <c r="Y5" s="1"/>
  <c r="S4"/>
  <c r="V4" s="1"/>
  <c r="S3"/>
  <c r="Y3" s="1"/>
  <c r="Z3" s="1"/>
  <c r="Z6"/>
  <c r="Z8" l="1"/>
  <c r="Y11"/>
  <c r="Z11" s="1"/>
  <c r="Y4"/>
  <c r="Z5" s="1"/>
  <c r="Y12"/>
  <c r="Z12" s="1"/>
  <c r="Y10"/>
  <c r="Z10" s="1"/>
  <c r="Z39" l="1"/>
</calcChain>
</file>

<file path=xl/sharedStrings.xml><?xml version="1.0" encoding="utf-8"?>
<sst xmlns="http://schemas.openxmlformats.org/spreadsheetml/2006/main" count="195" uniqueCount="144">
  <si>
    <t>Proposed Activities and description</t>
  </si>
  <si>
    <t>Name</t>
  </si>
  <si>
    <t>Description</t>
  </si>
  <si>
    <t>Poster activity</t>
  </si>
  <si>
    <t>Putting up educational posters about wildlife</t>
  </si>
  <si>
    <t>Videos Shows</t>
  </si>
  <si>
    <t>Screening Wildlife documentary</t>
  </si>
  <si>
    <t>Street Parade</t>
  </si>
  <si>
    <t>Organised march of School children about specific objective like Ill effects of forest fire.</t>
  </si>
  <si>
    <t>Nature camps</t>
  </si>
  <si>
    <t>A mix of class room and field sessions about Natural history and conservation</t>
  </si>
  <si>
    <t>Workshops</t>
  </si>
  <si>
    <t>Comprehensive  class room and field sessions about Natural history and conservation to Press and Police department</t>
  </si>
  <si>
    <t>Wildlife Week, Environment day programs</t>
  </si>
  <si>
    <t>Field Activities</t>
  </si>
  <si>
    <t>Foot Patrol, Fire watch, Snare combing, Crowd regulation.</t>
  </si>
  <si>
    <t>Sl no</t>
  </si>
  <si>
    <t>Project leaders</t>
  </si>
  <si>
    <t>Sl No</t>
  </si>
  <si>
    <t>Qualification</t>
  </si>
  <si>
    <t>Anup Prakash</t>
  </si>
  <si>
    <t xml:space="preserve">Msc in  Wildlife conservation biology </t>
  </si>
  <si>
    <t>Praveen BR</t>
  </si>
  <si>
    <t>Undergraduate in Electronics. Practicing conservationist since 6 years</t>
  </si>
  <si>
    <t>Sharath</t>
  </si>
  <si>
    <t xml:space="preserve">BCA </t>
  </si>
  <si>
    <t>Avinash</t>
  </si>
  <si>
    <t>Local farmer</t>
  </si>
  <si>
    <t>Shankar</t>
  </si>
  <si>
    <t>Local tribesman with excellent field skills</t>
  </si>
  <si>
    <t>Giridhar Kulkarni</t>
  </si>
  <si>
    <t>BE and practicing wildlife conservationist</t>
  </si>
  <si>
    <t>Abhishek</t>
  </si>
  <si>
    <t>Committed volunteer</t>
  </si>
  <si>
    <t>Santhosh</t>
  </si>
  <si>
    <t>Guru Prasad Thimmapur</t>
  </si>
  <si>
    <t>BE and practicing wildlife conservationist and Ornithologist</t>
  </si>
  <si>
    <t>per trip</t>
  </si>
  <si>
    <t>150km</t>
  </si>
  <si>
    <t>per liter</t>
  </si>
  <si>
    <t>per vehichle</t>
  </si>
  <si>
    <t>no of volunteers</t>
  </si>
  <si>
    <t>2 veh</t>
  </si>
  <si>
    <t>major towns</t>
  </si>
  <si>
    <t>minor</t>
  </si>
  <si>
    <t>average</t>
  </si>
  <si>
    <t>6 activities</t>
  </si>
  <si>
    <t>total estimate</t>
  </si>
  <si>
    <t>4 to 6</t>
  </si>
  <si>
    <t>6000+500</t>
  </si>
  <si>
    <t>7200/per camp</t>
  </si>
  <si>
    <t>28880 for 4</t>
  </si>
  <si>
    <t>43200 for 6</t>
  </si>
  <si>
    <t>average 36040</t>
  </si>
  <si>
    <t>10800 for 4 events</t>
  </si>
  <si>
    <t>10800*3 (45) for 4 events</t>
  </si>
  <si>
    <t>4*2</t>
  </si>
  <si>
    <t>6W * 3D =18</t>
  </si>
  <si>
    <t>4 to 6 *</t>
  </si>
  <si>
    <t>630*18 * 4</t>
  </si>
  <si>
    <t>Field Activities - Fire</t>
  </si>
  <si>
    <t>Foot patrol</t>
  </si>
  <si>
    <t>Stipends</t>
  </si>
  <si>
    <t>!3000 * 4 *12</t>
  </si>
  <si>
    <t>Temp Resource stipend</t>
  </si>
  <si>
    <t>6000* 2 *6</t>
  </si>
  <si>
    <t>Uniforms</t>
  </si>
  <si>
    <t>Shoes</t>
  </si>
  <si>
    <t>Caps + Whistle</t>
  </si>
  <si>
    <t>Equipment</t>
  </si>
  <si>
    <t>Publiciity materials</t>
  </si>
  <si>
    <t>Travel and food</t>
  </si>
  <si>
    <t>UPS</t>
  </si>
  <si>
    <t>Projector</t>
  </si>
  <si>
    <t>Extension chords</t>
  </si>
  <si>
    <t>3 Sets</t>
  </si>
  <si>
    <t>White screen</t>
  </si>
  <si>
    <t>3sets</t>
  </si>
  <si>
    <t>Tool kit</t>
  </si>
  <si>
    <t>Others</t>
  </si>
  <si>
    <t>3Kits</t>
  </si>
  <si>
    <t>Posters</t>
  </si>
  <si>
    <t>Banners</t>
  </si>
  <si>
    <t>Embosing/Engraving</t>
  </si>
  <si>
    <t>T shirts and caps (Prizes)</t>
  </si>
  <si>
    <t>50 * 4B * 22trips</t>
  </si>
  <si>
    <t>4*22*2 + 4 * 4</t>
  </si>
  <si>
    <t>176 + 16</t>
  </si>
  <si>
    <t>Stickers/Handouts/Pamphlets</t>
  </si>
  <si>
    <t>500*4 * 22</t>
  </si>
  <si>
    <t>20 + 20</t>
  </si>
  <si>
    <t>60*2 + 40 (prizes)</t>
  </si>
  <si>
    <t>250 * 20</t>
  </si>
  <si>
    <t>Conflict 
mitigation
 tools</t>
  </si>
  <si>
    <t>Rope</t>
  </si>
  <si>
    <t>100mts * 4</t>
  </si>
  <si>
    <t>Tape</t>
  </si>
  <si>
    <t>500mts * 4</t>
  </si>
  <si>
    <t>poles</t>
  </si>
  <si>
    <t>10* 4</t>
  </si>
  <si>
    <t>hand held PA system</t>
  </si>
  <si>
    <t>First aid kit</t>
  </si>
  <si>
    <t>Expense Category</t>
  </si>
  <si>
    <t xml:space="preserve">Travel and Food
</t>
  </si>
  <si>
    <t>Total Trips Planned
 in each block</t>
  </si>
  <si>
    <t>Minor Towns</t>
  </si>
  <si>
    <t>Major Towns</t>
  </si>
  <si>
    <t>Average</t>
  </si>
  <si>
    <t>Total activities planned</t>
  </si>
  <si>
    <t>Fuel 
(in litres)</t>
  </si>
  <si>
    <t>Cost per Trip
INR</t>
  </si>
  <si>
    <t>Per litre 
fuel cost
INR</t>
  </si>
  <si>
    <t>Total Estimate</t>
  </si>
  <si>
    <t>Hire charges 
per KM</t>
  </si>
  <si>
    <t>Driver
charges</t>
  </si>
  <si>
    <t>Food cost per meal</t>
  </si>
  <si>
    <t>No of meals
(3 per day)</t>
  </si>
  <si>
    <t>Food expense
(including volunteers)</t>
  </si>
  <si>
    <t>Remarks</t>
  </si>
  <si>
    <t>monthly 1 in all 4 blocks
Total 12 events</t>
  </si>
  <si>
    <t>No of 
Volunteers</t>
  </si>
  <si>
    <t>No of 
Attendants</t>
  </si>
  <si>
    <t>Distance per 
activity</t>
  </si>
  <si>
    <t>Vehicle 
used (2/4)</t>
  </si>
  <si>
    <t>No of 
Vehicles</t>
  </si>
  <si>
    <t>2 events in each
 of 4 blocks</t>
  </si>
  <si>
    <t>Vehicle
expense</t>
  </si>
  <si>
    <t>18days in each blocks of 4</t>
  </si>
  <si>
    <t>Amount</t>
  </si>
  <si>
    <t>No of 
items</t>
  </si>
  <si>
    <t>22 activities in 4 blocks</t>
  </si>
  <si>
    <t>100mts Rope</t>
  </si>
  <si>
    <t>500mts Tape</t>
  </si>
  <si>
    <t>Handheld PA system</t>
  </si>
  <si>
    <t>Poles</t>
  </si>
  <si>
    <t>4 events in 4 blocks, 6x3</t>
  </si>
  <si>
    <t>22 activities in 4 blocks, 6x3</t>
  </si>
  <si>
    <t>Size
(sq feets)</t>
  </si>
  <si>
    <t>Total
(After
Averaging)</t>
  </si>
  <si>
    <t>Total</t>
  </si>
  <si>
    <t>No of Trips required</t>
  </si>
  <si>
    <t>with 2 bikes, we can cover 160 villages in 80 trips</t>
  </si>
  <si>
    <t>Each trip we can do atleast 3 video shows.
So we can finish 100 video shows in 30 trips</t>
  </si>
  <si>
    <t>Stipends 12months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</si>
</sst>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</fills>
  <borders count="31">
    <border>
      <left/>
      <right/>
      <top/>
      <bottom/>
      <diagonal/>
    </border>
    <border>
      <left/>
      <right style="thick">
        <color rgb="FF000000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2" xfId="0" applyFont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3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16" fontId="0" fillId="0" borderId="0" xfId="0" applyNumberFormat="1"/>
    <xf numFmtId="0" fontId="3" fillId="0" borderId="2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3" fillId="0" borderId="4" xfId="0" applyFont="1" applyFill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5" fillId="0" borderId="15" xfId="0" applyFont="1" applyFill="1" applyBorder="1" applyAlignment="1">
      <alignment horizontal="center" wrapText="1"/>
    </xf>
    <xf numFmtId="0" fontId="4" fillId="0" borderId="15" xfId="0" applyFont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 wrapText="1"/>
    </xf>
    <xf numFmtId="0" fontId="4" fillId="2" borderId="22" xfId="0" applyFont="1" applyFill="1" applyBorder="1" applyAlignment="1">
      <alignment horizontal="center" wrapText="1"/>
    </xf>
    <xf numFmtId="0" fontId="4" fillId="2" borderId="23" xfId="0" applyFont="1" applyFill="1" applyBorder="1" applyAlignment="1">
      <alignment horizontal="center" wrapText="1"/>
    </xf>
    <xf numFmtId="0" fontId="3" fillId="9" borderId="4" xfId="0" applyFont="1" applyFill="1" applyBorder="1" applyAlignment="1">
      <alignment horizontal="center" wrapText="1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3" fillId="9" borderId="18" xfId="0" applyFont="1" applyFill="1" applyBorder="1" applyAlignment="1">
      <alignment horizontal="center" wrapText="1"/>
    </xf>
    <xf numFmtId="0" fontId="0" fillId="9" borderId="18" xfId="0" applyFill="1" applyBorder="1" applyAlignment="1">
      <alignment horizontal="center"/>
    </xf>
    <xf numFmtId="0" fontId="0" fillId="9" borderId="26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3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3" fillId="5" borderId="4" xfId="0" applyFont="1" applyFill="1" applyBorder="1" applyAlignment="1">
      <alignment horizontal="center" wrapText="1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3" fillId="3" borderId="4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3" fillId="7" borderId="5" xfId="0" applyFont="1" applyFill="1" applyBorder="1" applyAlignment="1">
      <alignment horizontal="center" wrapText="1"/>
    </xf>
    <xf numFmtId="0" fontId="0" fillId="7" borderId="5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3" fillId="7" borderId="4" xfId="0" applyFont="1" applyFill="1" applyBorder="1" applyAlignment="1">
      <alignment horizontal="center" wrapText="1"/>
    </xf>
    <xf numFmtId="0" fontId="0" fillId="7" borderId="4" xfId="0" applyNumberFormat="1" applyFill="1" applyBorder="1" applyAlignment="1">
      <alignment horizontal="center"/>
    </xf>
    <xf numFmtId="0" fontId="0" fillId="7" borderId="16" xfId="0" applyFill="1" applyBorder="1" applyAlignment="1">
      <alignment horizontal="center" wrapText="1"/>
    </xf>
    <xf numFmtId="0" fontId="4" fillId="8" borderId="27" xfId="0" applyFont="1" applyFill="1" applyBorder="1"/>
    <xf numFmtId="0" fontId="4" fillId="8" borderId="23" xfId="0" applyFont="1" applyFill="1" applyBorder="1" applyAlignment="1">
      <alignment horizontal="center"/>
    </xf>
    <xf numFmtId="0" fontId="0" fillId="7" borderId="25" xfId="0" applyFill="1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3" borderId="16" xfId="0" applyFill="1" applyBorder="1" applyAlignment="1">
      <alignment horizontal="center" wrapText="1"/>
    </xf>
    <xf numFmtId="0" fontId="0" fillId="5" borderId="16" xfId="0" applyFill="1" applyBorder="1" applyAlignment="1">
      <alignment horizontal="center" wrapText="1"/>
    </xf>
    <xf numFmtId="0" fontId="0" fillId="6" borderId="16" xfId="0" applyFill="1" applyBorder="1" applyAlignment="1">
      <alignment horizontal="center" wrapText="1"/>
    </xf>
    <xf numFmtId="0" fontId="0" fillId="9" borderId="16" xfId="0" applyFill="1" applyBorder="1" applyAlignment="1">
      <alignment horizontal="center" wrapText="1"/>
    </xf>
    <xf numFmtId="0" fontId="0" fillId="9" borderId="19" xfId="0" applyFill="1" applyBorder="1" applyAlignment="1">
      <alignment horizont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0" fillId="0" borderId="0" xfId="0" applyAlignment="1">
      <alignment textRotation="255"/>
    </xf>
    <xf numFmtId="0" fontId="0" fillId="7" borderId="29" xfId="0" applyFill="1" applyBorder="1" applyAlignment="1">
      <alignment horizontal="center" wrapText="1"/>
    </xf>
    <xf numFmtId="0" fontId="0" fillId="7" borderId="25" xfId="0" applyFill="1" applyBorder="1" applyAlignment="1">
      <alignment horizontal="center" wrapText="1"/>
    </xf>
    <xf numFmtId="0" fontId="5" fillId="3" borderId="30" xfId="0" applyFont="1" applyFill="1" applyBorder="1" applyAlignment="1">
      <alignment horizontal="center" wrapText="1"/>
    </xf>
    <xf numFmtId="0" fontId="5" fillId="3" borderId="24" xfId="0" applyFont="1" applyFill="1" applyBorder="1" applyAlignment="1">
      <alignment horizontal="center" wrapText="1"/>
    </xf>
    <xf numFmtId="0" fontId="0" fillId="10" borderId="27" xfId="0" applyFill="1" applyBorder="1" applyAlignment="1">
      <alignment horizontal="center" wrapText="1"/>
    </xf>
    <xf numFmtId="0" fontId="0" fillId="10" borderId="28" xfId="0" applyFill="1" applyBorder="1" applyAlignment="1">
      <alignment horizontal="center" wrapText="1"/>
    </xf>
    <xf numFmtId="0" fontId="3" fillId="7" borderId="4" xfId="0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wrapText="1"/>
    </xf>
    <xf numFmtId="0" fontId="4" fillId="9" borderId="15" xfId="0" applyFont="1" applyFill="1" applyBorder="1" applyAlignment="1">
      <alignment horizontal="center" wrapText="1"/>
    </xf>
    <xf numFmtId="0" fontId="4" fillId="9" borderId="17" xfId="0" applyFont="1" applyFill="1" applyBorder="1" applyAlignment="1">
      <alignment horizontal="center" wrapText="1"/>
    </xf>
    <xf numFmtId="0" fontId="5" fillId="6" borderId="15" xfId="0" applyFont="1" applyFill="1" applyBorder="1" applyAlignment="1">
      <alignment horizontal="center" wrapText="1"/>
    </xf>
    <xf numFmtId="0" fontId="5" fillId="5" borderId="15" xfId="0" applyFont="1" applyFill="1" applyBorder="1" applyAlignment="1">
      <alignment horizontal="center" wrapText="1"/>
    </xf>
    <xf numFmtId="0" fontId="5" fillId="7" borderId="24" xfId="0" applyFont="1" applyFill="1" applyBorder="1" applyAlignment="1">
      <alignment horizontal="center" wrapText="1"/>
    </xf>
    <xf numFmtId="0" fontId="5" fillId="7" borderId="1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12"/>
  <sheetViews>
    <sheetView workbookViewId="0">
      <selection activeCell="A4" sqref="A4:C12"/>
    </sheetView>
  </sheetViews>
  <sheetFormatPr defaultRowHeight="15"/>
  <cols>
    <col min="1" max="1" width="6.85546875" customWidth="1"/>
    <col min="2" max="2" width="25" customWidth="1"/>
    <col min="3" max="3" width="33.28515625" customWidth="1"/>
    <col min="4" max="4" width="26.85546875" customWidth="1"/>
  </cols>
  <sheetData>
    <row r="3" spans="1:4" ht="15.75" thickBot="1"/>
    <row r="4" spans="1:4" ht="37.5" customHeight="1" thickTop="1" thickBot="1">
      <c r="A4" s="73" t="s">
        <v>0</v>
      </c>
      <c r="B4" s="74"/>
      <c r="C4" s="75"/>
      <c r="D4" s="6"/>
    </row>
    <row r="5" spans="1:4" ht="16.5" thickBot="1">
      <c r="A5" s="9" t="s">
        <v>16</v>
      </c>
      <c r="B5" s="10" t="s">
        <v>1</v>
      </c>
      <c r="C5" s="11" t="s">
        <v>2</v>
      </c>
      <c r="D5" s="5"/>
    </row>
    <row r="6" spans="1:4" ht="30">
      <c r="A6" s="12">
        <v>1</v>
      </c>
      <c r="B6" s="13" t="s">
        <v>3</v>
      </c>
      <c r="C6" s="14" t="s">
        <v>4</v>
      </c>
      <c r="D6" s="5"/>
    </row>
    <row r="7" spans="1:4">
      <c r="A7" s="15">
        <v>2</v>
      </c>
      <c r="B7" s="7" t="s">
        <v>5</v>
      </c>
      <c r="C7" s="16" t="s">
        <v>6</v>
      </c>
      <c r="D7" s="5"/>
    </row>
    <row r="8" spans="1:4" ht="45">
      <c r="A8" s="15">
        <v>3</v>
      </c>
      <c r="B8" s="7" t="s">
        <v>7</v>
      </c>
      <c r="C8" s="16" t="s">
        <v>8</v>
      </c>
      <c r="D8" s="5"/>
    </row>
    <row r="9" spans="1:4" ht="45">
      <c r="A9" s="15">
        <v>4</v>
      </c>
      <c r="B9" s="7" t="s">
        <v>9</v>
      </c>
      <c r="C9" s="16" t="s">
        <v>10</v>
      </c>
      <c r="D9" s="5"/>
    </row>
    <row r="10" spans="1:4" ht="60">
      <c r="A10" s="15">
        <v>5</v>
      </c>
      <c r="B10" s="7" t="s">
        <v>11</v>
      </c>
      <c r="C10" s="16" t="s">
        <v>12</v>
      </c>
      <c r="D10" s="5"/>
    </row>
    <row r="11" spans="1:4" ht="45">
      <c r="A11" s="15">
        <v>6</v>
      </c>
      <c r="B11" s="7" t="s">
        <v>13</v>
      </c>
      <c r="C11" s="16" t="s">
        <v>10</v>
      </c>
      <c r="D11" s="5"/>
    </row>
    <row r="12" spans="1:4" ht="30.75" thickBot="1">
      <c r="A12" s="17">
        <v>7</v>
      </c>
      <c r="B12" s="18" t="s">
        <v>14</v>
      </c>
      <c r="C12" s="19" t="s">
        <v>15</v>
      </c>
      <c r="D12" s="5"/>
    </row>
  </sheetData>
  <mergeCells count="1">
    <mergeCell ref="A4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5:E16"/>
  <sheetViews>
    <sheetView workbookViewId="0">
      <selection activeCell="C6" sqref="C6:E16"/>
    </sheetView>
  </sheetViews>
  <sheetFormatPr defaultRowHeight="15"/>
  <cols>
    <col min="3" max="3" width="7.28515625" customWidth="1"/>
    <col min="4" max="4" width="35.7109375" customWidth="1"/>
    <col min="5" max="5" width="37.85546875" customWidth="1"/>
  </cols>
  <sheetData>
    <row r="5" spans="3:5" ht="15.75" thickBot="1"/>
    <row r="6" spans="3:5" ht="19.5" thickBot="1">
      <c r="C6" s="76" t="s">
        <v>17</v>
      </c>
      <c r="D6" s="77"/>
      <c r="E6" s="78"/>
    </row>
    <row r="7" spans="3:5" ht="15.75">
      <c r="C7" s="22" t="s">
        <v>18</v>
      </c>
      <c r="D7" s="8" t="s">
        <v>1</v>
      </c>
      <c r="E7" s="23" t="s">
        <v>19</v>
      </c>
    </row>
    <row r="8" spans="3:5">
      <c r="C8" s="24">
        <v>1</v>
      </c>
      <c r="D8" s="7" t="s">
        <v>20</v>
      </c>
      <c r="E8" s="16" t="s">
        <v>21</v>
      </c>
    </row>
    <row r="9" spans="3:5" ht="41.25" customHeight="1">
      <c r="C9" s="24">
        <v>2</v>
      </c>
      <c r="D9" s="7" t="s">
        <v>22</v>
      </c>
      <c r="E9" s="16" t="s">
        <v>23</v>
      </c>
    </row>
    <row r="10" spans="3:5">
      <c r="C10" s="24">
        <v>3</v>
      </c>
      <c r="D10" s="7" t="s">
        <v>24</v>
      </c>
      <c r="E10" s="16" t="s">
        <v>25</v>
      </c>
    </row>
    <row r="11" spans="3:5">
      <c r="C11" s="24">
        <v>4</v>
      </c>
      <c r="D11" s="7" t="s">
        <v>26</v>
      </c>
      <c r="E11" s="16" t="s">
        <v>27</v>
      </c>
    </row>
    <row r="12" spans="3:5" ht="30">
      <c r="C12" s="24">
        <v>5</v>
      </c>
      <c r="D12" s="7" t="s">
        <v>28</v>
      </c>
      <c r="E12" s="16" t="s">
        <v>29</v>
      </c>
    </row>
    <row r="13" spans="3:5" ht="30">
      <c r="C13" s="20">
        <v>6</v>
      </c>
      <c r="D13" s="7" t="s">
        <v>30</v>
      </c>
      <c r="E13" s="16" t="s">
        <v>31</v>
      </c>
    </row>
    <row r="14" spans="3:5">
      <c r="C14" s="25">
        <v>7</v>
      </c>
      <c r="D14" s="21" t="s">
        <v>32</v>
      </c>
      <c r="E14" s="26" t="s">
        <v>33</v>
      </c>
    </row>
    <row r="15" spans="3:5" ht="30">
      <c r="C15" s="25">
        <v>8</v>
      </c>
      <c r="D15" s="21" t="s">
        <v>34</v>
      </c>
      <c r="E15" s="16" t="s">
        <v>31</v>
      </c>
    </row>
    <row r="16" spans="3:5" ht="30.75" thickBot="1">
      <c r="C16" s="27">
        <v>9</v>
      </c>
      <c r="D16" s="28" t="s">
        <v>35</v>
      </c>
      <c r="E16" s="19" t="s">
        <v>36</v>
      </c>
    </row>
  </sheetData>
  <mergeCells count="1">
    <mergeCell ref="C6:E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4:P34"/>
  <sheetViews>
    <sheetView topLeftCell="A25" workbookViewId="0">
      <selection activeCell="C17" sqref="C17:D18"/>
    </sheetView>
  </sheetViews>
  <sheetFormatPr defaultRowHeight="15"/>
  <cols>
    <col min="2" max="2" width="25.140625" bestFit="1" customWidth="1"/>
    <col min="3" max="3" width="28" customWidth="1"/>
  </cols>
  <sheetData>
    <row r="4" spans="1:16" ht="16.5" thickBot="1">
      <c r="B4" s="1" t="s">
        <v>1</v>
      </c>
      <c r="C4" t="s">
        <v>41</v>
      </c>
      <c r="D4" t="s">
        <v>37</v>
      </c>
      <c r="E4" t="s">
        <v>39</v>
      </c>
      <c r="F4" t="s">
        <v>40</v>
      </c>
      <c r="G4" t="s">
        <v>42</v>
      </c>
      <c r="H4" t="s">
        <v>43</v>
      </c>
      <c r="I4" t="s">
        <v>44</v>
      </c>
      <c r="J4" t="s">
        <v>45</v>
      </c>
      <c r="K4" t="s">
        <v>45</v>
      </c>
      <c r="L4" t="s">
        <v>47</v>
      </c>
    </row>
    <row r="5" spans="1:16" ht="15.75" thickBot="1">
      <c r="A5" s="79" t="s">
        <v>71</v>
      </c>
      <c r="B5" s="3" t="s">
        <v>3</v>
      </c>
      <c r="C5">
        <v>4</v>
      </c>
      <c r="D5" t="s">
        <v>38</v>
      </c>
      <c r="E5">
        <v>70</v>
      </c>
      <c r="F5">
        <v>210</v>
      </c>
      <c r="G5">
        <v>420</v>
      </c>
      <c r="H5">
        <v>4620</v>
      </c>
      <c r="I5">
        <v>13440</v>
      </c>
      <c r="J5">
        <v>9030</v>
      </c>
      <c r="K5" t="s">
        <v>46</v>
      </c>
      <c r="L5">
        <v>54180</v>
      </c>
    </row>
    <row r="6" spans="1:16" ht="15.75" thickBot="1">
      <c r="A6" s="79"/>
      <c r="B6" s="3" t="s">
        <v>5</v>
      </c>
      <c r="C6" t="s">
        <v>48</v>
      </c>
      <c r="D6" t="s">
        <v>49</v>
      </c>
      <c r="H6">
        <v>71500</v>
      </c>
      <c r="I6">
        <v>208000</v>
      </c>
      <c r="J6">
        <v>139750</v>
      </c>
      <c r="K6">
        <v>22</v>
      </c>
    </row>
    <row r="7" spans="1:16" ht="15.75" thickBot="1">
      <c r="A7" s="79"/>
      <c r="B7" s="3" t="s">
        <v>7</v>
      </c>
      <c r="C7">
        <v>4</v>
      </c>
      <c r="D7" t="s">
        <v>38</v>
      </c>
      <c r="E7">
        <v>70</v>
      </c>
      <c r="F7">
        <v>210</v>
      </c>
      <c r="G7">
        <v>420</v>
      </c>
      <c r="H7">
        <v>4620</v>
      </c>
      <c r="I7">
        <v>13440</v>
      </c>
      <c r="J7">
        <v>9030</v>
      </c>
      <c r="K7" t="s">
        <v>46</v>
      </c>
      <c r="L7">
        <v>54180</v>
      </c>
    </row>
    <row r="8" spans="1:16" ht="15.75" thickBot="1">
      <c r="A8" s="79"/>
      <c r="B8" s="3" t="s">
        <v>9</v>
      </c>
      <c r="D8" t="s">
        <v>48</v>
      </c>
      <c r="L8" t="s">
        <v>50</v>
      </c>
      <c r="M8" t="s">
        <v>51</v>
      </c>
      <c r="N8" t="s">
        <v>52</v>
      </c>
      <c r="O8" t="s">
        <v>53</v>
      </c>
    </row>
    <row r="9" spans="1:16" ht="15.75" thickBot="1">
      <c r="A9" s="79"/>
      <c r="B9" s="3" t="s">
        <v>11</v>
      </c>
      <c r="D9">
        <v>4</v>
      </c>
      <c r="L9">
        <v>2700</v>
      </c>
      <c r="M9" t="s">
        <v>54</v>
      </c>
      <c r="N9" t="s">
        <v>55</v>
      </c>
      <c r="P9">
        <v>21600</v>
      </c>
    </row>
    <row r="10" spans="1:16" ht="30.75" thickBot="1">
      <c r="A10" s="79"/>
      <c r="B10" s="3" t="s">
        <v>13</v>
      </c>
      <c r="C10" t="s">
        <v>48</v>
      </c>
      <c r="D10" t="s">
        <v>49</v>
      </c>
      <c r="E10" t="s">
        <v>56</v>
      </c>
      <c r="L10">
        <v>52000</v>
      </c>
    </row>
    <row r="11" spans="1:16" ht="15.75" thickBot="1">
      <c r="A11" s="79"/>
      <c r="B11" s="4" t="s">
        <v>60</v>
      </c>
      <c r="C11" s="29" t="s">
        <v>58</v>
      </c>
      <c r="D11" t="s">
        <v>38</v>
      </c>
      <c r="E11" t="s">
        <v>57</v>
      </c>
      <c r="F11">
        <v>210</v>
      </c>
      <c r="G11">
        <v>630</v>
      </c>
      <c r="L11" t="s">
        <v>59</v>
      </c>
      <c r="M11">
        <v>45360</v>
      </c>
    </row>
    <row r="12" spans="1:16" ht="15.75" thickTop="1">
      <c r="A12" s="79"/>
      <c r="B12" s="30" t="s">
        <v>61</v>
      </c>
      <c r="C12" s="29" t="s">
        <v>58</v>
      </c>
      <c r="D12" t="s">
        <v>38</v>
      </c>
      <c r="E12" t="s">
        <v>57</v>
      </c>
      <c r="F12">
        <v>210</v>
      </c>
      <c r="G12">
        <v>630</v>
      </c>
      <c r="L12" t="s">
        <v>59</v>
      </c>
      <c r="M12">
        <v>45360</v>
      </c>
    </row>
    <row r="14" spans="1:16">
      <c r="B14" s="31" t="s">
        <v>62</v>
      </c>
      <c r="C14">
        <v>4</v>
      </c>
      <c r="D14">
        <v>13000</v>
      </c>
      <c r="L14" t="s">
        <v>63</v>
      </c>
      <c r="M14">
        <v>624000</v>
      </c>
    </row>
    <row r="15" spans="1:16">
      <c r="B15" s="31" t="s">
        <v>64</v>
      </c>
      <c r="C15">
        <v>2</v>
      </c>
      <c r="D15">
        <v>6000</v>
      </c>
      <c r="L15" t="s">
        <v>65</v>
      </c>
      <c r="M15">
        <v>72000</v>
      </c>
    </row>
    <row r="16" spans="1:16">
      <c r="B16" s="31" t="s">
        <v>66</v>
      </c>
      <c r="C16">
        <v>60</v>
      </c>
      <c r="D16">
        <v>1000</v>
      </c>
      <c r="M16">
        <v>60000</v>
      </c>
    </row>
    <row r="17" spans="1:13">
      <c r="B17" s="31" t="s">
        <v>67</v>
      </c>
      <c r="C17">
        <v>60</v>
      </c>
      <c r="D17">
        <v>300</v>
      </c>
      <c r="M17">
        <v>18000</v>
      </c>
    </row>
    <row r="18" spans="1:13">
      <c r="B18" s="31" t="s">
        <v>68</v>
      </c>
      <c r="C18">
        <v>60</v>
      </c>
      <c r="D18">
        <v>60</v>
      </c>
      <c r="M18">
        <v>3600</v>
      </c>
    </row>
    <row r="19" spans="1:13">
      <c r="B19" s="31" t="s">
        <v>101</v>
      </c>
      <c r="C19">
        <v>4</v>
      </c>
    </row>
    <row r="20" spans="1:13" ht="30">
      <c r="A20" s="31" t="s">
        <v>69</v>
      </c>
      <c r="B20" s="31" t="s">
        <v>72</v>
      </c>
      <c r="C20">
        <v>3</v>
      </c>
    </row>
    <row r="21" spans="1:13">
      <c r="B21" s="31" t="s">
        <v>73</v>
      </c>
      <c r="C21">
        <v>3</v>
      </c>
    </row>
    <row r="22" spans="1:13">
      <c r="B22" s="31" t="s">
        <v>74</v>
      </c>
      <c r="C22" t="s">
        <v>75</v>
      </c>
    </row>
    <row r="23" spans="1:13">
      <c r="B23" s="31" t="s">
        <v>76</v>
      </c>
      <c r="C23" t="s">
        <v>77</v>
      </c>
    </row>
    <row r="24" spans="1:13">
      <c r="B24" s="31" t="s">
        <v>78</v>
      </c>
      <c r="C24" t="s">
        <v>77</v>
      </c>
    </row>
    <row r="25" spans="1:13">
      <c r="B25" s="31" t="s">
        <v>79</v>
      </c>
      <c r="C25" t="s">
        <v>80</v>
      </c>
    </row>
    <row r="26" spans="1:13" ht="60">
      <c r="A26" s="31" t="s">
        <v>70</v>
      </c>
      <c r="B26" s="31" t="s">
        <v>81</v>
      </c>
      <c r="C26" t="s">
        <v>85</v>
      </c>
      <c r="D26">
        <v>4400</v>
      </c>
    </row>
    <row r="27" spans="1:13">
      <c r="B27" s="31" t="s">
        <v>82</v>
      </c>
      <c r="C27" t="s">
        <v>86</v>
      </c>
      <c r="D27" t="s">
        <v>87</v>
      </c>
      <c r="E27">
        <v>192</v>
      </c>
    </row>
    <row r="28" spans="1:13" ht="30">
      <c r="B28" s="31" t="s">
        <v>88</v>
      </c>
      <c r="C28" t="s">
        <v>89</v>
      </c>
      <c r="D28">
        <v>44000</v>
      </c>
    </row>
    <row r="29" spans="1:13">
      <c r="B29" s="31" t="s">
        <v>83</v>
      </c>
      <c r="C29" t="s">
        <v>91</v>
      </c>
      <c r="D29">
        <v>120</v>
      </c>
    </row>
    <row r="30" spans="1:13">
      <c r="B30" s="31" t="s">
        <v>84</v>
      </c>
      <c r="C30" t="s">
        <v>90</v>
      </c>
      <c r="D30">
        <v>40</v>
      </c>
      <c r="E30" t="s">
        <v>92</v>
      </c>
      <c r="F30">
        <v>5000</v>
      </c>
    </row>
    <row r="31" spans="1:13" ht="60">
      <c r="A31" s="2" t="s">
        <v>93</v>
      </c>
      <c r="B31" s="31" t="s">
        <v>94</v>
      </c>
      <c r="C31" t="s">
        <v>95</v>
      </c>
    </row>
    <row r="32" spans="1:13">
      <c r="B32" s="31" t="s">
        <v>96</v>
      </c>
      <c r="C32" t="s">
        <v>97</v>
      </c>
    </row>
    <row r="33" spans="2:4">
      <c r="B33" s="31" t="s">
        <v>98</v>
      </c>
      <c r="C33" t="s">
        <v>99</v>
      </c>
      <c r="D33">
        <v>40</v>
      </c>
    </row>
    <row r="34" spans="2:4">
      <c r="B34" s="31" t="s">
        <v>100</v>
      </c>
      <c r="C34">
        <v>4</v>
      </c>
    </row>
  </sheetData>
  <mergeCells count="1">
    <mergeCell ref="A5:A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39"/>
  <sheetViews>
    <sheetView tabSelected="1" topLeftCell="D11" zoomScale="62" zoomScaleNormal="62" workbookViewId="0">
      <selection activeCell="Z42" sqref="Z42"/>
    </sheetView>
  </sheetViews>
  <sheetFormatPr defaultRowHeight="15"/>
  <cols>
    <col min="1" max="1" width="24.7109375" customWidth="1"/>
    <col min="2" max="2" width="31.42578125" customWidth="1"/>
    <col min="3" max="3" width="14.7109375" bestFit="1" customWidth="1"/>
    <col min="4" max="4" width="14.85546875" bestFit="1" customWidth="1"/>
    <col min="5" max="5" width="8.7109375" bestFit="1" customWidth="1"/>
    <col min="6" max="7" width="12.140625" customWidth="1"/>
    <col min="8" max="8" width="13.5703125" bestFit="1" customWidth="1"/>
    <col min="9" max="9" width="11" bestFit="1" customWidth="1"/>
    <col min="10" max="10" width="13.5703125" bestFit="1" customWidth="1"/>
    <col min="11" max="11" width="9.140625" bestFit="1" customWidth="1"/>
    <col min="14" max="14" width="10.28515625" customWidth="1"/>
    <col min="15" max="15" width="11.85546875" bestFit="1" customWidth="1"/>
    <col min="16" max="16" width="11.42578125" bestFit="1" customWidth="1"/>
    <col min="17" max="17" width="14" customWidth="1"/>
    <col min="18" max="18" width="13.28515625" bestFit="1" customWidth="1"/>
    <col min="19" max="19" width="12.140625" customWidth="1"/>
    <col min="22" max="22" width="11.7109375" bestFit="1" customWidth="1"/>
    <col min="23" max="23" width="12.85546875" bestFit="1" customWidth="1"/>
    <col min="24" max="24" width="12.85546875" customWidth="1"/>
    <col min="25" max="25" width="11.85546875" customWidth="1"/>
    <col min="26" max="26" width="14.7109375" bestFit="1" customWidth="1"/>
    <col min="27" max="27" width="28.28515625" style="2" bestFit="1" customWidth="1"/>
  </cols>
  <sheetData>
    <row r="1" spans="1:27" ht="47.25" customHeight="1" thickBot="1">
      <c r="T1" s="84" t="s">
        <v>104</v>
      </c>
      <c r="U1" s="85"/>
    </row>
    <row r="2" spans="1:27" ht="60.75" thickBot="1">
      <c r="A2" s="37" t="s">
        <v>102</v>
      </c>
      <c r="B2" s="38" t="s">
        <v>1</v>
      </c>
      <c r="C2" s="39" t="s">
        <v>120</v>
      </c>
      <c r="D2" s="39" t="s">
        <v>121</v>
      </c>
      <c r="E2" s="39" t="s">
        <v>129</v>
      </c>
      <c r="F2" s="39" t="s">
        <v>128</v>
      </c>
      <c r="G2" s="39" t="s">
        <v>137</v>
      </c>
      <c r="H2" s="39" t="s">
        <v>122</v>
      </c>
      <c r="I2" s="39" t="s">
        <v>123</v>
      </c>
      <c r="J2" s="39" t="s">
        <v>113</v>
      </c>
      <c r="K2" s="39" t="s">
        <v>114</v>
      </c>
      <c r="L2" s="39" t="s">
        <v>109</v>
      </c>
      <c r="M2" s="39" t="s">
        <v>111</v>
      </c>
      <c r="N2" s="39" t="s">
        <v>110</v>
      </c>
      <c r="O2" s="39" t="s">
        <v>124</v>
      </c>
      <c r="P2" s="39" t="s">
        <v>126</v>
      </c>
      <c r="Q2" s="39" t="s">
        <v>115</v>
      </c>
      <c r="R2" s="39" t="s">
        <v>116</v>
      </c>
      <c r="S2" s="39" t="s">
        <v>117</v>
      </c>
      <c r="T2" s="39" t="s">
        <v>106</v>
      </c>
      <c r="U2" s="39" t="s">
        <v>105</v>
      </c>
      <c r="V2" s="39" t="s">
        <v>107</v>
      </c>
      <c r="W2" s="39" t="s">
        <v>108</v>
      </c>
      <c r="X2" s="39" t="s">
        <v>140</v>
      </c>
      <c r="Y2" s="39" t="s">
        <v>112</v>
      </c>
      <c r="Z2" s="39" t="s">
        <v>138</v>
      </c>
      <c r="AA2" s="40" t="s">
        <v>118</v>
      </c>
    </row>
    <row r="3" spans="1:27" ht="30">
      <c r="A3" s="92" t="s">
        <v>103</v>
      </c>
      <c r="B3" s="58" t="s">
        <v>3</v>
      </c>
      <c r="C3" s="59">
        <v>4</v>
      </c>
      <c r="D3" s="59"/>
      <c r="E3" s="59"/>
      <c r="F3" s="59"/>
      <c r="G3" s="59"/>
      <c r="H3" s="59">
        <v>150</v>
      </c>
      <c r="I3" s="59">
        <v>2</v>
      </c>
      <c r="J3" s="59"/>
      <c r="K3" s="59"/>
      <c r="L3" s="59">
        <v>3</v>
      </c>
      <c r="M3" s="59">
        <v>70</v>
      </c>
      <c r="N3" s="59">
        <v>210</v>
      </c>
      <c r="O3" s="59">
        <v>2</v>
      </c>
      <c r="P3" s="59">
        <f t="shared" ref="P3:P12" si="0" xml:space="preserve"> N3 * O3</f>
        <v>420</v>
      </c>
      <c r="Q3" s="59">
        <v>30</v>
      </c>
      <c r="R3" s="59">
        <v>3</v>
      </c>
      <c r="S3" s="59">
        <f t="shared" ref="S3:S12" si="1" xml:space="preserve"> (C3 + D3) * Q3 * R3</f>
        <v>360</v>
      </c>
      <c r="T3" s="59">
        <v>11</v>
      </c>
      <c r="U3" s="59">
        <v>32</v>
      </c>
      <c r="V3" s="59">
        <f>((N3 * O3 *T3) + (N3 * O3 * U3))/2</f>
        <v>9030</v>
      </c>
      <c r="W3" s="59">
        <v>160</v>
      </c>
      <c r="X3" s="59">
        <v>80</v>
      </c>
      <c r="Y3" s="59">
        <f xml:space="preserve"> (S3 + P3) * X3</f>
        <v>62400</v>
      </c>
      <c r="Z3" s="59">
        <f>Y3</f>
        <v>62400</v>
      </c>
      <c r="AA3" s="66" t="s">
        <v>141</v>
      </c>
    </row>
    <row r="4" spans="1:27" ht="39.75" customHeight="1">
      <c r="A4" s="93"/>
      <c r="B4" s="86" t="s">
        <v>5</v>
      </c>
      <c r="C4" s="60">
        <v>4</v>
      </c>
      <c r="D4" s="60"/>
      <c r="E4" s="60"/>
      <c r="F4" s="60"/>
      <c r="G4" s="60"/>
      <c r="H4" s="60">
        <v>600</v>
      </c>
      <c r="I4" s="60">
        <v>4</v>
      </c>
      <c r="J4" s="60">
        <v>10</v>
      </c>
      <c r="K4" s="60">
        <v>500</v>
      </c>
      <c r="L4" s="60"/>
      <c r="M4" s="60"/>
      <c r="N4" s="60">
        <v>6500</v>
      </c>
      <c r="O4" s="60">
        <v>1</v>
      </c>
      <c r="P4" s="60">
        <f t="shared" si="0"/>
        <v>6500</v>
      </c>
      <c r="Q4" s="60">
        <v>30</v>
      </c>
      <c r="R4" s="60">
        <v>3</v>
      </c>
      <c r="S4" s="60">
        <f t="shared" si="1"/>
        <v>360</v>
      </c>
      <c r="T4" s="60">
        <v>11</v>
      </c>
      <c r="U4" s="60">
        <v>32</v>
      </c>
      <c r="V4" s="60">
        <f>((N4 * O4 *T4) + (N4 * O4 * U4))/2 + S4</f>
        <v>140110</v>
      </c>
      <c r="W4" s="60">
        <v>100</v>
      </c>
      <c r="X4" s="60">
        <v>30</v>
      </c>
      <c r="Y4" s="57">
        <f xml:space="preserve"> (S4 + P4) * X4</f>
        <v>205800</v>
      </c>
      <c r="Z4" s="59"/>
      <c r="AA4" s="80" t="s">
        <v>142</v>
      </c>
    </row>
    <row r="5" spans="1:27" ht="33" customHeight="1">
      <c r="A5" s="93"/>
      <c r="B5" s="86"/>
      <c r="C5" s="60">
        <v>6</v>
      </c>
      <c r="D5" s="60"/>
      <c r="E5" s="60"/>
      <c r="F5" s="60"/>
      <c r="G5" s="60"/>
      <c r="H5" s="60">
        <v>600</v>
      </c>
      <c r="I5" s="60">
        <v>4</v>
      </c>
      <c r="J5" s="60">
        <v>10</v>
      </c>
      <c r="K5" s="60">
        <v>500</v>
      </c>
      <c r="L5" s="60"/>
      <c r="M5" s="60"/>
      <c r="N5" s="60">
        <v>6500</v>
      </c>
      <c r="O5" s="60">
        <v>1</v>
      </c>
      <c r="P5" s="60">
        <f t="shared" si="0"/>
        <v>6500</v>
      </c>
      <c r="Q5" s="60">
        <v>30</v>
      </c>
      <c r="R5" s="60">
        <v>3</v>
      </c>
      <c r="S5" s="60">
        <f t="shared" si="1"/>
        <v>540</v>
      </c>
      <c r="T5" s="60">
        <v>11</v>
      </c>
      <c r="U5" s="60">
        <v>32</v>
      </c>
      <c r="V5" s="60">
        <f>((N5 * O5 *T5) + (N5 * O5 * U5))/2 + S5</f>
        <v>140290</v>
      </c>
      <c r="W5" s="60">
        <v>22</v>
      </c>
      <c r="X5" s="60">
        <v>30</v>
      </c>
      <c r="Y5" s="57">
        <f xml:space="preserve"> (S5 + P5) * X5</f>
        <v>211200</v>
      </c>
      <c r="Z5" s="59">
        <f>(Y5 + Y4)/2</f>
        <v>208500</v>
      </c>
      <c r="AA5" s="81"/>
    </row>
    <row r="6" spans="1:27">
      <c r="A6" s="93"/>
      <c r="B6" s="61" t="s">
        <v>7</v>
      </c>
      <c r="C6" s="60">
        <v>4</v>
      </c>
      <c r="D6" s="60"/>
      <c r="E6" s="60"/>
      <c r="F6" s="60"/>
      <c r="G6" s="60"/>
      <c r="H6" s="60">
        <v>150</v>
      </c>
      <c r="I6" s="60">
        <v>2</v>
      </c>
      <c r="J6" s="60"/>
      <c r="K6" s="60"/>
      <c r="L6" s="60">
        <v>3</v>
      </c>
      <c r="M6" s="60">
        <v>70</v>
      </c>
      <c r="N6" s="60">
        <v>210</v>
      </c>
      <c r="O6" s="60">
        <v>2</v>
      </c>
      <c r="P6" s="60">
        <f t="shared" si="0"/>
        <v>420</v>
      </c>
      <c r="Q6" s="60">
        <v>30</v>
      </c>
      <c r="R6" s="60">
        <v>3</v>
      </c>
      <c r="S6" s="60">
        <f t="shared" si="1"/>
        <v>360</v>
      </c>
      <c r="T6" s="60">
        <v>11</v>
      </c>
      <c r="U6" s="60">
        <v>32</v>
      </c>
      <c r="V6" s="60">
        <f>((N6 * O6 *T6) + (N6 * O6 * U6))/2</f>
        <v>9030</v>
      </c>
      <c r="W6" s="60">
        <v>160</v>
      </c>
      <c r="X6" s="60">
        <v>80</v>
      </c>
      <c r="Y6" s="60">
        <f xml:space="preserve"> (S6 + P6) * X6</f>
        <v>62400</v>
      </c>
      <c r="Z6" s="59">
        <f t="shared" ref="Z6:Z38" si="2">Y6</f>
        <v>62400</v>
      </c>
      <c r="AA6" s="63"/>
    </row>
    <row r="7" spans="1:27">
      <c r="A7" s="93"/>
      <c r="B7" s="86" t="s">
        <v>9</v>
      </c>
      <c r="C7" s="60">
        <v>4</v>
      </c>
      <c r="D7" s="62">
        <v>40</v>
      </c>
      <c r="E7" s="62"/>
      <c r="F7" s="62"/>
      <c r="G7" s="62"/>
      <c r="H7" s="60">
        <v>150</v>
      </c>
      <c r="I7" s="60">
        <v>2</v>
      </c>
      <c r="J7" s="60"/>
      <c r="K7" s="60"/>
      <c r="L7" s="60">
        <v>3</v>
      </c>
      <c r="M7" s="60">
        <v>70</v>
      </c>
      <c r="N7" s="60">
        <v>210</v>
      </c>
      <c r="O7" s="60">
        <v>2</v>
      </c>
      <c r="P7" s="60">
        <f t="shared" si="0"/>
        <v>420</v>
      </c>
      <c r="Q7" s="60">
        <v>30</v>
      </c>
      <c r="R7" s="60">
        <v>6</v>
      </c>
      <c r="S7" s="60">
        <f t="shared" si="1"/>
        <v>7920</v>
      </c>
      <c r="T7" s="60"/>
      <c r="U7" s="60"/>
      <c r="V7" s="60"/>
      <c r="W7" s="60">
        <v>4</v>
      </c>
      <c r="X7" s="60"/>
      <c r="Y7" s="57">
        <f>(S7 + (N7 * O7)) * W7</f>
        <v>33360</v>
      </c>
      <c r="Z7" s="59"/>
      <c r="AA7" s="63"/>
    </row>
    <row r="8" spans="1:27">
      <c r="A8" s="93"/>
      <c r="B8" s="86"/>
      <c r="C8" s="62">
        <v>4</v>
      </c>
      <c r="D8" s="62">
        <v>40</v>
      </c>
      <c r="E8" s="62"/>
      <c r="F8" s="62"/>
      <c r="G8" s="62"/>
      <c r="H8" s="60">
        <v>150</v>
      </c>
      <c r="I8" s="60">
        <v>2</v>
      </c>
      <c r="J8" s="60"/>
      <c r="K8" s="60"/>
      <c r="L8" s="60">
        <v>3</v>
      </c>
      <c r="M8" s="60">
        <v>70</v>
      </c>
      <c r="N8" s="60">
        <v>210</v>
      </c>
      <c r="O8" s="60">
        <v>2</v>
      </c>
      <c r="P8" s="60">
        <f t="shared" si="0"/>
        <v>420</v>
      </c>
      <c r="Q8" s="60">
        <v>30</v>
      </c>
      <c r="R8" s="60">
        <v>6</v>
      </c>
      <c r="S8" s="60">
        <f t="shared" si="1"/>
        <v>7920</v>
      </c>
      <c r="T8" s="60"/>
      <c r="U8" s="60"/>
      <c r="V8" s="60"/>
      <c r="W8" s="60">
        <v>6</v>
      </c>
      <c r="X8" s="60"/>
      <c r="Y8" s="57">
        <f>(S8 + (N8 * O8)) * W8</f>
        <v>50040</v>
      </c>
      <c r="Z8" s="59">
        <f>(Y8 + Y7)/2</f>
        <v>41700</v>
      </c>
      <c r="AA8" s="63"/>
    </row>
    <row r="9" spans="1:27" ht="30">
      <c r="A9" s="93"/>
      <c r="B9" s="61" t="s">
        <v>11</v>
      </c>
      <c r="C9" s="60">
        <v>2</v>
      </c>
      <c r="D9" s="60">
        <v>15</v>
      </c>
      <c r="E9" s="60"/>
      <c r="F9" s="60"/>
      <c r="G9" s="60"/>
      <c r="H9" s="60">
        <v>150</v>
      </c>
      <c r="I9" s="60">
        <v>2</v>
      </c>
      <c r="J9" s="60"/>
      <c r="K9" s="60"/>
      <c r="L9" s="60">
        <v>3</v>
      </c>
      <c r="M9" s="60">
        <v>70</v>
      </c>
      <c r="N9" s="60">
        <v>210</v>
      </c>
      <c r="O9" s="60">
        <v>1</v>
      </c>
      <c r="P9" s="60">
        <f t="shared" si="0"/>
        <v>210</v>
      </c>
      <c r="Q9" s="60">
        <v>30</v>
      </c>
      <c r="R9" s="60">
        <v>6</v>
      </c>
      <c r="S9" s="60">
        <f t="shared" si="1"/>
        <v>3060</v>
      </c>
      <c r="T9" s="60"/>
      <c r="U9" s="60"/>
      <c r="V9" s="60"/>
      <c r="W9" s="60">
        <v>12</v>
      </c>
      <c r="X9" s="60"/>
      <c r="Y9" s="60">
        <f>(S9 + (N9 * O9)) * W9</f>
        <v>39240</v>
      </c>
      <c r="Z9" s="59">
        <f t="shared" si="2"/>
        <v>39240</v>
      </c>
      <c r="AA9" s="63" t="s">
        <v>119</v>
      </c>
    </row>
    <row r="10" spans="1:27" ht="30">
      <c r="A10" s="93"/>
      <c r="B10" s="61" t="s">
        <v>13</v>
      </c>
      <c r="C10" s="60">
        <v>4</v>
      </c>
      <c r="D10" s="60"/>
      <c r="E10" s="60"/>
      <c r="F10" s="60"/>
      <c r="G10" s="60"/>
      <c r="H10" s="60">
        <v>600</v>
      </c>
      <c r="I10" s="60">
        <v>4</v>
      </c>
      <c r="J10" s="60">
        <v>10</v>
      </c>
      <c r="K10" s="60">
        <v>500</v>
      </c>
      <c r="L10" s="60"/>
      <c r="M10" s="60"/>
      <c r="N10" s="60">
        <v>6500</v>
      </c>
      <c r="O10" s="60">
        <v>1</v>
      </c>
      <c r="P10" s="60">
        <f t="shared" si="0"/>
        <v>6500</v>
      </c>
      <c r="Q10" s="60">
        <v>30</v>
      </c>
      <c r="R10" s="60">
        <v>2</v>
      </c>
      <c r="S10" s="60">
        <f t="shared" si="1"/>
        <v>240</v>
      </c>
      <c r="T10" s="60"/>
      <c r="U10" s="60"/>
      <c r="V10" s="60"/>
      <c r="W10" s="60">
        <v>8</v>
      </c>
      <c r="X10" s="60"/>
      <c r="Y10" s="60">
        <f xml:space="preserve"> ( S10 + P10) * W10</f>
        <v>53920</v>
      </c>
      <c r="Z10" s="59">
        <f t="shared" si="2"/>
        <v>53920</v>
      </c>
      <c r="AA10" s="63" t="s">
        <v>125</v>
      </c>
    </row>
    <row r="11" spans="1:27">
      <c r="A11" s="93"/>
      <c r="B11" s="61" t="s">
        <v>60</v>
      </c>
      <c r="C11" s="60">
        <v>6</v>
      </c>
      <c r="D11" s="60"/>
      <c r="E11" s="60"/>
      <c r="F11" s="60"/>
      <c r="G11" s="60"/>
      <c r="H11" s="60">
        <v>150</v>
      </c>
      <c r="I11" s="60">
        <v>2</v>
      </c>
      <c r="J11" s="60"/>
      <c r="K11" s="60"/>
      <c r="L11" s="60">
        <v>3</v>
      </c>
      <c r="M11" s="60">
        <v>70</v>
      </c>
      <c r="N11" s="60">
        <v>210</v>
      </c>
      <c r="O11" s="60">
        <v>3</v>
      </c>
      <c r="P11" s="60">
        <f t="shared" si="0"/>
        <v>630</v>
      </c>
      <c r="Q11" s="60">
        <v>30</v>
      </c>
      <c r="R11" s="60">
        <v>3</v>
      </c>
      <c r="S11" s="60">
        <f t="shared" si="1"/>
        <v>540</v>
      </c>
      <c r="T11" s="60"/>
      <c r="U11" s="60"/>
      <c r="V11" s="60"/>
      <c r="W11" s="60">
        <v>72</v>
      </c>
      <c r="X11" s="60"/>
      <c r="Y11" s="60">
        <f xml:space="preserve"> ( S11 + P11) * W11</f>
        <v>84240</v>
      </c>
      <c r="Z11" s="59">
        <f t="shared" si="2"/>
        <v>84240</v>
      </c>
      <c r="AA11" s="63" t="s">
        <v>127</v>
      </c>
    </row>
    <row r="12" spans="1:27">
      <c r="A12" s="93"/>
      <c r="B12" s="61" t="s">
        <v>61</v>
      </c>
      <c r="C12" s="60">
        <v>6</v>
      </c>
      <c r="D12" s="60"/>
      <c r="E12" s="60"/>
      <c r="F12" s="60"/>
      <c r="G12" s="60"/>
      <c r="H12" s="60">
        <v>150</v>
      </c>
      <c r="I12" s="60">
        <v>2</v>
      </c>
      <c r="J12" s="60"/>
      <c r="K12" s="60"/>
      <c r="L12" s="60">
        <v>3</v>
      </c>
      <c r="M12" s="60">
        <v>70</v>
      </c>
      <c r="N12" s="60">
        <v>210</v>
      </c>
      <c r="O12" s="60">
        <v>3</v>
      </c>
      <c r="P12" s="60">
        <f t="shared" si="0"/>
        <v>630</v>
      </c>
      <c r="Q12" s="60">
        <v>30</v>
      </c>
      <c r="R12" s="60">
        <v>3</v>
      </c>
      <c r="S12" s="60">
        <f t="shared" si="1"/>
        <v>540</v>
      </c>
      <c r="T12" s="60"/>
      <c r="U12" s="60"/>
      <c r="V12" s="60"/>
      <c r="W12" s="60">
        <v>72</v>
      </c>
      <c r="X12" s="60"/>
      <c r="Y12" s="60">
        <f xml:space="preserve"> ( S12 + P12) * W12</f>
        <v>84240</v>
      </c>
      <c r="Z12" s="59">
        <f t="shared" si="2"/>
        <v>84240</v>
      </c>
      <c r="AA12" s="63"/>
    </row>
    <row r="13" spans="1:27">
      <c r="A13" s="35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4">
        <f t="shared" si="2"/>
        <v>0</v>
      </c>
      <c r="AA13" s="67"/>
    </row>
    <row r="14" spans="1:27">
      <c r="A14" s="82"/>
      <c r="B14" s="54" t="s">
        <v>143</v>
      </c>
      <c r="C14" s="55">
        <v>3</v>
      </c>
      <c r="D14" s="55"/>
      <c r="E14" s="55"/>
      <c r="F14" s="55">
        <v>13000</v>
      </c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>
        <v>12</v>
      </c>
      <c r="X14" s="55"/>
      <c r="Y14" s="55">
        <f>C14 * F14 * W14</f>
        <v>468000</v>
      </c>
      <c r="Z14" s="56">
        <f t="shared" si="2"/>
        <v>468000</v>
      </c>
      <c r="AA14" s="68"/>
    </row>
    <row r="15" spans="1:27">
      <c r="A15" s="82"/>
      <c r="B15" s="54" t="s">
        <v>64</v>
      </c>
      <c r="C15" s="55">
        <v>2</v>
      </c>
      <c r="D15" s="55"/>
      <c r="E15" s="55"/>
      <c r="F15" s="55">
        <v>6000</v>
      </c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>
        <v>6</v>
      </c>
      <c r="X15" s="55"/>
      <c r="Y15" s="55">
        <f>C15 * F15 * W15</f>
        <v>72000</v>
      </c>
      <c r="Z15" s="56">
        <f t="shared" si="2"/>
        <v>72000</v>
      </c>
      <c r="AA15" s="68"/>
    </row>
    <row r="16" spans="1:27">
      <c r="A16" s="82"/>
      <c r="B16" s="54" t="s">
        <v>66</v>
      </c>
      <c r="C16" s="55">
        <v>60</v>
      </c>
      <c r="D16" s="55"/>
      <c r="E16" s="55"/>
      <c r="F16" s="55">
        <v>1000</v>
      </c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>
        <f>C16 * F16</f>
        <v>60000</v>
      </c>
      <c r="Z16" s="56">
        <f t="shared" si="2"/>
        <v>60000</v>
      </c>
      <c r="AA16" s="68"/>
    </row>
    <row r="17" spans="1:27">
      <c r="A17" s="82"/>
      <c r="B17" s="54" t="s">
        <v>67</v>
      </c>
      <c r="C17" s="55">
        <v>60</v>
      </c>
      <c r="D17" s="55"/>
      <c r="E17" s="55"/>
      <c r="F17" s="55">
        <v>300</v>
      </c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>
        <f>C17 * F17</f>
        <v>18000</v>
      </c>
      <c r="Z17" s="56">
        <f t="shared" si="2"/>
        <v>18000</v>
      </c>
      <c r="AA17" s="68"/>
    </row>
    <row r="18" spans="1:27">
      <c r="A18" s="82"/>
      <c r="B18" s="54" t="s">
        <v>68</v>
      </c>
      <c r="C18" s="55">
        <v>60</v>
      </c>
      <c r="D18" s="55"/>
      <c r="E18" s="55"/>
      <c r="F18" s="55">
        <v>60</v>
      </c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>
        <f>C18 * F18</f>
        <v>3600</v>
      </c>
      <c r="Z18" s="56">
        <f t="shared" si="2"/>
        <v>3600</v>
      </c>
      <c r="AA18" s="68"/>
    </row>
    <row r="19" spans="1:27">
      <c r="A19" s="83"/>
      <c r="B19" s="54" t="s">
        <v>101</v>
      </c>
      <c r="C19" s="55"/>
      <c r="D19" s="55"/>
      <c r="E19" s="55">
        <v>4</v>
      </c>
      <c r="F19" s="55">
        <v>300</v>
      </c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>
        <f>E19 * F19</f>
        <v>1200</v>
      </c>
      <c r="Z19" s="56">
        <f t="shared" si="2"/>
        <v>1200</v>
      </c>
      <c r="AA19" s="68"/>
    </row>
    <row r="20" spans="1:27">
      <c r="A20" s="35"/>
      <c r="B20" s="33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4">
        <f t="shared" si="2"/>
        <v>0</v>
      </c>
      <c r="AA20" s="67"/>
    </row>
    <row r="21" spans="1:27">
      <c r="A21" s="91" t="s">
        <v>69</v>
      </c>
      <c r="B21" s="51" t="s">
        <v>72</v>
      </c>
      <c r="C21" s="52"/>
      <c r="D21" s="52"/>
      <c r="E21" s="52">
        <v>3</v>
      </c>
      <c r="F21" s="52">
        <v>4500</v>
      </c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>
        <f t="shared" ref="Y21:Y26" si="3">E21 * F21</f>
        <v>13500</v>
      </c>
      <c r="Z21" s="53">
        <f t="shared" si="2"/>
        <v>13500</v>
      </c>
      <c r="AA21" s="69"/>
    </row>
    <row r="22" spans="1:27">
      <c r="A22" s="91"/>
      <c r="B22" s="51" t="s">
        <v>73</v>
      </c>
      <c r="C22" s="52"/>
      <c r="D22" s="52"/>
      <c r="E22" s="52">
        <v>3</v>
      </c>
      <c r="F22" s="52">
        <v>27000</v>
      </c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>
        <f t="shared" si="3"/>
        <v>81000</v>
      </c>
      <c r="Z22" s="53">
        <f t="shared" si="2"/>
        <v>81000</v>
      </c>
      <c r="AA22" s="69"/>
    </row>
    <row r="23" spans="1:27">
      <c r="A23" s="91"/>
      <c r="B23" s="51" t="s">
        <v>74</v>
      </c>
      <c r="C23" s="52"/>
      <c r="D23" s="52"/>
      <c r="E23" s="52">
        <v>3</v>
      </c>
      <c r="F23" s="52">
        <v>500</v>
      </c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>
        <f t="shared" si="3"/>
        <v>1500</v>
      </c>
      <c r="Z23" s="53">
        <f t="shared" si="2"/>
        <v>1500</v>
      </c>
      <c r="AA23" s="69"/>
    </row>
    <row r="24" spans="1:27">
      <c r="A24" s="91"/>
      <c r="B24" s="51" t="s">
        <v>76</v>
      </c>
      <c r="C24" s="52"/>
      <c r="D24" s="52"/>
      <c r="E24" s="52">
        <v>3</v>
      </c>
      <c r="F24" s="52">
        <v>2000</v>
      </c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>
        <f t="shared" si="3"/>
        <v>6000</v>
      </c>
      <c r="Z24" s="53">
        <f t="shared" si="2"/>
        <v>6000</v>
      </c>
      <c r="AA24" s="69"/>
    </row>
    <row r="25" spans="1:27">
      <c r="A25" s="91"/>
      <c r="B25" s="51" t="s">
        <v>78</v>
      </c>
      <c r="C25" s="52"/>
      <c r="D25" s="52"/>
      <c r="E25" s="52">
        <v>3</v>
      </c>
      <c r="F25" s="52">
        <v>400</v>
      </c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>
        <f t="shared" si="3"/>
        <v>1200</v>
      </c>
      <c r="Z25" s="53">
        <f t="shared" si="2"/>
        <v>1200</v>
      </c>
      <c r="AA25" s="69"/>
    </row>
    <row r="26" spans="1:27">
      <c r="A26" s="91"/>
      <c r="B26" s="51" t="s">
        <v>79</v>
      </c>
      <c r="C26" s="52"/>
      <c r="D26" s="52"/>
      <c r="E26" s="52">
        <v>3</v>
      </c>
      <c r="F26" s="52">
        <v>500</v>
      </c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>
        <f t="shared" si="3"/>
        <v>1500</v>
      </c>
      <c r="Z26" s="53">
        <f t="shared" si="2"/>
        <v>1500</v>
      </c>
      <c r="AA26" s="69"/>
    </row>
    <row r="27" spans="1:27">
      <c r="A27" s="36"/>
      <c r="B27" s="33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4">
        <f t="shared" si="2"/>
        <v>0</v>
      </c>
      <c r="AA27" s="67"/>
    </row>
    <row r="28" spans="1:27">
      <c r="A28" s="90" t="s">
        <v>70</v>
      </c>
      <c r="B28" s="48" t="s">
        <v>81</v>
      </c>
      <c r="C28" s="49"/>
      <c r="D28" s="49"/>
      <c r="E28" s="49">
        <v>40</v>
      </c>
      <c r="F28" s="49">
        <v>20</v>
      </c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>
        <v>88</v>
      </c>
      <c r="X28" s="49"/>
      <c r="Y28" s="49">
        <f>E28 * F28 * W28</f>
        <v>70400</v>
      </c>
      <c r="Z28" s="50">
        <f t="shared" si="2"/>
        <v>70400</v>
      </c>
      <c r="AA28" s="70" t="s">
        <v>130</v>
      </c>
    </row>
    <row r="29" spans="1:27">
      <c r="A29" s="90"/>
      <c r="B29" s="87" t="s">
        <v>82</v>
      </c>
      <c r="C29" s="49"/>
      <c r="D29" s="49"/>
      <c r="E29" s="49">
        <v>1</v>
      </c>
      <c r="F29" s="49">
        <v>15</v>
      </c>
      <c r="G29" s="49">
        <v>18</v>
      </c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>
        <v>16</v>
      </c>
      <c r="X29" s="49"/>
      <c r="Y29" s="49">
        <f>E29 * F29 * G29 * W29</f>
        <v>4320</v>
      </c>
      <c r="Z29" s="50">
        <f t="shared" si="2"/>
        <v>4320</v>
      </c>
      <c r="AA29" s="70" t="s">
        <v>135</v>
      </c>
    </row>
    <row r="30" spans="1:27">
      <c r="A30" s="90"/>
      <c r="B30" s="87"/>
      <c r="C30" s="49"/>
      <c r="D30" s="49"/>
      <c r="E30" s="49">
        <v>2</v>
      </c>
      <c r="F30" s="49">
        <v>15</v>
      </c>
      <c r="G30" s="49">
        <v>18</v>
      </c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>
        <v>88</v>
      </c>
      <c r="X30" s="49"/>
      <c r="Y30" s="49">
        <f>E30 * F30 * G30 * W30</f>
        <v>47520</v>
      </c>
      <c r="Z30" s="50">
        <f t="shared" si="2"/>
        <v>47520</v>
      </c>
      <c r="AA30" s="70" t="s">
        <v>136</v>
      </c>
    </row>
    <row r="31" spans="1:27">
      <c r="A31" s="90"/>
      <c r="B31" s="48" t="s">
        <v>88</v>
      </c>
      <c r="C31" s="49"/>
      <c r="D31" s="49"/>
      <c r="E31" s="49">
        <v>300</v>
      </c>
      <c r="F31" s="49">
        <v>2</v>
      </c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>
        <v>88</v>
      </c>
      <c r="X31" s="49"/>
      <c r="Y31" s="49">
        <f>E31 * F31 * W31</f>
        <v>52800</v>
      </c>
      <c r="Z31" s="50">
        <f t="shared" si="2"/>
        <v>52800</v>
      </c>
      <c r="AA31" s="70" t="s">
        <v>130</v>
      </c>
    </row>
    <row r="32" spans="1:27">
      <c r="A32" s="90"/>
      <c r="B32" s="48" t="s">
        <v>83</v>
      </c>
      <c r="C32" s="49"/>
      <c r="D32" s="49"/>
      <c r="E32" s="49">
        <v>120</v>
      </c>
      <c r="F32" s="49">
        <v>50</v>
      </c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>
        <f>E32 * F32</f>
        <v>6000</v>
      </c>
      <c r="Z32" s="50">
        <f t="shared" si="2"/>
        <v>6000</v>
      </c>
      <c r="AA32" s="70"/>
    </row>
    <row r="33" spans="1:27">
      <c r="A33" s="90"/>
      <c r="B33" s="48" t="s">
        <v>84</v>
      </c>
      <c r="C33" s="49"/>
      <c r="D33" s="49"/>
      <c r="E33" s="49">
        <v>40</v>
      </c>
      <c r="F33" s="49">
        <v>150</v>
      </c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>
        <f>E33 * F33</f>
        <v>6000</v>
      </c>
      <c r="Z33" s="50">
        <f t="shared" si="2"/>
        <v>6000</v>
      </c>
      <c r="AA33" s="70"/>
    </row>
    <row r="34" spans="1:27">
      <c r="A34" s="36"/>
      <c r="B34" s="33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4">
        <f t="shared" si="2"/>
        <v>0</v>
      </c>
      <c r="AA34" s="67"/>
    </row>
    <row r="35" spans="1:27">
      <c r="A35" s="88" t="s">
        <v>93</v>
      </c>
      <c r="B35" s="41" t="s">
        <v>131</v>
      </c>
      <c r="C35" s="42"/>
      <c r="D35" s="42"/>
      <c r="E35" s="42">
        <v>4</v>
      </c>
      <c r="F35" s="42">
        <v>100</v>
      </c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>
        <f>E35 * F35</f>
        <v>400</v>
      </c>
      <c r="Z35" s="43">
        <f t="shared" si="2"/>
        <v>400</v>
      </c>
      <c r="AA35" s="71"/>
    </row>
    <row r="36" spans="1:27">
      <c r="A36" s="88"/>
      <c r="B36" s="41" t="s">
        <v>132</v>
      </c>
      <c r="C36" s="42"/>
      <c r="D36" s="42"/>
      <c r="E36" s="42">
        <v>4</v>
      </c>
      <c r="F36" s="42">
        <v>200</v>
      </c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>
        <f>E36 * F36</f>
        <v>800</v>
      </c>
      <c r="Z36" s="43">
        <f t="shared" si="2"/>
        <v>800</v>
      </c>
      <c r="AA36" s="71"/>
    </row>
    <row r="37" spans="1:27">
      <c r="A37" s="88"/>
      <c r="B37" s="41" t="s">
        <v>134</v>
      </c>
      <c r="C37" s="42"/>
      <c r="D37" s="42"/>
      <c r="E37" s="42">
        <v>4</v>
      </c>
      <c r="F37" s="42">
        <v>0</v>
      </c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3">
        <f t="shared" si="2"/>
        <v>0</v>
      </c>
      <c r="AA37" s="71"/>
    </row>
    <row r="38" spans="1:27" ht="15.75" thickBot="1">
      <c r="A38" s="89"/>
      <c r="B38" s="44" t="s">
        <v>133</v>
      </c>
      <c r="C38" s="45"/>
      <c r="D38" s="45"/>
      <c r="E38" s="45">
        <v>4</v>
      </c>
      <c r="F38" s="45">
        <v>5000</v>
      </c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6">
        <f>E38 * F38</f>
        <v>20000</v>
      </c>
      <c r="Z38" s="47">
        <f t="shared" si="2"/>
        <v>20000</v>
      </c>
      <c r="AA38" s="72"/>
    </row>
    <row r="39" spans="1:27" ht="15.75" thickBot="1">
      <c r="Y39" s="64" t="s">
        <v>139</v>
      </c>
      <c r="Z39" s="65">
        <f>SUM(Z3:Z38)</f>
        <v>1572380</v>
      </c>
    </row>
  </sheetData>
  <mergeCells count="10">
    <mergeCell ref="B29:B30"/>
    <mergeCell ref="A35:A38"/>
    <mergeCell ref="A28:A33"/>
    <mergeCell ref="A21:A26"/>
    <mergeCell ref="A3:A12"/>
    <mergeCell ref="AA4:AA5"/>
    <mergeCell ref="A14:A19"/>
    <mergeCell ref="T1:U1"/>
    <mergeCell ref="B4:B5"/>
    <mergeCell ref="B7:B8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Expense_Summary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2015-07-20T17:24:33Z</dcterms:modified>
</cp:coreProperties>
</file>