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rkhi\Desktop\RADIK\Т1\Задание5\"/>
    </mc:Choice>
  </mc:AlternateContent>
  <xr:revisionPtr revIDLastSave="0" documentId="13_ncr:1_{89B85CAE-F078-40D5-AE5C-7439628A4172}" xr6:coauthVersionLast="47" xr6:coauthVersionMax="47" xr10:uidLastSave="{00000000-0000-0000-0000-000000000000}"/>
  <bookViews>
    <workbookView xWindow="3930" yWindow="1590" windowWidth="21735" windowHeight="13785" activeTab="3" xr2:uid="{00000000-000D-0000-FFFF-FFFF00000000}"/>
  </bookViews>
  <sheets>
    <sheet name="Автоматизированный расчет" sheetId="3" r:id="rId1"/>
    <sheet name="Соответствие" sheetId="4" r:id="rId2"/>
    <sheet name="SummaryReport" sheetId="5" r:id="rId3"/>
    <sheet name="Результаты всех тестов" sheetId="2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3" i="2" l="1"/>
  <c r="H64" i="2"/>
  <c r="H65" i="2"/>
  <c r="H74" i="2" s="1"/>
  <c r="I74" i="2" s="1"/>
  <c r="H66" i="2"/>
  <c r="H67" i="2"/>
  <c r="H68" i="2"/>
  <c r="H69" i="2"/>
  <c r="I69" i="2" s="1"/>
  <c r="H70" i="2"/>
  <c r="I70" i="2" s="1"/>
  <c r="H71" i="2"/>
  <c r="I71" i="2" s="1"/>
  <c r="H72" i="2"/>
  <c r="I72" i="2" s="1"/>
  <c r="H73" i="2"/>
  <c r="I73" i="2" s="1"/>
  <c r="H62" i="2"/>
  <c r="G74" i="2"/>
  <c r="I68" i="2"/>
  <c r="I67" i="2"/>
  <c r="I66" i="2"/>
  <c r="I65" i="2"/>
  <c r="I64" i="2"/>
  <c r="I63" i="2"/>
  <c r="H54" i="2"/>
  <c r="I54" i="2" s="1"/>
  <c r="H44" i="2"/>
  <c r="I44" i="2" s="1"/>
  <c r="H45" i="2"/>
  <c r="I45" i="2" s="1"/>
  <c r="H46" i="2"/>
  <c r="H47" i="2"/>
  <c r="H48" i="2"/>
  <c r="I48" i="2" s="1"/>
  <c r="H49" i="2"/>
  <c r="I49" i="2" s="1"/>
  <c r="H50" i="2"/>
  <c r="I50" i="2" s="1"/>
  <c r="H51" i="2"/>
  <c r="I51" i="2" s="1"/>
  <c r="H52" i="2"/>
  <c r="I52" i="2" s="1"/>
  <c r="H53" i="2"/>
  <c r="I53" i="2" s="1"/>
  <c r="H43" i="2"/>
  <c r="G55" i="2"/>
  <c r="I47" i="2"/>
  <c r="I46" i="2"/>
  <c r="H25" i="2"/>
  <c r="H26" i="2"/>
  <c r="H27" i="2"/>
  <c r="H28" i="2"/>
  <c r="I28" i="2" s="1"/>
  <c r="H29" i="2"/>
  <c r="I29" i="2" s="1"/>
  <c r="H30" i="2"/>
  <c r="I30" i="2" s="1"/>
  <c r="H31" i="2"/>
  <c r="I31" i="2" s="1"/>
  <c r="H32" i="2"/>
  <c r="I32" i="2" s="1"/>
  <c r="H33" i="2"/>
  <c r="I33" i="2" s="1"/>
  <c r="H34" i="2"/>
  <c r="I34" i="2" s="1"/>
  <c r="H35" i="2"/>
  <c r="I35" i="2" s="1"/>
  <c r="H24" i="2"/>
  <c r="G36" i="2"/>
  <c r="I27" i="2"/>
  <c r="I26" i="2"/>
  <c r="I25" i="2"/>
  <c r="G18" i="2"/>
  <c r="H7" i="2"/>
  <c r="H8" i="2"/>
  <c r="I8" i="2" s="1"/>
  <c r="H9" i="2"/>
  <c r="I9" i="2" s="1"/>
  <c r="H10" i="2"/>
  <c r="I10" i="2" s="1"/>
  <c r="H11" i="2"/>
  <c r="I11" i="2" s="1"/>
  <c r="H12" i="2"/>
  <c r="I12" i="2" s="1"/>
  <c r="H13" i="2"/>
  <c r="I13" i="2" s="1"/>
  <c r="H14" i="2"/>
  <c r="I14" i="2" s="1"/>
  <c r="H15" i="2"/>
  <c r="I15" i="2" s="1"/>
  <c r="H16" i="2"/>
  <c r="I16" i="2" s="1"/>
  <c r="H17" i="2"/>
  <c r="I17" i="2" s="1"/>
  <c r="H6" i="2"/>
  <c r="I7" i="2"/>
  <c r="I6" i="2"/>
  <c r="P5" i="3"/>
  <c r="G32" i="3"/>
  <c r="E32" i="3"/>
  <c r="F32" i="3" s="1"/>
  <c r="D32" i="3"/>
  <c r="I62" i="2" l="1"/>
  <c r="H55" i="2"/>
  <c r="I55" i="2" s="1"/>
  <c r="I43" i="2"/>
  <c r="H36" i="2"/>
  <c r="I36" i="2" s="1"/>
  <c r="I24" i="2"/>
  <c r="H18" i="2"/>
  <c r="I18" i="2" s="1"/>
  <c r="H32" i="3"/>
  <c r="P3" i="3" l="1"/>
  <c r="T2" i="3"/>
  <c r="P2" i="3"/>
  <c r="D28" i="3"/>
  <c r="E28" i="3"/>
  <c r="F28" i="3" s="1"/>
  <c r="G28" i="3"/>
  <c r="D25" i="3"/>
  <c r="E25" i="3"/>
  <c r="F25" i="3" s="1"/>
  <c r="G25" i="3"/>
  <c r="D21" i="3"/>
  <c r="E21" i="3"/>
  <c r="F21" i="3" s="1"/>
  <c r="G21" i="3"/>
  <c r="D7" i="3"/>
  <c r="E7" i="3"/>
  <c r="F7" i="3" s="1"/>
  <c r="G7" i="3"/>
  <c r="G34" i="3"/>
  <c r="E34" i="3"/>
  <c r="F34" i="3" s="1"/>
  <c r="D34" i="3"/>
  <c r="G33" i="3"/>
  <c r="E33" i="3"/>
  <c r="F33" i="3" s="1"/>
  <c r="D33" i="3"/>
  <c r="G31" i="3"/>
  <c r="E31" i="3"/>
  <c r="F31" i="3" s="1"/>
  <c r="D31" i="3"/>
  <c r="G30" i="3"/>
  <c r="E30" i="3"/>
  <c r="F30" i="3" s="1"/>
  <c r="D30" i="3"/>
  <c r="G29" i="3"/>
  <c r="E29" i="3"/>
  <c r="F29" i="3" s="1"/>
  <c r="D29" i="3"/>
  <c r="G27" i="3"/>
  <c r="E27" i="3"/>
  <c r="F27" i="3" s="1"/>
  <c r="D27" i="3"/>
  <c r="G26" i="3"/>
  <c r="E26" i="3"/>
  <c r="F26" i="3" s="1"/>
  <c r="D26" i="3"/>
  <c r="G24" i="3"/>
  <c r="E24" i="3"/>
  <c r="F24" i="3" s="1"/>
  <c r="D24" i="3"/>
  <c r="G23" i="3"/>
  <c r="E23" i="3"/>
  <c r="F23" i="3" s="1"/>
  <c r="D23" i="3"/>
  <c r="G22" i="3"/>
  <c r="E22" i="3"/>
  <c r="F22" i="3" s="1"/>
  <c r="D22" i="3"/>
  <c r="G20" i="3"/>
  <c r="E20" i="3"/>
  <c r="F20" i="3" s="1"/>
  <c r="D20" i="3"/>
  <c r="G19" i="3"/>
  <c r="E19" i="3"/>
  <c r="F19" i="3" s="1"/>
  <c r="D19" i="3"/>
  <c r="G18" i="3"/>
  <c r="E18" i="3"/>
  <c r="F18" i="3" s="1"/>
  <c r="D18" i="3"/>
  <c r="G17" i="3"/>
  <c r="E17" i="3"/>
  <c r="F17" i="3" s="1"/>
  <c r="D17" i="3"/>
  <c r="G16" i="3"/>
  <c r="E16" i="3"/>
  <c r="F16" i="3" s="1"/>
  <c r="D16" i="3"/>
  <c r="G15" i="3"/>
  <c r="E15" i="3"/>
  <c r="F15" i="3" s="1"/>
  <c r="D15" i="3"/>
  <c r="G14" i="3"/>
  <c r="E14" i="3"/>
  <c r="F14" i="3" s="1"/>
  <c r="D14" i="3"/>
  <c r="G13" i="3"/>
  <c r="E13" i="3"/>
  <c r="F13" i="3" s="1"/>
  <c r="D13" i="3"/>
  <c r="G12" i="3"/>
  <c r="E12" i="3"/>
  <c r="F12" i="3" s="1"/>
  <c r="D12" i="3"/>
  <c r="G11" i="3"/>
  <c r="E11" i="3"/>
  <c r="F11" i="3" s="1"/>
  <c r="D11" i="3"/>
  <c r="G10" i="3"/>
  <c r="E10" i="3"/>
  <c r="F10" i="3" s="1"/>
  <c r="D10" i="3"/>
  <c r="G9" i="3"/>
  <c r="E9" i="3"/>
  <c r="F9" i="3" s="1"/>
  <c r="D9" i="3"/>
  <c r="B51" i="3"/>
  <c r="C39" i="3"/>
  <c r="G39" i="3" l="1"/>
  <c r="H28" i="3"/>
  <c r="H25" i="3"/>
  <c r="H21" i="3"/>
  <c r="H7" i="3"/>
  <c r="H12" i="3"/>
  <c r="H23" i="3"/>
  <c r="H24" i="3"/>
  <c r="H10" i="3"/>
  <c r="H33" i="3"/>
  <c r="H9" i="3"/>
  <c r="H17" i="3"/>
  <c r="H18" i="3"/>
  <c r="H30" i="3"/>
  <c r="H19" i="3"/>
  <c r="H13" i="3"/>
  <c r="H14" i="3"/>
  <c r="H15" i="3"/>
  <c r="H16" i="3"/>
  <c r="H26" i="3"/>
  <c r="H27" i="3"/>
  <c r="H29" i="3"/>
  <c r="H11" i="3"/>
  <c r="H22" i="3"/>
  <c r="H34" i="3"/>
  <c r="H20" i="3"/>
  <c r="H31" i="3"/>
  <c r="G3" i="3"/>
  <c r="C41" i="3"/>
  <c r="G4" i="3" l="1"/>
  <c r="G5" i="3"/>
  <c r="G6" i="3"/>
  <c r="G8" i="3"/>
  <c r="G2" i="3"/>
  <c r="P4" i="3"/>
  <c r="P6" i="3"/>
  <c r="P7" i="3"/>
  <c r="D5" i="3"/>
  <c r="E5" i="3"/>
  <c r="F5" i="3" s="1"/>
  <c r="D41" i="3" l="1"/>
  <c r="D3" i="3" l="1"/>
  <c r="E3" i="3"/>
  <c r="F3" i="3" s="1"/>
  <c r="W2" i="3"/>
  <c r="E2" i="3" l="1"/>
  <c r="G41" i="3" l="1"/>
  <c r="A3" i="4" l="1"/>
  <c r="A4" i="4"/>
  <c r="A5" i="4"/>
  <c r="A6" i="4"/>
  <c r="A7" i="4"/>
  <c r="A8" i="4"/>
  <c r="A9" i="4"/>
  <c r="A10" i="4"/>
  <c r="A11" i="4"/>
  <c r="A12" i="4"/>
  <c r="A13" i="4"/>
  <c r="A2" i="4"/>
  <c r="F39" i="3" l="1"/>
  <c r="H39" i="3" s="1"/>
  <c r="F46" i="3"/>
  <c r="H46" i="3" s="1"/>
  <c r="F50" i="3"/>
  <c r="H50" i="3" s="1"/>
  <c r="F42" i="3"/>
  <c r="H42" i="3" s="1"/>
  <c r="F48" i="3"/>
  <c r="H48" i="3" s="1"/>
  <c r="F43" i="3"/>
  <c r="H43" i="3" s="1"/>
  <c r="F49" i="3"/>
  <c r="H49" i="3" s="1"/>
  <c r="F44" i="3"/>
  <c r="H44" i="3" s="1"/>
  <c r="F40" i="3"/>
  <c r="H40" i="3" s="1"/>
  <c r="F47" i="3"/>
  <c r="H47" i="3" s="1"/>
  <c r="F45" i="3"/>
  <c r="H45" i="3" s="1"/>
  <c r="F41" i="3"/>
  <c r="H41" i="3" s="1"/>
  <c r="I41" i="3" s="1"/>
  <c r="F2" i="3"/>
  <c r="D2" i="3"/>
  <c r="T7" i="3"/>
  <c r="C48" i="3"/>
  <c r="C44" i="3"/>
  <c r="C42" i="3"/>
  <c r="C47" i="3"/>
  <c r="C43" i="3"/>
  <c r="C49" i="3"/>
  <c r="C40" i="3"/>
  <c r="C46" i="3"/>
  <c r="C50" i="3"/>
  <c r="C45" i="3"/>
  <c r="H51" i="3" l="1"/>
  <c r="G45" i="3"/>
  <c r="G43" i="3"/>
  <c r="G40" i="3"/>
  <c r="G46" i="3"/>
  <c r="G47" i="3"/>
  <c r="I47" i="3" s="1"/>
  <c r="G44" i="3"/>
  <c r="G48" i="3"/>
  <c r="I48" i="3" s="1"/>
  <c r="G50" i="3"/>
  <c r="G49" i="3"/>
  <c r="I49" i="3" s="1"/>
  <c r="G42" i="3"/>
  <c r="I40" i="3" l="1"/>
  <c r="G51" i="3"/>
  <c r="I51" i="3" s="1"/>
  <c r="D48" i="3"/>
  <c r="D39" i="3"/>
  <c r="D49" i="3"/>
  <c r="D50" i="3"/>
  <c r="S6" i="3" l="1"/>
  <c r="S5" i="3"/>
  <c r="S3" i="3"/>
  <c r="S7" i="3"/>
  <c r="S4" i="3"/>
  <c r="S2" i="3"/>
  <c r="T6" i="3"/>
  <c r="T3" i="3"/>
  <c r="V3" i="3" l="1"/>
  <c r="V2" i="3"/>
  <c r="H5" i="3"/>
  <c r="H3" i="3"/>
  <c r="H2" i="3"/>
  <c r="S8" i="3"/>
  <c r="T5" i="3"/>
  <c r="V5" i="3" s="1"/>
  <c r="T4" i="3"/>
  <c r="I39" i="3"/>
  <c r="D40" i="3"/>
  <c r="V6" i="3"/>
  <c r="D6" i="3"/>
  <c r="I42" i="3"/>
  <c r="D4" i="3"/>
  <c r="D8" i="3"/>
  <c r="E8" i="3"/>
  <c r="F8" i="3" s="1"/>
  <c r="E6" i="3"/>
  <c r="F6" i="3" s="1"/>
  <c r="E4" i="3"/>
  <c r="F4" i="3" s="1"/>
  <c r="D43" i="3"/>
  <c r="V4" i="3" l="1"/>
  <c r="V7" i="3" s="1"/>
  <c r="C51" i="3"/>
  <c r="I50" i="3" s="1"/>
  <c r="D46" i="3"/>
  <c r="I45" i="3"/>
  <c r="I46" i="3"/>
  <c r="D47" i="3"/>
  <c r="D42" i="3"/>
  <c r="I43" i="3"/>
  <c r="D44" i="3"/>
  <c r="D45" i="3"/>
  <c r="I44" i="3"/>
  <c r="H4" i="3"/>
  <c r="H6" i="3"/>
  <c r="H8" i="3"/>
  <c r="D51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N2" authorId="0" shapeId="0" xr:uid="{00000000-0006-0000-0000-000001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Duration - заполняется на основе данных после выполнения итерации соотвествующего скрипта в Vugen'е</t>
        </r>
      </text>
    </comment>
    <comment ref="O2" authorId="0" shapeId="0" xr:uid="{00000000-0006-0000-0000-000002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ThinkTime - заполнятеся на основе ThinkTime'ов по выполнению одной итерации соотвествующего скрипта в Vugen'е</t>
        </r>
      </text>
    </comment>
    <comment ref="P2" authorId="0" shapeId="0" xr:uid="{00000000-0006-0000-0000-000003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Общая длительность одной итерации скрипта ThinkTime + Duration, считается автоматически</t>
        </r>
      </text>
    </comment>
    <comment ref="Q2" authorId="0" shapeId="0" xr:uid="{00000000-0006-0000-0000-000004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Pacing не должен быть меньше чем Duration + think time (столбец P). Изначально считается как Duration + think time * 2 (коэф запаса времени), далее подгоняется вручную</t>
        </r>
      </text>
    </comment>
    <comment ref="R2" authorId="0" shapeId="0" xr:uid="{00000000-0006-0000-0000-000005000000}">
      <text>
        <r>
          <rPr>
            <b/>
            <sz val="10"/>
            <color rgb="FF000000"/>
            <rFont val="Tahoma"/>
            <family val="2"/>
            <charset val="204"/>
          </rPr>
          <t>Microsoft Office User: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>Количество пользователей для конкретного скрипта, заполняется вручную, сумма всех пользователей для 100% профиля не должна превышать 10.</t>
        </r>
      </text>
    </comment>
    <comment ref="M21" authorId="0" shapeId="0" xr:uid="{BC7204A2-E4BD-FC43-AF88-5A38CF746AC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1. Отображение состояния скриптов
2. Расчёт интенсивности
3. Расчёт интенсивности для каждой транзакции</t>
        </r>
      </text>
    </comment>
  </commentList>
</comments>
</file>

<file path=xl/sharedStrings.xml><?xml version="1.0" encoding="utf-8"?>
<sst xmlns="http://schemas.openxmlformats.org/spreadsheetml/2006/main" count="327" uniqueCount="98">
  <si>
    <t>Вход в систему</t>
  </si>
  <si>
    <t>Оплата билета</t>
  </si>
  <si>
    <t>Просмотр квитанций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</si>
  <si>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</si>
  <si>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</si>
  <si>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</si>
  <si>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</si>
  <si>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</si>
  <si>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</si>
  <si>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</si>
  <si>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</si>
  <si>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</si>
  <si>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</si>
  <si>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</si>
  <si>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</si>
  <si>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</si>
  <si>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Transaction Name</t>
  </si>
  <si>
    <t>Pass</t>
  </si>
  <si>
    <t>Fail</t>
  </si>
  <si>
    <t>Stop</t>
  </si>
  <si>
    <t>Подтверждение максимума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</si>
  <si>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</si>
  <si>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</si>
  <si>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</si>
  <si>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</si>
  <si>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</si>
  <si>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</si>
  <si>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</si>
  <si>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</si>
  <si>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</si>
  <si>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</si>
  <si>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</si>
  <si>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</si>
  <si>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</si>
  <si>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</si>
  <si>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</si>
  <si>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</si>
  <si>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</si>
  <si>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</si>
  <si>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</si>
  <si>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</si>
  <si>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</si>
  <si>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</si>
  <si>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</si>
  <si>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</si>
  <si>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</si>
  <si>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</si>
  <si>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</si>
  <si>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</si>
  <si>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</si>
  <si>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</si>
  <si>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</si>
  <si>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</si>
  <si>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</si>
  <si>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</si>
  <si>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</si>
  <si>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</si>
  <si>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</si>
  <si>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</si>
  <si>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SLA Status</t>
  </si>
  <si>
    <t>Minimum</t>
  </si>
  <si>
    <t>Average</t>
  </si>
  <si>
    <t>Maximum</t>
  </si>
  <si>
    <t>Std. Deviation</t>
  </si>
  <si>
    <t>90 Percent</t>
  </si>
  <si>
    <t>No Data</t>
  </si>
  <si>
    <t>ScriptName</t>
  </si>
  <si>
    <t>Duration + Think_time</t>
  </si>
  <si>
    <t>Профиль</t>
  </si>
  <si>
    <t>signUp</t>
  </si>
  <si>
    <t>UC01_registration</t>
  </si>
  <si>
    <t>UC02_searchTicket_withoutBuy</t>
  </si>
  <si>
    <t>UC03_viewingItinerary</t>
  </si>
  <si>
    <t>UC04_buyTicket</t>
  </si>
  <si>
    <t>UC05_deleteTicket</t>
  </si>
  <si>
    <t>UC06_searchTicket_withoutSelectFlight</t>
  </si>
  <si>
    <t>UC07_login</t>
  </si>
  <si>
    <t>Jmeter, throughput per minute</t>
  </si>
  <si>
    <t>OpenSite</t>
  </si>
  <si>
    <t>Login</t>
  </si>
  <si>
    <t>Flights</t>
  </si>
  <si>
    <t>FindFlights</t>
  </si>
  <si>
    <t>Payment</t>
  </si>
  <si>
    <t>Invoice</t>
  </si>
  <si>
    <t>Logout</t>
  </si>
  <si>
    <t>OpenRegistationForm</t>
  </si>
  <si>
    <t>ConfirmRegistation</t>
  </si>
  <si>
    <t>Itenerary</t>
  </si>
  <si>
    <t>AuthAfterRegistration</t>
  </si>
  <si>
    <t>Названия строк</t>
  </si>
  <si>
    <t>Общий итог</t>
  </si>
  <si>
    <t>DeleteFirstItenerary</t>
  </si>
  <si>
    <t>Профиль для 80 пользователей поиск максимума</t>
  </si>
  <si>
    <t>ВСЕГО</t>
  </si>
  <si>
    <t>&lt;- на 42 началась деградация</t>
  </si>
  <si>
    <t>значит пик на 21</t>
  </si>
  <si>
    <t>Стресс-тест Пиковая производительность</t>
  </si>
  <si>
    <t>Стресс-тест Объемное тестирование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</si>
</sst>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11"/>
      <color rgb="FF9C6500"/>
      <name val="Calibri"/>
      <family val="2"/>
      <charset val="204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theme="0" tint="-0.249977111117893"/>
      <name val="Calibri"/>
      <family val="2"/>
      <scheme val="minor"/>
    </font>
    <font>
      <sz val="11"/>
      <color rgb="FFCCCCDC"/>
      <name val="Arial"/>
      <family val="2"/>
      <charset val="204"/>
    </font>
    <font>
      <sz val="11"/>
      <color rgb="FFCCCCDC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b/>
      <sz val="10"/>
      <color theme="1"/>
      <name val="Times New Roman"/>
      <family val="1"/>
      <charset val="204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80">
    <xf numFmtId="0" fontId="0" fillId="0" borderId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6" fillId="0" borderId="0"/>
    <xf numFmtId="0" fontId="14" fillId="0" borderId="0" applyNumberFormat="0" applyFill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6" borderId="6" applyNumberFormat="0" applyAlignment="0" applyProtection="0"/>
    <xf numFmtId="0" fontId="19" fillId="7" borderId="7" applyNumberFormat="0" applyAlignment="0" applyProtection="0"/>
    <xf numFmtId="0" fontId="20" fillId="7" borderId="6" applyNumberFormat="0" applyAlignment="0" applyProtection="0"/>
    <xf numFmtId="0" fontId="21" fillId="0" borderId="8" applyNumberFormat="0" applyFill="0" applyAlignment="0" applyProtection="0"/>
    <xf numFmtId="0" fontId="22" fillId="8" borderId="9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3" fillId="0" borderId="11" applyNumberFormat="0" applyFill="0" applyAlignment="0" applyProtection="0"/>
    <xf numFmtId="0" fontId="2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2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2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2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25" fillId="26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25" fillId="30" borderId="0" applyNumberFormat="0" applyBorder="0" applyAlignment="0" applyProtection="0"/>
    <xf numFmtId="0" fontId="5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0" borderId="0"/>
    <xf numFmtId="0" fontId="5" fillId="9" borderId="10" applyNumberFormat="0" applyFont="0" applyAlignment="0" applyProtection="0"/>
    <xf numFmtId="9" fontId="26" fillId="0" borderId="0" applyFont="0" applyFill="0" applyBorder="0" applyAlignment="0" applyProtection="0"/>
    <xf numFmtId="0" fontId="4" fillId="0" borderId="0"/>
    <xf numFmtId="0" fontId="29" fillId="4" borderId="0" applyNumberFormat="0" applyBorder="0" applyAlignment="0" applyProtection="0"/>
    <xf numFmtId="0" fontId="4" fillId="9" borderId="10" applyNumberFormat="0" applyFont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5" fillId="13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5" fillId="17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5" fillId="21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5" fillId="25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5" fillId="29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5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92">
    <xf numFmtId="0" fontId="0" fillId="0" borderId="0" xfId="0"/>
    <xf numFmtId="0" fontId="5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9" fillId="0" borderId="2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9" fillId="39" borderId="15" xfId="0" applyFont="1" applyFill="1" applyBorder="1" applyAlignment="1">
      <alignment vertical="center" wrapText="1"/>
    </xf>
    <xf numFmtId="0" fontId="7" fillId="39" borderId="15" xfId="0" applyFont="1" applyFill="1" applyBorder="1" applyAlignment="1">
      <alignment horizontal="left" vertical="center" wrapText="1"/>
    </xf>
    <xf numFmtId="0" fontId="8" fillId="39" borderId="16" xfId="0" applyFont="1" applyFill="1" applyBorder="1" applyAlignment="1">
      <alignment horizontal="left" vertical="center" wrapText="1"/>
    </xf>
    <xf numFmtId="0" fontId="0" fillId="0" borderId="19" xfId="0" applyBorder="1"/>
    <xf numFmtId="0" fontId="9" fillId="0" borderId="0" xfId="0" applyFont="1" applyAlignment="1">
      <alignment vertical="center" wrapText="1"/>
    </xf>
    <xf numFmtId="0" fontId="0" fillId="39" borderId="2" xfId="0" applyFill="1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9" fillId="39" borderId="20" xfId="0" applyFont="1" applyFill="1" applyBorder="1" applyAlignment="1">
      <alignment vertical="center" wrapText="1"/>
    </xf>
    <xf numFmtId="0" fontId="7" fillId="39" borderId="20" xfId="0" applyFont="1" applyFill="1" applyBorder="1" applyAlignment="1">
      <alignment horizontal="center" vertical="center" wrapText="1"/>
    </xf>
    <xf numFmtId="0" fontId="7" fillId="39" borderId="33" xfId="0" applyFont="1" applyFill="1" applyBorder="1" applyAlignment="1">
      <alignment horizontal="center" vertical="center" wrapText="1"/>
    </xf>
    <xf numFmtId="1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0" fillId="0" borderId="2" xfId="0" applyBorder="1"/>
    <xf numFmtId="0" fontId="3" fillId="0" borderId="0" xfId="66"/>
    <xf numFmtId="0" fontId="32" fillId="0" borderId="19" xfId="0" applyFont="1" applyBorder="1"/>
    <xf numFmtId="0" fontId="32" fillId="0" borderId="17" xfId="0" applyFont="1" applyBorder="1"/>
    <xf numFmtId="0" fontId="32" fillId="0" borderId="18" xfId="0" applyFont="1" applyBorder="1"/>
    <xf numFmtId="0" fontId="9" fillId="0" borderId="24" xfId="0" applyFont="1" applyBorder="1"/>
    <xf numFmtId="0" fontId="9" fillId="0" borderId="25" xfId="0" applyFont="1" applyBorder="1"/>
    <xf numFmtId="0" fontId="9" fillId="0" borderId="29" xfId="0" applyFont="1" applyBorder="1"/>
    <xf numFmtId="0" fontId="33" fillId="42" borderId="25" xfId="0" applyFont="1" applyFill="1" applyBorder="1"/>
    <xf numFmtId="0" fontId="34" fillId="0" borderId="25" xfId="0" applyFont="1" applyBorder="1"/>
    <xf numFmtId="0" fontId="9" fillId="0" borderId="19" xfId="0" applyFont="1" applyBorder="1"/>
    <xf numFmtId="0" fontId="9" fillId="0" borderId="26" xfId="0" applyFont="1" applyBorder="1"/>
    <xf numFmtId="1" fontId="9" fillId="0" borderId="2" xfId="0" applyNumberFormat="1" applyFont="1" applyBorder="1"/>
    <xf numFmtId="0" fontId="9" fillId="35" borderId="20" xfId="0" applyFont="1" applyFill="1" applyBorder="1"/>
    <xf numFmtId="9" fontId="9" fillId="0" borderId="2" xfId="0" applyNumberFormat="1" applyFont="1" applyBorder="1"/>
    <xf numFmtId="2" fontId="33" fillId="42" borderId="2" xfId="0" applyNumberFormat="1" applyFont="1" applyFill="1" applyBorder="1"/>
    <xf numFmtId="0" fontId="34" fillId="0" borderId="0" xfId="0" applyFont="1"/>
    <xf numFmtId="1" fontId="34" fillId="0" borderId="0" xfId="0" applyNumberFormat="1" applyFont="1"/>
    <xf numFmtId="0" fontId="9" fillId="0" borderId="17" xfId="0" applyFont="1" applyBorder="1"/>
    <xf numFmtId="2" fontId="9" fillId="37" borderId="2" xfId="0" applyNumberFormat="1" applyFont="1" applyFill="1" applyBorder="1"/>
    <xf numFmtId="0" fontId="9" fillId="0" borderId="27" xfId="0" applyFont="1" applyBorder="1"/>
    <xf numFmtId="0" fontId="9" fillId="0" borderId="28" xfId="0" applyFont="1" applyBorder="1"/>
    <xf numFmtId="9" fontId="9" fillId="0" borderId="30" xfId="0" applyNumberFormat="1" applyFont="1" applyBorder="1"/>
    <xf numFmtId="0" fontId="33" fillId="0" borderId="28" xfId="0" applyFont="1" applyBorder="1"/>
    <xf numFmtId="0" fontId="9" fillId="0" borderId="18" xfId="0" applyFont="1" applyBorder="1"/>
    <xf numFmtId="0" fontId="32" fillId="0" borderId="0" xfId="0" applyFont="1"/>
    <xf numFmtId="0" fontId="32" fillId="40" borderId="2" xfId="0" applyFont="1" applyFill="1" applyBorder="1"/>
    <xf numFmtId="0" fontId="32" fillId="40" borderId="20" xfId="0" applyFont="1" applyFill="1" applyBorder="1"/>
    <xf numFmtId="0" fontId="32" fillId="0" borderId="22" xfId="0" applyFont="1" applyBorder="1"/>
    <xf numFmtId="2" fontId="32" fillId="0" borderId="0" xfId="0" applyNumberFormat="1" applyFont="1"/>
    <xf numFmtId="1" fontId="32" fillId="0" borderId="0" xfId="0" applyNumberFormat="1" applyFont="1"/>
    <xf numFmtId="0" fontId="32" fillId="0" borderId="23" xfId="0" applyFont="1" applyBorder="1"/>
    <xf numFmtId="0" fontId="32" fillId="40" borderId="12" xfId="0" applyFont="1" applyFill="1" applyBorder="1"/>
    <xf numFmtId="0" fontId="32" fillId="40" borderId="34" xfId="0" applyFont="1" applyFill="1" applyBorder="1"/>
    <xf numFmtId="0" fontId="32" fillId="0" borderId="21" xfId="0" applyFont="1" applyBorder="1"/>
    <xf numFmtId="0" fontId="9" fillId="0" borderId="0" xfId="0" applyFont="1"/>
    <xf numFmtId="0" fontId="9" fillId="40" borderId="2" xfId="0" applyFont="1" applyFill="1" applyBorder="1"/>
    <xf numFmtId="9" fontId="9" fillId="0" borderId="2" xfId="44" applyFont="1" applyBorder="1"/>
    <xf numFmtId="9" fontId="9" fillId="0" borderId="0" xfId="44" applyFont="1" applyBorder="1"/>
    <xf numFmtId="0" fontId="9" fillId="0" borderId="2" xfId="0" applyFont="1" applyBorder="1"/>
    <xf numFmtId="1" fontId="9" fillId="36" borderId="2" xfId="0" applyNumberFormat="1" applyFont="1" applyFill="1" applyBorder="1"/>
    <xf numFmtId="9" fontId="9" fillId="38" borderId="2" xfId="44" applyFont="1" applyFill="1" applyBorder="1"/>
    <xf numFmtId="2" fontId="9" fillId="0" borderId="0" xfId="44" applyNumberFormat="1" applyFont="1" applyBorder="1"/>
    <xf numFmtId="0" fontId="2" fillId="0" borderId="0" xfId="66" applyFont="1"/>
    <xf numFmtId="2" fontId="9" fillId="0" borderId="2" xfId="0" applyNumberFormat="1" applyFont="1" applyBorder="1"/>
    <xf numFmtId="2" fontId="9" fillId="35" borderId="2" xfId="0" applyNumberFormat="1" applyFont="1" applyFill="1" applyBorder="1"/>
    <xf numFmtId="2" fontId="9" fillId="37" borderId="12" xfId="0" applyNumberFormat="1" applyFont="1" applyFill="1" applyBorder="1"/>
    <xf numFmtId="1" fontId="9" fillId="0" borderId="0" xfId="0" applyNumberFormat="1" applyFont="1"/>
    <xf numFmtId="0" fontId="36" fillId="0" borderId="0" xfId="0" applyFont="1" applyAlignment="1">
      <alignment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1" fillId="0" borderId="0" xfId="66" applyFont="1"/>
    <xf numFmtId="0" fontId="38" fillId="0" borderId="2" xfId="0" applyFont="1" applyBorder="1" applyAlignment="1">
      <alignment horizontal="center" vertical="center"/>
    </xf>
    <xf numFmtId="0" fontId="39" fillId="0" borderId="2" xfId="4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9" fillId="0" borderId="2" xfId="42" applyFont="1" applyBorder="1" applyAlignment="1">
      <alignment horizontal="center" vertical="center"/>
    </xf>
    <xf numFmtId="10" fontId="37" fillId="0" borderId="2" xfId="0" applyNumberFormat="1" applyFont="1" applyBorder="1" applyAlignment="1">
      <alignment horizontal="center" vertical="center"/>
    </xf>
    <xf numFmtId="10" fontId="40" fillId="0" borderId="2" xfId="0" applyNumberFormat="1" applyFont="1" applyBorder="1" applyAlignment="1">
      <alignment horizontal="center" vertical="center"/>
    </xf>
    <xf numFmtId="10" fontId="37" fillId="0" borderId="0" xfId="0" applyNumberFormat="1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41" fillId="5" borderId="2" xfId="0" applyFont="1" applyFill="1" applyBorder="1" applyAlignment="1">
      <alignment horizontal="center" vertical="center"/>
    </xf>
    <xf numFmtId="0" fontId="39" fillId="0" borderId="12" xfId="0" applyFont="1" applyBorder="1" applyAlignment="1">
      <alignment horizontal="center" vertical="center"/>
    </xf>
    <xf numFmtId="10" fontId="37" fillId="0" borderId="1" xfId="0" applyNumberFormat="1" applyFont="1" applyBorder="1" applyAlignment="1">
      <alignment horizontal="center" vertical="center"/>
    </xf>
    <xf numFmtId="22" fontId="35" fillId="0" borderId="0" xfId="0" applyNumberFormat="1" applyFont="1" applyAlignment="1">
      <alignment horizontal="center" vertical="center"/>
    </xf>
    <xf numFmtId="0" fontId="9" fillId="41" borderId="13" xfId="0" applyFont="1" applyFill="1" applyBorder="1" applyAlignment="1">
      <alignment horizontal="center"/>
    </xf>
    <xf numFmtId="0" fontId="9" fillId="41" borderId="14" xfId="0" applyFont="1" applyFill="1" applyBorder="1" applyAlignment="1">
      <alignment horizontal="center"/>
    </xf>
    <xf numFmtId="0" fontId="9" fillId="41" borderId="31" xfId="0" applyFont="1" applyFill="1" applyBorder="1" applyAlignment="1">
      <alignment horizontal="center"/>
    </xf>
    <xf numFmtId="0" fontId="9" fillId="41" borderId="32" xfId="0" applyFont="1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— акцент1" xfId="19" builtinId="30" customBuiltin="1"/>
    <cellStyle name="20% — акцент1 2" xfId="48" xr:uid="{00000000-0005-0000-0000-000001000000}"/>
    <cellStyle name="20% — акцент1 3" xfId="68" xr:uid="{00000000-0005-0000-0000-000002000000}"/>
    <cellStyle name="20% — акцент2" xfId="23" builtinId="34" customBuiltin="1"/>
    <cellStyle name="20% — акцент2 2" xfId="51" xr:uid="{00000000-0005-0000-0000-000004000000}"/>
    <cellStyle name="20% — акцент2 3" xfId="70" xr:uid="{00000000-0005-0000-0000-000005000000}"/>
    <cellStyle name="20% — акцент3" xfId="27" builtinId="38" customBuiltin="1"/>
    <cellStyle name="20% — акцент3 2" xfId="54" xr:uid="{00000000-0005-0000-0000-000007000000}"/>
    <cellStyle name="20% — акцент3 3" xfId="72" xr:uid="{00000000-0005-0000-0000-000008000000}"/>
    <cellStyle name="20% — акцент4" xfId="31" builtinId="42" customBuiltin="1"/>
    <cellStyle name="20% — акцент4 2" xfId="57" xr:uid="{00000000-0005-0000-0000-00000A000000}"/>
    <cellStyle name="20% — акцент4 3" xfId="74" xr:uid="{00000000-0005-0000-0000-00000B000000}"/>
    <cellStyle name="20% — акцент5" xfId="35" builtinId="46" customBuiltin="1"/>
    <cellStyle name="20% — акцент5 2" xfId="60" xr:uid="{00000000-0005-0000-0000-00000D000000}"/>
    <cellStyle name="20% — акцент5 3" xfId="76" xr:uid="{00000000-0005-0000-0000-00000E000000}"/>
    <cellStyle name="20% — акцент6" xfId="39" builtinId="50" customBuiltin="1"/>
    <cellStyle name="20% — акцент6 2" xfId="63" xr:uid="{00000000-0005-0000-0000-000010000000}"/>
    <cellStyle name="20% — акцент6 3" xfId="78" xr:uid="{00000000-0005-0000-0000-000011000000}"/>
    <cellStyle name="40% — акцент1" xfId="20" builtinId="31" customBuiltin="1"/>
    <cellStyle name="40% — акцент1 2" xfId="49" xr:uid="{00000000-0005-0000-0000-000013000000}"/>
    <cellStyle name="40% — акцент1 3" xfId="69" xr:uid="{00000000-0005-0000-0000-000014000000}"/>
    <cellStyle name="40% — акцент2" xfId="24" builtinId="35" customBuiltin="1"/>
    <cellStyle name="40% — акцент2 2" xfId="52" xr:uid="{00000000-0005-0000-0000-000016000000}"/>
    <cellStyle name="40% — акцент2 3" xfId="71" xr:uid="{00000000-0005-0000-0000-000017000000}"/>
    <cellStyle name="40% — акцент3" xfId="28" builtinId="39" customBuiltin="1"/>
    <cellStyle name="40% — акцент3 2" xfId="55" xr:uid="{00000000-0005-0000-0000-000019000000}"/>
    <cellStyle name="40% — акцент3 3" xfId="73" xr:uid="{00000000-0005-0000-0000-00001A000000}"/>
    <cellStyle name="40% — акцент4" xfId="32" builtinId="43" customBuiltin="1"/>
    <cellStyle name="40% — акцент4 2" xfId="58" xr:uid="{00000000-0005-0000-0000-00001C000000}"/>
    <cellStyle name="40% — акцент4 3" xfId="75" xr:uid="{00000000-0005-0000-0000-00001D000000}"/>
    <cellStyle name="40% — акцент5" xfId="36" builtinId="47" customBuiltin="1"/>
    <cellStyle name="40% — акцент5 2" xfId="61" xr:uid="{00000000-0005-0000-0000-00001F000000}"/>
    <cellStyle name="40% — акцент5 3" xfId="77" xr:uid="{00000000-0005-0000-0000-000020000000}"/>
    <cellStyle name="40% — акцент6" xfId="40" builtinId="51" customBuiltin="1"/>
    <cellStyle name="40% — акцент6 2" xfId="64" xr:uid="{00000000-0005-0000-0000-000022000000}"/>
    <cellStyle name="40% — акцент6 3" xfId="79" xr:uid="{00000000-0005-0000-0000-000023000000}"/>
    <cellStyle name="60% — акцент1" xfId="21" builtinId="32" customBuiltin="1"/>
    <cellStyle name="60% — акцент1 2" xfId="50" xr:uid="{00000000-0005-0000-0000-000025000000}"/>
    <cellStyle name="60% — акцент2" xfId="25" builtinId="36" customBuiltin="1"/>
    <cellStyle name="60% — акцент2 2" xfId="53" xr:uid="{00000000-0005-0000-0000-000027000000}"/>
    <cellStyle name="60% — акцент3" xfId="29" builtinId="40" customBuiltin="1"/>
    <cellStyle name="60% — акцент3 2" xfId="56" xr:uid="{00000000-0005-0000-0000-000029000000}"/>
    <cellStyle name="60% — акцент4" xfId="33" builtinId="44" customBuiltin="1"/>
    <cellStyle name="60% — акцент4 2" xfId="59" xr:uid="{00000000-0005-0000-0000-00002B000000}"/>
    <cellStyle name="60% — акцент5" xfId="37" builtinId="48" customBuiltin="1"/>
    <cellStyle name="60% — акцент5 2" xfId="62" xr:uid="{00000000-0005-0000-0000-00002D000000}"/>
    <cellStyle name="60% — акцент6" xfId="41" builtinId="52" customBuiltin="1"/>
    <cellStyle name="60% — акцент6 2" xfId="65" xr:uid="{00000000-0005-0000-0000-00002F000000}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 xr:uid="{00000000-0005-0000-0000-000041000000}"/>
    <cellStyle name="Обычный" xfId="0" builtinId="0"/>
    <cellStyle name="Обычный 2" xfId="4" xr:uid="{00000000-0005-0000-0000-000043000000}"/>
    <cellStyle name="Обычный 3" xfId="42" xr:uid="{00000000-0005-0000-0000-000044000000}"/>
    <cellStyle name="Обычный 4" xfId="45" xr:uid="{00000000-0005-0000-0000-000045000000}"/>
    <cellStyle name="Обычный 5" xfId="66" xr:uid="{00000000-0005-0000-0000-000046000000}"/>
    <cellStyle name="Плохой" xfId="2" builtinId="27" customBuiltin="1"/>
    <cellStyle name="Пояснение" xfId="16" builtinId="53" customBuiltin="1"/>
    <cellStyle name="Примечание 2" xfId="43" xr:uid="{00000000-0005-0000-0000-000049000000}"/>
    <cellStyle name="Примечание 3" xfId="47" xr:uid="{00000000-0005-0000-0000-00004A000000}"/>
    <cellStyle name="Примечание 4" xfId="67" xr:uid="{00000000-0005-0000-0000-00004B000000}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7"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69273</xdr:colOff>
      <xdr:row>36</xdr:row>
      <xdr:rowOff>103910</xdr:rowOff>
    </xdr:from>
    <xdr:to>
      <xdr:col>18</xdr:col>
      <xdr:colOff>90439</xdr:colOff>
      <xdr:row>52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A3400F10-411D-44CB-9776-83FE9046C3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95864" y="7862455"/>
          <a:ext cx="13563984" cy="6425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42</xdr:row>
      <xdr:rowOff>0</xdr:rowOff>
    </xdr:from>
    <xdr:to>
      <xdr:col>46</xdr:col>
      <xdr:colOff>27214</xdr:colOff>
      <xdr:row>96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955DF28-1536-4463-BC5C-C67042634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30357" y="8001000"/>
          <a:ext cx="18288000" cy="10287000"/>
        </a:xfrm>
        <a:prstGeom prst="rect">
          <a:avLst/>
        </a:prstGeom>
      </xdr:spPr>
    </xdr:pic>
    <xdr:clientData/>
  </xdr:twoCellAnchor>
  <xdr:twoCellAnchor editAs="oneCell">
    <xdr:from>
      <xdr:col>46</xdr:col>
      <xdr:colOff>571500</xdr:colOff>
      <xdr:row>42</xdr:row>
      <xdr:rowOff>0</xdr:rowOff>
    </xdr:from>
    <xdr:to>
      <xdr:col>78</xdr:col>
      <xdr:colOff>136072</xdr:colOff>
      <xdr:row>96</xdr:row>
      <xdr:rowOff>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02ED5AF3-96CE-440E-8F31-C88853D8A7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562643" y="8001000"/>
          <a:ext cx="18288000" cy="10287000"/>
        </a:xfrm>
        <a:prstGeom prst="rect">
          <a:avLst/>
        </a:prstGeom>
      </xdr:spPr>
    </xdr:pic>
    <xdr:clientData/>
  </xdr:twoCellAnchor>
  <xdr:twoCellAnchor editAs="oneCell">
    <xdr:from>
      <xdr:col>79</xdr:col>
      <xdr:colOff>0</xdr:colOff>
      <xdr:row>42</xdr:row>
      <xdr:rowOff>0</xdr:rowOff>
    </xdr:from>
    <xdr:to>
      <xdr:col>110</xdr:col>
      <xdr:colOff>149679</xdr:colOff>
      <xdr:row>96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6BBDDE0-C352-49A5-B1DF-84C227721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299679" y="8001000"/>
          <a:ext cx="18288000" cy="10287000"/>
        </a:xfrm>
        <a:prstGeom prst="rect">
          <a:avLst/>
        </a:prstGeom>
      </xdr:spPr>
    </xdr:pic>
    <xdr:clientData/>
  </xdr:twoCellAnchor>
  <xdr:twoCellAnchor editAs="oneCell">
    <xdr:from>
      <xdr:col>111</xdr:col>
      <xdr:colOff>0</xdr:colOff>
      <xdr:row>42</xdr:row>
      <xdr:rowOff>0</xdr:rowOff>
    </xdr:from>
    <xdr:to>
      <xdr:col>142</xdr:col>
      <xdr:colOff>149678</xdr:colOff>
      <xdr:row>96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5478BE2-797A-4B55-A729-58C8C4F89C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023107" y="8001000"/>
          <a:ext cx="18288000" cy="10287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100</xdr:row>
      <xdr:rowOff>0</xdr:rowOff>
    </xdr:from>
    <xdr:to>
      <xdr:col>28</xdr:col>
      <xdr:colOff>548368</xdr:colOff>
      <xdr:row>133</xdr:row>
      <xdr:rowOff>47625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3A2F128-5C14-471D-B922-8B15B4D64E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730357" y="19050000"/>
          <a:ext cx="8277225" cy="633412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ячеслав Архипкин" refreshedDate="45761.746172453706" createdVersion="6" refreshedVersion="7" minRefreshableVersion="3" recordCount="33" xr:uid="{00000000-000A-0000-FFFF-FFFF01000000}">
  <cacheSource type="worksheet">
    <worksheetSource ref="A1:H34" sheet="Автоматизированный расчет"/>
  </cacheSource>
  <cacheFields count="8">
    <cacheField name="Script name" numFmtId="0">
      <sharedItems/>
    </cacheField>
    <cacheField name="transaction rq" numFmtId="0">
      <sharedItems containsBlank="1" count="13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  <m u="1"/>
      </sharedItems>
    </cacheField>
    <cacheField name="count" numFmtId="0">
      <sharedItems containsSemiMixedTypes="0" containsString="0" containsNumber="1" containsInteger="1" minValue="0" maxValue="1"/>
    </cacheField>
    <cacheField name="VU" numFmtId="0">
      <sharedItems containsSemiMixedTypes="0" containsString="0" containsNumber="1" containsInteger="1" minValue="1" maxValue="2"/>
    </cacheField>
    <cacheField name="pacing" numFmtId="0">
      <sharedItems containsSemiMixedTypes="0" containsString="0" containsNumber="1" minValue="41.494999999999997" maxValue="189.8"/>
    </cacheField>
    <cacheField name="одним пользователем в минуту" numFmtId="2">
      <sharedItems containsSemiMixedTypes="0" containsString="0" containsNumber="1" minValue="0" maxValue="1.4459573442583444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57.83829377033377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Покупка билета"/>
    <x v="0"/>
    <n v="1"/>
    <n v="2"/>
    <n v="41.494999999999997"/>
    <n v="1.4459573442583444"/>
    <n v="20"/>
    <n v="57.838293770333777"/>
  </r>
  <r>
    <s v="Покупка билета"/>
    <x v="1"/>
    <n v="1"/>
    <n v="2"/>
    <n v="41.494999999999997"/>
    <n v="1.4459573442583444"/>
    <n v="20"/>
    <n v="57.838293770333777"/>
  </r>
  <r>
    <s v="Покупка билета"/>
    <x v="2"/>
    <n v="1"/>
    <n v="2"/>
    <n v="41.494999999999997"/>
    <n v="1.4459573442583444"/>
    <n v="20"/>
    <n v="57.838293770333777"/>
  </r>
  <r>
    <s v="Покупка билета"/>
    <x v="3"/>
    <n v="1"/>
    <n v="2"/>
    <n v="41.494999999999997"/>
    <n v="1.4459573442583444"/>
    <n v="20"/>
    <n v="57.838293770333777"/>
  </r>
  <r>
    <s v="Покупка билета"/>
    <x v="4"/>
    <n v="1"/>
    <n v="2"/>
    <n v="41.494999999999997"/>
    <n v="1.4459573442583444"/>
    <n v="20"/>
    <n v="57.838293770333777"/>
  </r>
  <r>
    <s v="Покупка билета"/>
    <x v="5"/>
    <n v="1"/>
    <n v="2"/>
    <n v="41.494999999999997"/>
    <n v="1.4459573442583444"/>
    <n v="20"/>
    <n v="57.838293770333777"/>
  </r>
  <r>
    <s v="Покупка билета"/>
    <x v="6"/>
    <n v="0"/>
    <n v="2"/>
    <n v="41.494999999999997"/>
    <n v="0"/>
    <n v="20"/>
    <n v="0"/>
  </r>
  <r>
    <s v="Удаление бронирования "/>
    <x v="0"/>
    <n v="1"/>
    <n v="1"/>
    <n v="49.475000000000001"/>
    <n v="1.2127337038908539"/>
    <n v="20"/>
    <n v="24.254674077817079"/>
  </r>
  <r>
    <s v="Удаление бронирования "/>
    <x v="1"/>
    <n v="1"/>
    <n v="1"/>
    <n v="49.475000000000001"/>
    <n v="1.2127337038908539"/>
    <n v="20"/>
    <n v="24.254674077817079"/>
  </r>
  <r>
    <s v="Удаление бронирования "/>
    <x v="7"/>
    <n v="1"/>
    <n v="1"/>
    <n v="49.475000000000001"/>
    <n v="1.2127337038908539"/>
    <n v="20"/>
    <n v="24.254674077817079"/>
  </r>
  <r>
    <s v="Удаление бронирования "/>
    <x v="8"/>
    <n v="1"/>
    <n v="1"/>
    <n v="49.475000000000001"/>
    <n v="1.2127337038908539"/>
    <n v="20"/>
    <n v="24.254674077817079"/>
  </r>
  <r>
    <s v="Удаление бронирования "/>
    <x v="6"/>
    <n v="1"/>
    <n v="1"/>
    <n v="49.475000000000001"/>
    <n v="1.2127337038908539"/>
    <n v="20"/>
    <n v="24.254674077817079"/>
  </r>
  <r>
    <s v="Регистрация новых пользователей"/>
    <x v="0"/>
    <n v="1"/>
    <n v="2"/>
    <n v="71.5"/>
    <n v="0.83916083916083917"/>
    <n v="20"/>
    <n v="33.566433566433567"/>
  </r>
  <r>
    <s v="Регистрация новых пользователей"/>
    <x v="9"/>
    <n v="1"/>
    <n v="2"/>
    <n v="71.5"/>
    <n v="0.83916083916083917"/>
    <n v="20"/>
    <n v="33.566433566433567"/>
  </r>
  <r>
    <s v="Регистрация новых пользователей"/>
    <x v="10"/>
    <n v="1"/>
    <n v="2"/>
    <n v="71.5"/>
    <n v="0.83916083916083917"/>
    <n v="20"/>
    <n v="33.566433566433567"/>
  </r>
  <r>
    <s v="Регистрация новых пользователей"/>
    <x v="11"/>
    <n v="1"/>
    <n v="2"/>
    <n v="71.5"/>
    <n v="0.83916083916083917"/>
    <n v="20"/>
    <n v="33.566433566433567"/>
  </r>
  <r>
    <s v="Регистрация новых пользователей"/>
    <x v="6"/>
    <n v="1"/>
    <n v="2"/>
    <n v="71.5"/>
    <n v="0.83916083916083917"/>
    <n v="20"/>
    <n v="33.566433566433567"/>
  </r>
  <r>
    <s v="Логин"/>
    <x v="0"/>
    <n v="1"/>
    <n v="1"/>
    <n v="70.5"/>
    <n v="0.85106382978723405"/>
    <n v="20"/>
    <n v="17.021276595744681"/>
  </r>
  <r>
    <s v="Логин"/>
    <x v="1"/>
    <n v="1"/>
    <n v="1"/>
    <n v="70.5"/>
    <n v="0.85106382978723405"/>
    <n v="20"/>
    <n v="17.021276595744681"/>
  </r>
  <r>
    <s v="Логин"/>
    <x v="7"/>
    <n v="1"/>
    <n v="1"/>
    <n v="70.5"/>
    <n v="0.85106382978723405"/>
    <n v="20"/>
    <n v="17.021276595744681"/>
  </r>
  <r>
    <s v="Логин"/>
    <x v="6"/>
    <n v="1"/>
    <n v="1"/>
    <n v="70.5"/>
    <n v="0.85106382978723405"/>
    <n v="20"/>
    <n v="17.021276595744681"/>
  </r>
  <r>
    <s v="Поиск билета без покупки"/>
    <x v="0"/>
    <n v="1"/>
    <n v="2"/>
    <n v="64.7"/>
    <n v="0.92735703245749612"/>
    <n v="20"/>
    <n v="37.094281298299848"/>
  </r>
  <r>
    <s v="Поиск билета без покупки"/>
    <x v="1"/>
    <n v="1"/>
    <n v="2"/>
    <n v="64.7"/>
    <n v="0.92735703245749612"/>
    <n v="20"/>
    <n v="37.094281298299848"/>
  </r>
  <r>
    <s v="Поиск билета без покупки"/>
    <x v="2"/>
    <n v="1"/>
    <n v="2"/>
    <n v="64.7"/>
    <n v="0.92735703245749612"/>
    <n v="20"/>
    <n v="37.094281298299848"/>
  </r>
  <r>
    <s v="Поиск билета без покупки"/>
    <x v="3"/>
    <n v="1"/>
    <n v="2"/>
    <n v="64.7"/>
    <n v="0.92735703245749612"/>
    <n v="20"/>
    <n v="37.094281298299848"/>
  </r>
  <r>
    <s v="Поиск билета без покупки"/>
    <x v="4"/>
    <n v="1"/>
    <n v="2"/>
    <n v="64.7"/>
    <n v="0.92735703245749612"/>
    <n v="20"/>
    <n v="37.094281298299848"/>
  </r>
  <r>
    <s v="Поиск билета без покупки"/>
    <x v="7"/>
    <n v="1"/>
    <n v="2"/>
    <n v="64.7"/>
    <n v="0.92735703245749612"/>
    <n v="20"/>
    <n v="37.094281298299848"/>
  </r>
  <r>
    <s v="Поиск билета без покупки"/>
    <x v="6"/>
    <n v="1"/>
    <n v="2"/>
    <n v="64.7"/>
    <n v="0.92735703245749612"/>
    <n v="20"/>
    <n v="37.094281298299848"/>
  </r>
  <r>
    <s v="Ознакомление с путевым листом"/>
    <x v="0"/>
    <n v="1"/>
    <n v="2"/>
    <n v="189.8"/>
    <n v="0.31612223393045308"/>
    <n v="20"/>
    <n v="12.644889357218123"/>
  </r>
  <r>
    <s v="Ознакомление с путевым листом"/>
    <x v="1"/>
    <n v="1"/>
    <n v="2"/>
    <n v="189.8"/>
    <n v="0.31612223393045308"/>
    <n v="20"/>
    <n v="12.644889357218123"/>
  </r>
  <r>
    <s v="Ознакомление с путевым листом"/>
    <x v="2"/>
    <n v="1"/>
    <n v="2"/>
    <n v="189.8"/>
    <n v="0.31612223393045308"/>
    <n v="20"/>
    <n v="12.644889357218123"/>
  </r>
  <r>
    <s v="Ознакомление с путевым листом"/>
    <x v="7"/>
    <n v="1"/>
    <n v="2"/>
    <n v="189.8"/>
    <n v="0.31612223393045308"/>
    <n v="20"/>
    <n v="12.644889357218123"/>
  </r>
  <r>
    <s v="Ознакомление с путевым листом"/>
    <x v="6"/>
    <n v="0"/>
    <n v="2"/>
    <n v="189.8"/>
    <n v="0"/>
    <n v="2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2" cacheId="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4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m="1" x="1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3"/>
  <sheetViews>
    <sheetView topLeftCell="A28" zoomScale="55" zoomScaleNormal="55" workbookViewId="0">
      <selection activeCell="B39" sqref="B39:B50"/>
    </sheetView>
  </sheetViews>
  <sheetFormatPr defaultColWidth="11.42578125" defaultRowHeight="15" x14ac:dyDescent="0.2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18.7109375" bestFit="1" customWidth="1"/>
    <col min="8" max="8" width="17" customWidth="1"/>
    <col min="9" max="9" width="47.42578125" bestFit="1" customWidth="1"/>
    <col min="10" max="10" width="21.5703125" bestFit="1" customWidth="1"/>
    <col min="11" max="11" width="18.140625" customWidth="1"/>
    <col min="12" max="12" width="26.7109375" customWidth="1"/>
    <col min="13" max="13" width="35.140625" bestFit="1" customWidth="1"/>
    <col min="14" max="14" width="17.85546875" customWidth="1"/>
    <col min="15" max="15" width="23.85546875" customWidth="1"/>
    <col min="16" max="16" width="23.42578125" bestFit="1" customWidth="1"/>
    <col min="17" max="17" width="26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7" ht="19.5" thickBot="1" x14ac:dyDescent="0.35">
      <c r="A1" s="46" t="s">
        <v>24</v>
      </c>
      <c r="B1" s="46" t="s">
        <v>25</v>
      </c>
      <c r="C1" s="46" t="s">
        <v>26</v>
      </c>
      <c r="D1" s="46" t="s">
        <v>28</v>
      </c>
      <c r="E1" s="46" t="s">
        <v>37</v>
      </c>
      <c r="F1" s="46" t="s">
        <v>38</v>
      </c>
      <c r="G1" s="46" t="s">
        <v>39</v>
      </c>
      <c r="H1" s="46" t="s">
        <v>4</v>
      </c>
      <c r="I1" s="2" t="s">
        <v>89</v>
      </c>
      <c r="J1" t="s">
        <v>36</v>
      </c>
      <c r="M1" s="26" t="s">
        <v>27</v>
      </c>
      <c r="N1" s="27" t="s">
        <v>29</v>
      </c>
      <c r="O1" s="27" t="s">
        <v>30</v>
      </c>
      <c r="P1" s="27" t="s">
        <v>67</v>
      </c>
      <c r="Q1" s="27" t="s">
        <v>31</v>
      </c>
      <c r="R1" s="27" t="s">
        <v>28</v>
      </c>
      <c r="S1" s="28" t="s">
        <v>34</v>
      </c>
      <c r="T1" s="29" t="s">
        <v>77</v>
      </c>
      <c r="U1" s="30" t="s">
        <v>32</v>
      </c>
      <c r="V1" s="30" t="s">
        <v>33</v>
      </c>
      <c r="W1" s="31" t="s">
        <v>35</v>
      </c>
      <c r="X1" s="56"/>
      <c r="Y1" s="56"/>
      <c r="Z1" s="56"/>
      <c r="AA1" s="56"/>
    </row>
    <row r="2" spans="1:27" ht="18.75" x14ac:dyDescent="0.3">
      <c r="A2" s="47" t="s">
        <v>5</v>
      </c>
      <c r="B2" s="47" t="s">
        <v>47</v>
      </c>
      <c r="C2" s="48">
        <v>1</v>
      </c>
      <c r="D2" s="49">
        <f>VLOOKUP(A2,$M$1:$X$8,6,FALSE)</f>
        <v>2</v>
      </c>
      <c r="E2" s="46">
        <f>VLOOKUP(A2,$M$1:$X$8,5,FALSE)</f>
        <v>41.494999999999997</v>
      </c>
      <c r="F2" s="50">
        <f t="shared" ref="F2:F7" si="0">60/E2*C2</f>
        <v>1.4459573442583444</v>
      </c>
      <c r="G2" s="46">
        <f t="shared" ref="G2:G7" si="1">VLOOKUP(A2,$M$1:$X$8,9,FALSE)</f>
        <v>20</v>
      </c>
      <c r="H2" s="51">
        <f t="shared" ref="H2:H7" si="2">D2*F2*G2</f>
        <v>57.838293770333777</v>
      </c>
      <c r="I2" s="3" t="s">
        <v>0</v>
      </c>
      <c r="J2" s="4">
        <v>148.8534150994135</v>
      </c>
      <c r="M2" s="32" t="s">
        <v>5</v>
      </c>
      <c r="N2" s="40">
        <v>0.3</v>
      </c>
      <c r="O2" s="40">
        <v>20.7</v>
      </c>
      <c r="P2" s="65">
        <f>O2+N2</f>
        <v>21</v>
      </c>
      <c r="Q2" s="66">
        <v>41.494999999999997</v>
      </c>
      <c r="R2" s="34">
        <v>2</v>
      </c>
      <c r="S2" s="35">
        <f t="shared" ref="S2:S7" si="3">R2/W$2</f>
        <v>0.2</v>
      </c>
      <c r="T2" s="36">
        <f t="shared" ref="T2:T7" si="4">60/(Q2)</f>
        <v>1.4459573442583444</v>
      </c>
      <c r="U2" s="37">
        <v>20</v>
      </c>
      <c r="V2" s="38">
        <f>ROUND(R2*T2*U2,0)</f>
        <v>58</v>
      </c>
      <c r="W2" s="39">
        <f>SUM(R2:R7)</f>
        <v>10</v>
      </c>
      <c r="X2" s="56"/>
      <c r="Y2" s="56"/>
      <c r="Z2" s="56"/>
      <c r="AA2" s="56"/>
    </row>
    <row r="3" spans="1:27" ht="18.75" x14ac:dyDescent="0.3">
      <c r="A3" s="47" t="s">
        <v>5</v>
      </c>
      <c r="B3" s="47" t="s">
        <v>0</v>
      </c>
      <c r="C3" s="48">
        <v>1</v>
      </c>
      <c r="D3" s="52">
        <f>VLOOKUP(A3,$M$1:$X$8,6,FALSE)</f>
        <v>2</v>
      </c>
      <c r="E3" s="46">
        <f>VLOOKUP(A3,$M$1:$X$8,5,FALSE)</f>
        <v>41.494999999999997</v>
      </c>
      <c r="F3" s="50">
        <f t="shared" si="0"/>
        <v>1.4459573442583444</v>
      </c>
      <c r="G3" s="46">
        <f t="shared" si="1"/>
        <v>20</v>
      </c>
      <c r="H3" s="51">
        <f t="shared" si="2"/>
        <v>57.838293770333777</v>
      </c>
      <c r="I3" s="3" t="s">
        <v>9</v>
      </c>
      <c r="J3" s="4">
        <v>94.932575068633625</v>
      </c>
      <c r="M3" s="32" t="s">
        <v>6</v>
      </c>
      <c r="N3" s="40">
        <v>0.3</v>
      </c>
      <c r="O3" s="40">
        <v>24.7</v>
      </c>
      <c r="P3" s="65">
        <f>N3+O3</f>
        <v>25</v>
      </c>
      <c r="Q3" s="66">
        <v>49.475000000000001</v>
      </c>
      <c r="R3" s="34">
        <v>1</v>
      </c>
      <c r="S3" s="35">
        <f t="shared" si="3"/>
        <v>0.1</v>
      </c>
      <c r="T3" s="36">
        <f t="shared" si="4"/>
        <v>1.2127337038908539</v>
      </c>
      <c r="U3" s="37">
        <v>20</v>
      </c>
      <c r="V3" s="38">
        <f>ROUND(R3*T3*U3,0)</f>
        <v>24</v>
      </c>
      <c r="W3" s="39"/>
      <c r="X3" s="56"/>
      <c r="Y3" s="56"/>
      <c r="Z3" s="56"/>
      <c r="AA3" s="56"/>
    </row>
    <row r="4" spans="1:27" ht="18.75" x14ac:dyDescent="0.3">
      <c r="A4" s="47" t="s">
        <v>5</v>
      </c>
      <c r="B4" s="47" t="s">
        <v>54</v>
      </c>
      <c r="C4" s="48">
        <v>1</v>
      </c>
      <c r="D4" s="52">
        <f>VLOOKUP(A5,$M$1:$X$8,6,FALSE)</f>
        <v>2</v>
      </c>
      <c r="E4" s="46">
        <f>VLOOKUP(A5,$M$1:$X$8,5,FALSE)</f>
        <v>41.494999999999997</v>
      </c>
      <c r="F4" s="50">
        <f t="shared" si="0"/>
        <v>1.4459573442583444</v>
      </c>
      <c r="G4" s="46">
        <f t="shared" si="1"/>
        <v>20</v>
      </c>
      <c r="H4" s="51">
        <f t="shared" si="2"/>
        <v>57.838293770333777</v>
      </c>
      <c r="I4" s="3" t="s">
        <v>3</v>
      </c>
      <c r="J4" s="4">
        <v>111.93666553829517</v>
      </c>
      <c r="M4" s="32" t="s">
        <v>46</v>
      </c>
      <c r="N4" s="40">
        <v>0.25</v>
      </c>
      <c r="O4" s="40">
        <v>36</v>
      </c>
      <c r="P4" s="65">
        <f>N4+O4</f>
        <v>36.25</v>
      </c>
      <c r="Q4" s="66">
        <v>71.5</v>
      </c>
      <c r="R4" s="34">
        <v>2</v>
      </c>
      <c r="S4" s="35">
        <f t="shared" si="3"/>
        <v>0.2</v>
      </c>
      <c r="T4" s="36">
        <f t="shared" si="4"/>
        <v>0.83916083916083917</v>
      </c>
      <c r="U4" s="37">
        <v>20</v>
      </c>
      <c r="V4" s="38">
        <f>ROUND(R4*T4*U4,0)</f>
        <v>34</v>
      </c>
      <c r="W4" s="39"/>
      <c r="X4" s="56"/>
      <c r="Y4" s="56"/>
      <c r="Z4" s="56"/>
      <c r="AA4" s="56"/>
    </row>
    <row r="5" spans="1:27" ht="18.75" x14ac:dyDescent="0.3">
      <c r="A5" s="47" t="s">
        <v>5</v>
      </c>
      <c r="B5" s="47" t="s">
        <v>8</v>
      </c>
      <c r="C5" s="48">
        <v>1</v>
      </c>
      <c r="D5" s="52">
        <f>VLOOKUP(A6,$M$1:$X$8,6,FALSE)</f>
        <v>2</v>
      </c>
      <c r="E5" s="46">
        <f>VLOOKUP(A6,$M$1:$X$8,5,FALSE)</f>
        <v>41.494999999999997</v>
      </c>
      <c r="F5" s="50">
        <f t="shared" si="0"/>
        <v>1.4459573442583444</v>
      </c>
      <c r="G5" s="46">
        <f t="shared" si="1"/>
        <v>20</v>
      </c>
      <c r="H5" s="51">
        <f t="shared" si="2"/>
        <v>57.838293770333777</v>
      </c>
      <c r="I5" s="3" t="s">
        <v>8</v>
      </c>
      <c r="J5" s="4">
        <v>94.932575068633625</v>
      </c>
      <c r="M5" s="32" t="s">
        <v>51</v>
      </c>
      <c r="N5" s="40">
        <v>0.32</v>
      </c>
      <c r="O5" s="40">
        <v>32.179000000000002</v>
      </c>
      <c r="P5" s="65">
        <f>N5+O5</f>
        <v>32.499000000000002</v>
      </c>
      <c r="Q5" s="66">
        <v>64.7</v>
      </c>
      <c r="R5" s="34">
        <v>2</v>
      </c>
      <c r="S5" s="35">
        <f t="shared" si="3"/>
        <v>0.2</v>
      </c>
      <c r="T5" s="36">
        <f t="shared" si="4"/>
        <v>0.92735703245749612</v>
      </c>
      <c r="U5" s="37">
        <v>20</v>
      </c>
      <c r="V5" s="38">
        <f>ROUND(R5*T5*U5,0)</f>
        <v>37</v>
      </c>
      <c r="W5" s="39"/>
      <c r="X5" s="56"/>
      <c r="Y5" s="56"/>
      <c r="Z5" s="56"/>
      <c r="AA5" s="56"/>
    </row>
    <row r="6" spans="1:27" ht="18.75" x14ac:dyDescent="0.3">
      <c r="A6" s="47" t="s">
        <v>5</v>
      </c>
      <c r="B6" s="47" t="s">
        <v>9</v>
      </c>
      <c r="C6" s="48">
        <v>1</v>
      </c>
      <c r="D6" s="52">
        <f>VLOOKUP(A6,$M$1:$X$8,6,FALSE)</f>
        <v>2</v>
      </c>
      <c r="E6" s="46">
        <f>VLOOKUP(A6,$M$1:$X$8,5,FALSE)</f>
        <v>41.494999999999997</v>
      </c>
      <c r="F6" s="50">
        <f t="shared" si="0"/>
        <v>1.4459573442583444</v>
      </c>
      <c r="G6" s="46">
        <f t="shared" si="1"/>
        <v>20</v>
      </c>
      <c r="H6" s="51">
        <f t="shared" si="2"/>
        <v>57.838293770333777</v>
      </c>
      <c r="I6" s="3" t="s">
        <v>1</v>
      </c>
      <c r="J6" s="4">
        <v>57.838293770333777</v>
      </c>
      <c r="M6" s="32" t="s">
        <v>7</v>
      </c>
      <c r="N6" s="40">
        <v>2</v>
      </c>
      <c r="O6" s="40">
        <v>4</v>
      </c>
      <c r="P6" s="65">
        <f>N6+O6</f>
        <v>6</v>
      </c>
      <c r="Q6" s="66">
        <v>189.8</v>
      </c>
      <c r="R6" s="34">
        <v>2</v>
      </c>
      <c r="S6" s="35">
        <f t="shared" si="3"/>
        <v>0.2</v>
      </c>
      <c r="T6" s="36">
        <f t="shared" si="4"/>
        <v>0.31612223393045308</v>
      </c>
      <c r="U6" s="37">
        <v>20</v>
      </c>
      <c r="V6" s="38">
        <f>ROUND(R6*T6*U6,0)</f>
        <v>13</v>
      </c>
      <c r="W6" s="39"/>
      <c r="X6" s="56"/>
      <c r="Y6" s="56"/>
      <c r="Z6" s="56"/>
      <c r="AA6" s="56"/>
    </row>
    <row r="7" spans="1:27" ht="18.75" x14ac:dyDescent="0.3">
      <c r="A7" s="53" t="s">
        <v>5</v>
      </c>
      <c r="B7" s="47" t="s">
        <v>1</v>
      </c>
      <c r="C7" s="54">
        <v>1</v>
      </c>
      <c r="D7" s="52">
        <f>VLOOKUP(A7,$M$1:$X$8,6,FALSE)</f>
        <v>2</v>
      </c>
      <c r="E7" s="46">
        <f>VLOOKUP(A7,$M$1:$X$8,5,FALSE)</f>
        <v>41.494999999999997</v>
      </c>
      <c r="F7" s="50">
        <f t="shared" si="0"/>
        <v>1.4459573442583444</v>
      </c>
      <c r="G7" s="46">
        <f t="shared" si="1"/>
        <v>20</v>
      </c>
      <c r="H7" s="51">
        <f t="shared" si="2"/>
        <v>57.838293770333777</v>
      </c>
      <c r="I7" s="3" t="s">
        <v>10</v>
      </c>
      <c r="J7" s="4">
        <v>24.254674077817079</v>
      </c>
      <c r="M7" s="32" t="s">
        <v>52</v>
      </c>
      <c r="N7" s="40">
        <v>0.2</v>
      </c>
      <c r="O7" s="67">
        <v>39.799999999999997</v>
      </c>
      <c r="P7" s="65">
        <f>N7+O7</f>
        <v>40</v>
      </c>
      <c r="Q7" s="66">
        <v>70.5</v>
      </c>
      <c r="R7" s="34">
        <v>1</v>
      </c>
      <c r="S7" s="35">
        <f t="shared" si="3"/>
        <v>0.1</v>
      </c>
      <c r="T7" s="36">
        <f t="shared" si="4"/>
        <v>0.85106382978723405</v>
      </c>
      <c r="U7" s="37">
        <v>20</v>
      </c>
      <c r="V7" s="38">
        <f>SUM(V2:V6)</f>
        <v>166</v>
      </c>
      <c r="W7" s="39"/>
      <c r="X7" s="56"/>
      <c r="Y7" s="56"/>
      <c r="Z7" s="56"/>
      <c r="AA7" s="56"/>
    </row>
    <row r="8" spans="1:27" ht="19.5" thickBot="1" x14ac:dyDescent="0.35">
      <c r="A8" s="47" t="s">
        <v>5</v>
      </c>
      <c r="B8" s="47" t="s">
        <v>3</v>
      </c>
      <c r="C8" s="48">
        <v>0</v>
      </c>
      <c r="D8" s="52">
        <f t="shared" ref="D8:D34" si="5">VLOOKUP(A8,$M$1:$X$8,6,FALSE)</f>
        <v>2</v>
      </c>
      <c r="E8" s="46">
        <f t="shared" ref="E8:E34" si="6">VLOOKUP(A8,$M$1:$X$8,5,FALSE)</f>
        <v>41.494999999999997</v>
      </c>
      <c r="F8" s="50">
        <f t="shared" ref="F8:F34" si="7">60/E8*C8</f>
        <v>0</v>
      </c>
      <c r="G8" s="46">
        <f t="shared" ref="G8:G34" si="8">VLOOKUP(A8,$M$1:$X$8,9,FALSE)</f>
        <v>20</v>
      </c>
      <c r="H8" s="51">
        <f t="shared" ref="H8:H17" si="9">D8*F8*G8</f>
        <v>0</v>
      </c>
      <c r="I8" s="3" t="s">
        <v>2</v>
      </c>
      <c r="J8" s="4">
        <v>91.015121329079733</v>
      </c>
      <c r="M8" s="41"/>
      <c r="N8" s="42"/>
      <c r="O8" s="42"/>
      <c r="P8" s="42"/>
      <c r="Q8" s="42"/>
      <c r="R8" s="42"/>
      <c r="S8" s="43">
        <f>SUM(S2:S7)</f>
        <v>0.99999999999999989</v>
      </c>
      <c r="T8" s="44"/>
      <c r="U8" s="42"/>
      <c r="V8" s="42"/>
      <c r="W8" s="45"/>
      <c r="X8" s="56"/>
      <c r="Y8" s="56"/>
      <c r="Z8" s="56"/>
      <c r="AA8" s="56"/>
    </row>
    <row r="9" spans="1:27" ht="15.75" x14ac:dyDescent="0.25">
      <c r="A9" s="47" t="s">
        <v>6</v>
      </c>
      <c r="B9" s="47" t="s">
        <v>47</v>
      </c>
      <c r="C9" s="47">
        <v>1</v>
      </c>
      <c r="D9" s="23">
        <f t="shared" si="5"/>
        <v>1</v>
      </c>
      <c r="E9" s="51">
        <f t="shared" si="6"/>
        <v>49.475000000000001</v>
      </c>
      <c r="F9" s="50">
        <f t="shared" si="7"/>
        <v>1.2127337038908539</v>
      </c>
      <c r="G9" s="46">
        <f t="shared" si="8"/>
        <v>20</v>
      </c>
      <c r="H9" s="51">
        <f t="shared" si="9"/>
        <v>24.254674077817079</v>
      </c>
      <c r="I9" s="3" t="s">
        <v>47</v>
      </c>
      <c r="J9" s="4">
        <v>182.4198486658471</v>
      </c>
    </row>
    <row r="10" spans="1:27" ht="15.75" x14ac:dyDescent="0.25">
      <c r="A10" s="47" t="s">
        <v>6</v>
      </c>
      <c r="B10" s="47" t="s">
        <v>0</v>
      </c>
      <c r="C10" s="47">
        <v>1</v>
      </c>
      <c r="D10" s="24">
        <f t="shared" si="5"/>
        <v>1</v>
      </c>
      <c r="E10" s="51">
        <f t="shared" si="6"/>
        <v>49.475000000000001</v>
      </c>
      <c r="F10" s="50">
        <f t="shared" si="7"/>
        <v>1.2127337038908539</v>
      </c>
      <c r="G10" s="46">
        <f t="shared" si="8"/>
        <v>20</v>
      </c>
      <c r="H10" s="51">
        <f t="shared" si="9"/>
        <v>24.254674077817079</v>
      </c>
      <c r="I10" s="3" t="s">
        <v>49</v>
      </c>
      <c r="J10" s="4">
        <v>33.566433566433567</v>
      </c>
    </row>
    <row r="11" spans="1:27" ht="15.75" x14ac:dyDescent="0.25">
      <c r="A11" s="47" t="s">
        <v>6</v>
      </c>
      <c r="B11" s="47" t="s">
        <v>2</v>
      </c>
      <c r="C11" s="47">
        <v>1</v>
      </c>
      <c r="D11" s="24">
        <f t="shared" si="5"/>
        <v>1</v>
      </c>
      <c r="E11" s="51">
        <f t="shared" si="6"/>
        <v>49.475000000000001</v>
      </c>
      <c r="F11" s="50">
        <f t="shared" si="7"/>
        <v>1.2127337038908539</v>
      </c>
      <c r="G11" s="46">
        <f t="shared" si="8"/>
        <v>20</v>
      </c>
      <c r="H11" s="51">
        <f t="shared" si="9"/>
        <v>24.254674077817079</v>
      </c>
      <c r="I11" s="3" t="s">
        <v>48</v>
      </c>
      <c r="J11" s="4">
        <v>33.566433566433567</v>
      </c>
    </row>
    <row r="12" spans="1:27" ht="15.75" x14ac:dyDescent="0.25">
      <c r="A12" s="47" t="s">
        <v>6</v>
      </c>
      <c r="B12" s="47" t="s">
        <v>10</v>
      </c>
      <c r="C12" s="47">
        <v>1</v>
      </c>
      <c r="D12" s="24">
        <f t="shared" si="5"/>
        <v>1</v>
      </c>
      <c r="E12" s="51">
        <f t="shared" si="6"/>
        <v>49.475000000000001</v>
      </c>
      <c r="F12" s="50">
        <f t="shared" si="7"/>
        <v>1.2127337038908539</v>
      </c>
      <c r="G12" s="46">
        <f t="shared" si="8"/>
        <v>20</v>
      </c>
      <c r="H12" s="51">
        <f t="shared" si="9"/>
        <v>24.254674077817079</v>
      </c>
      <c r="I12" s="3" t="s">
        <v>50</v>
      </c>
      <c r="J12" s="4">
        <v>33.566433566433567</v>
      </c>
    </row>
    <row r="13" spans="1:27" ht="16.5" thickBot="1" x14ac:dyDescent="0.3">
      <c r="A13" s="47" t="s">
        <v>6</v>
      </c>
      <c r="B13" s="47" t="s">
        <v>3</v>
      </c>
      <c r="C13" s="47">
        <v>1</v>
      </c>
      <c r="D13" s="25">
        <f t="shared" si="5"/>
        <v>1</v>
      </c>
      <c r="E13" s="51">
        <f t="shared" si="6"/>
        <v>49.475000000000001</v>
      </c>
      <c r="F13" s="50">
        <f t="shared" si="7"/>
        <v>1.2127337038908539</v>
      </c>
      <c r="G13" s="46">
        <f t="shared" si="8"/>
        <v>20</v>
      </c>
      <c r="H13" s="51">
        <f t="shared" si="9"/>
        <v>24.254674077817079</v>
      </c>
      <c r="I13" s="3" t="s">
        <v>54</v>
      </c>
      <c r="J13" s="4">
        <v>107.57746442585174</v>
      </c>
    </row>
    <row r="14" spans="1:27" ht="15.75" x14ac:dyDescent="0.25">
      <c r="A14" s="47" t="s">
        <v>46</v>
      </c>
      <c r="B14" s="47" t="s">
        <v>47</v>
      </c>
      <c r="C14" s="47">
        <v>1</v>
      </c>
      <c r="D14" s="23">
        <f t="shared" si="5"/>
        <v>2</v>
      </c>
      <c r="E14" s="51">
        <f t="shared" si="6"/>
        <v>71.5</v>
      </c>
      <c r="F14" s="50">
        <f t="shared" si="7"/>
        <v>0.83916083916083917</v>
      </c>
      <c r="G14" s="46">
        <f t="shared" si="8"/>
        <v>20</v>
      </c>
      <c r="H14" s="51">
        <f t="shared" si="9"/>
        <v>33.566433566433567</v>
      </c>
      <c r="I14" s="3" t="s">
        <v>90</v>
      </c>
      <c r="J14" s="4">
        <v>1014.4599337432063</v>
      </c>
    </row>
    <row r="15" spans="1:27" ht="15.75" x14ac:dyDescent="0.25">
      <c r="A15" s="47" t="s">
        <v>46</v>
      </c>
      <c r="B15" s="47" t="s">
        <v>49</v>
      </c>
      <c r="C15" s="47">
        <v>1</v>
      </c>
      <c r="D15" s="24">
        <f t="shared" si="5"/>
        <v>2</v>
      </c>
      <c r="E15" s="51">
        <f t="shared" si="6"/>
        <v>71.5</v>
      </c>
      <c r="F15" s="50">
        <f t="shared" si="7"/>
        <v>0.83916083916083917</v>
      </c>
      <c r="G15" s="46">
        <f t="shared" si="8"/>
        <v>20</v>
      </c>
      <c r="H15" s="51">
        <f t="shared" si="9"/>
        <v>33.566433566433567</v>
      </c>
    </row>
    <row r="16" spans="1:27" ht="15.75" x14ac:dyDescent="0.25">
      <c r="A16" s="47" t="s">
        <v>46</v>
      </c>
      <c r="B16" s="47" t="s">
        <v>48</v>
      </c>
      <c r="C16" s="47">
        <v>1</v>
      </c>
      <c r="D16" s="24">
        <f t="shared" si="5"/>
        <v>2</v>
      </c>
      <c r="E16" s="51">
        <f t="shared" si="6"/>
        <v>71.5</v>
      </c>
      <c r="F16" s="50">
        <f t="shared" si="7"/>
        <v>0.83916083916083917</v>
      </c>
      <c r="G16" s="46">
        <f t="shared" si="8"/>
        <v>20</v>
      </c>
      <c r="H16" s="51">
        <f t="shared" si="9"/>
        <v>33.566433566433567</v>
      </c>
    </row>
    <row r="17" spans="1:13" ht="15.75" x14ac:dyDescent="0.25">
      <c r="A17" s="47" t="s">
        <v>46</v>
      </c>
      <c r="B17" s="47" t="s">
        <v>50</v>
      </c>
      <c r="C17" s="47">
        <v>1</v>
      </c>
      <c r="D17" s="24">
        <f t="shared" si="5"/>
        <v>2</v>
      </c>
      <c r="E17" s="51">
        <f t="shared" si="6"/>
        <v>71.5</v>
      </c>
      <c r="F17" s="50">
        <f t="shared" si="7"/>
        <v>0.83916083916083917</v>
      </c>
      <c r="G17" s="46">
        <f t="shared" si="8"/>
        <v>20</v>
      </c>
      <c r="H17" s="51">
        <f t="shared" si="9"/>
        <v>33.566433566433567</v>
      </c>
    </row>
    <row r="18" spans="1:13" ht="16.5" thickBot="1" x14ac:dyDescent="0.3">
      <c r="A18" s="47" t="s">
        <v>46</v>
      </c>
      <c r="B18" s="47" t="s">
        <v>3</v>
      </c>
      <c r="C18" s="47">
        <v>1</v>
      </c>
      <c r="D18" s="24">
        <f t="shared" si="5"/>
        <v>2</v>
      </c>
      <c r="E18" s="51">
        <f t="shared" si="6"/>
        <v>71.5</v>
      </c>
      <c r="F18" s="50">
        <f t="shared" si="7"/>
        <v>0.83916083916083917</v>
      </c>
      <c r="G18" s="46">
        <f t="shared" si="8"/>
        <v>20</v>
      </c>
      <c r="H18" s="51">
        <f>D18*F18*G18</f>
        <v>33.566433566433567</v>
      </c>
    </row>
    <row r="19" spans="1:13" ht="15.75" x14ac:dyDescent="0.25">
      <c r="A19" s="47" t="s">
        <v>52</v>
      </c>
      <c r="B19" s="47" t="s">
        <v>47</v>
      </c>
      <c r="C19" s="48">
        <v>1</v>
      </c>
      <c r="D19" s="49">
        <f t="shared" si="5"/>
        <v>1</v>
      </c>
      <c r="E19" s="46">
        <f t="shared" si="6"/>
        <v>70.5</v>
      </c>
      <c r="F19" s="50">
        <f t="shared" si="7"/>
        <v>0.85106382978723405</v>
      </c>
      <c r="G19" s="46">
        <f t="shared" si="8"/>
        <v>20</v>
      </c>
      <c r="H19" s="51">
        <f>D19*F19*G19</f>
        <v>17.021276595744681</v>
      </c>
    </row>
    <row r="20" spans="1:13" ht="15.75" x14ac:dyDescent="0.25">
      <c r="A20" s="47" t="s">
        <v>52</v>
      </c>
      <c r="B20" s="47" t="s">
        <v>0</v>
      </c>
      <c r="C20" s="48">
        <v>1</v>
      </c>
      <c r="D20" s="52">
        <f t="shared" si="5"/>
        <v>1</v>
      </c>
      <c r="E20" s="46">
        <f t="shared" si="6"/>
        <v>70.5</v>
      </c>
      <c r="F20" s="50">
        <f t="shared" si="7"/>
        <v>0.85106382978723405</v>
      </c>
      <c r="G20" s="46">
        <f t="shared" si="8"/>
        <v>20</v>
      </c>
      <c r="H20" s="51">
        <f>D20*F20*G20</f>
        <v>17.021276595744681</v>
      </c>
    </row>
    <row r="21" spans="1:13" ht="15.75" x14ac:dyDescent="0.25">
      <c r="A21" s="47" t="s">
        <v>52</v>
      </c>
      <c r="B21" s="47" t="s">
        <v>2</v>
      </c>
      <c r="C21" s="54">
        <v>1</v>
      </c>
      <c r="D21" s="52">
        <f t="shared" si="5"/>
        <v>1</v>
      </c>
      <c r="E21" s="46">
        <f t="shared" si="6"/>
        <v>70.5</v>
      </c>
      <c r="F21" s="50">
        <f t="shared" si="7"/>
        <v>0.85106382978723405</v>
      </c>
      <c r="G21" s="46">
        <f t="shared" si="8"/>
        <v>20</v>
      </c>
      <c r="H21" s="51">
        <f>D21*F21*G21</f>
        <v>17.021276595744681</v>
      </c>
    </row>
    <row r="22" spans="1:13" ht="16.5" thickBot="1" x14ac:dyDescent="0.3">
      <c r="A22" s="47" t="s">
        <v>52</v>
      </c>
      <c r="B22" s="47" t="s">
        <v>3</v>
      </c>
      <c r="C22" s="48">
        <v>1</v>
      </c>
      <c r="D22" s="55">
        <f t="shared" si="5"/>
        <v>1</v>
      </c>
      <c r="E22" s="46">
        <f t="shared" si="6"/>
        <v>70.5</v>
      </c>
      <c r="F22" s="50">
        <f t="shared" si="7"/>
        <v>0.85106382978723405</v>
      </c>
      <c r="G22" s="46">
        <f t="shared" si="8"/>
        <v>20</v>
      </c>
      <c r="H22" s="51">
        <f t="shared" ref="H22:H34" si="10">D22*F22*G22</f>
        <v>17.021276595744681</v>
      </c>
    </row>
    <row r="23" spans="1:13" ht="15.75" x14ac:dyDescent="0.25">
      <c r="A23" s="47" t="s">
        <v>51</v>
      </c>
      <c r="B23" s="47" t="s">
        <v>47</v>
      </c>
      <c r="C23" s="47">
        <v>1</v>
      </c>
      <c r="D23" s="24">
        <f t="shared" si="5"/>
        <v>2</v>
      </c>
      <c r="E23" s="46">
        <f t="shared" si="6"/>
        <v>64.7</v>
      </c>
      <c r="F23" s="50">
        <f t="shared" si="7"/>
        <v>0.92735703245749612</v>
      </c>
      <c r="G23" s="46">
        <f t="shared" si="8"/>
        <v>20</v>
      </c>
      <c r="H23" s="51">
        <f t="shared" si="10"/>
        <v>37.094281298299848</v>
      </c>
    </row>
    <row r="24" spans="1:13" ht="15.75" x14ac:dyDescent="0.25">
      <c r="A24" s="47" t="s">
        <v>51</v>
      </c>
      <c r="B24" s="47" t="s">
        <v>0</v>
      </c>
      <c r="C24" s="47">
        <v>1</v>
      </c>
      <c r="D24" s="24">
        <f t="shared" si="5"/>
        <v>2</v>
      </c>
      <c r="E24" s="46">
        <f t="shared" si="6"/>
        <v>64.7</v>
      </c>
      <c r="F24" s="50">
        <f t="shared" si="7"/>
        <v>0.92735703245749612</v>
      </c>
      <c r="G24" s="46">
        <f t="shared" si="8"/>
        <v>20</v>
      </c>
      <c r="H24" s="51">
        <f t="shared" si="10"/>
        <v>37.094281298299848</v>
      </c>
    </row>
    <row r="25" spans="1:13" ht="15.75" x14ac:dyDescent="0.25">
      <c r="A25" s="47" t="s">
        <v>51</v>
      </c>
      <c r="B25" s="46" t="s">
        <v>54</v>
      </c>
      <c r="C25" s="54">
        <v>1</v>
      </c>
      <c r="D25" s="24">
        <f t="shared" si="5"/>
        <v>2</v>
      </c>
      <c r="E25" s="46">
        <f t="shared" si="6"/>
        <v>64.7</v>
      </c>
      <c r="F25" s="50">
        <f t="shared" si="7"/>
        <v>0.92735703245749612</v>
      </c>
      <c r="G25" s="46">
        <f t="shared" si="8"/>
        <v>20</v>
      </c>
      <c r="H25" s="51">
        <f t="shared" si="10"/>
        <v>37.094281298299848</v>
      </c>
    </row>
    <row r="26" spans="1:13" ht="15.75" x14ac:dyDescent="0.25">
      <c r="A26" s="47" t="s">
        <v>51</v>
      </c>
      <c r="B26" s="47" t="s">
        <v>8</v>
      </c>
      <c r="C26" s="47">
        <v>1</v>
      </c>
      <c r="D26" s="24">
        <f t="shared" si="5"/>
        <v>2</v>
      </c>
      <c r="E26" s="46">
        <f t="shared" si="6"/>
        <v>64.7</v>
      </c>
      <c r="F26" s="50">
        <f t="shared" si="7"/>
        <v>0.92735703245749612</v>
      </c>
      <c r="G26" s="46">
        <f t="shared" si="8"/>
        <v>20</v>
      </c>
      <c r="H26" s="51">
        <f t="shared" si="10"/>
        <v>37.094281298299848</v>
      </c>
    </row>
    <row r="27" spans="1:13" ht="15.75" x14ac:dyDescent="0.25">
      <c r="A27" s="47" t="s">
        <v>51</v>
      </c>
      <c r="B27" s="47" t="s">
        <v>9</v>
      </c>
      <c r="C27" s="47">
        <v>1</v>
      </c>
      <c r="D27" s="24">
        <f t="shared" si="5"/>
        <v>2</v>
      </c>
      <c r="E27" s="46">
        <f t="shared" si="6"/>
        <v>64.7</v>
      </c>
      <c r="F27" s="50">
        <f t="shared" si="7"/>
        <v>0.92735703245749612</v>
      </c>
      <c r="G27" s="46">
        <f t="shared" si="8"/>
        <v>20</v>
      </c>
      <c r="H27" s="51">
        <f t="shared" si="10"/>
        <v>37.094281298299848</v>
      </c>
    </row>
    <row r="28" spans="1:13" ht="15.75" x14ac:dyDescent="0.25">
      <c r="A28" s="47" t="s">
        <v>51</v>
      </c>
      <c r="B28" s="47" t="s">
        <v>2</v>
      </c>
      <c r="C28" s="54">
        <v>1</v>
      </c>
      <c r="D28" s="24">
        <f t="shared" si="5"/>
        <v>2</v>
      </c>
      <c r="E28" s="46">
        <f t="shared" si="6"/>
        <v>64.7</v>
      </c>
      <c r="F28" s="50">
        <f t="shared" si="7"/>
        <v>0.92735703245749612</v>
      </c>
      <c r="G28" s="46">
        <f t="shared" si="8"/>
        <v>20</v>
      </c>
      <c r="H28" s="51">
        <f t="shared" si="10"/>
        <v>37.094281298299848</v>
      </c>
    </row>
    <row r="29" spans="1:13" ht="16.5" thickBot="1" x14ac:dyDescent="0.3">
      <c r="A29" s="47" t="s">
        <v>51</v>
      </c>
      <c r="B29" s="47" t="s">
        <v>3</v>
      </c>
      <c r="C29" s="47">
        <v>1</v>
      </c>
      <c r="D29" s="24">
        <f t="shared" si="5"/>
        <v>2</v>
      </c>
      <c r="E29" s="46">
        <f t="shared" si="6"/>
        <v>64.7</v>
      </c>
      <c r="F29" s="50">
        <f t="shared" si="7"/>
        <v>0.92735703245749612</v>
      </c>
      <c r="G29" s="46">
        <f t="shared" si="8"/>
        <v>20</v>
      </c>
      <c r="H29" s="51">
        <f t="shared" si="10"/>
        <v>37.094281298299848</v>
      </c>
    </row>
    <row r="30" spans="1:13" ht="15.75" x14ac:dyDescent="0.25">
      <c r="A30" s="47" t="s">
        <v>7</v>
      </c>
      <c r="B30" s="47" t="s">
        <v>47</v>
      </c>
      <c r="C30" s="47">
        <v>1</v>
      </c>
      <c r="D30" s="23">
        <f t="shared" si="5"/>
        <v>2</v>
      </c>
      <c r="E30" s="46">
        <f t="shared" si="6"/>
        <v>189.8</v>
      </c>
      <c r="F30" s="50">
        <f t="shared" si="7"/>
        <v>0.31612223393045308</v>
      </c>
      <c r="G30" s="46">
        <f t="shared" si="8"/>
        <v>20</v>
      </c>
      <c r="H30" s="51">
        <f t="shared" si="10"/>
        <v>12.644889357218123</v>
      </c>
    </row>
    <row r="31" spans="1:13" ht="15.75" x14ac:dyDescent="0.25">
      <c r="A31" s="47" t="s">
        <v>7</v>
      </c>
      <c r="B31" s="47" t="s">
        <v>0</v>
      </c>
      <c r="C31" s="47">
        <v>1</v>
      </c>
      <c r="D31" s="24">
        <f t="shared" si="5"/>
        <v>2</v>
      </c>
      <c r="E31" s="46">
        <f t="shared" si="6"/>
        <v>189.8</v>
      </c>
      <c r="F31" s="50">
        <f t="shared" si="7"/>
        <v>0.31612223393045308</v>
      </c>
      <c r="G31" s="46">
        <f t="shared" si="8"/>
        <v>20</v>
      </c>
      <c r="H31" s="51">
        <f t="shared" si="10"/>
        <v>12.644889357218123</v>
      </c>
    </row>
    <row r="32" spans="1:13" ht="15.75" x14ac:dyDescent="0.25">
      <c r="A32" s="47" t="s">
        <v>7</v>
      </c>
      <c r="B32" s="47" t="s">
        <v>54</v>
      </c>
      <c r="C32" s="47">
        <v>1</v>
      </c>
      <c r="D32" s="24">
        <f t="shared" si="5"/>
        <v>2</v>
      </c>
      <c r="E32" s="46">
        <f t="shared" si="6"/>
        <v>189.8</v>
      </c>
      <c r="F32" s="50">
        <f t="shared" si="7"/>
        <v>0.31612223393045308</v>
      </c>
      <c r="G32" s="46">
        <f t="shared" si="8"/>
        <v>20</v>
      </c>
      <c r="H32" s="51">
        <f t="shared" si="10"/>
        <v>12.644889357218123</v>
      </c>
    </row>
    <row r="33" spans="1:9" ht="15.75" x14ac:dyDescent="0.25">
      <c r="A33" s="47" t="s">
        <v>7</v>
      </c>
      <c r="B33" s="47" t="s">
        <v>2</v>
      </c>
      <c r="C33" s="47">
        <v>1</v>
      </c>
      <c r="D33" s="24">
        <f t="shared" si="5"/>
        <v>2</v>
      </c>
      <c r="E33" s="46">
        <f t="shared" si="6"/>
        <v>189.8</v>
      </c>
      <c r="F33" s="50">
        <f t="shared" si="7"/>
        <v>0.31612223393045308</v>
      </c>
      <c r="G33" s="46">
        <f t="shared" si="8"/>
        <v>20</v>
      </c>
      <c r="H33" s="51">
        <f t="shared" si="10"/>
        <v>12.644889357218123</v>
      </c>
    </row>
    <row r="34" spans="1:9" ht="16.5" thickBot="1" x14ac:dyDescent="0.3">
      <c r="A34" s="47" t="s">
        <v>7</v>
      </c>
      <c r="B34" s="47" t="s">
        <v>3</v>
      </c>
      <c r="C34" s="47">
        <v>0</v>
      </c>
      <c r="D34" s="25">
        <f t="shared" si="5"/>
        <v>2</v>
      </c>
      <c r="E34" s="46">
        <f t="shared" si="6"/>
        <v>189.8</v>
      </c>
      <c r="F34" s="50">
        <f t="shared" si="7"/>
        <v>0</v>
      </c>
      <c r="G34" s="46">
        <f t="shared" si="8"/>
        <v>20</v>
      </c>
      <c r="H34" s="51">
        <f t="shared" si="10"/>
        <v>0</v>
      </c>
    </row>
    <row r="35" spans="1:9" ht="15.75" x14ac:dyDescent="0.25">
      <c r="A35" s="46"/>
      <c r="B35" s="46"/>
      <c r="C35" s="46"/>
      <c r="D35" s="46"/>
      <c r="E35" s="46"/>
      <c r="F35" s="46"/>
      <c r="G35" s="46"/>
      <c r="H35" s="46"/>
    </row>
    <row r="36" spans="1:9" ht="15.75" thickBot="1" x14ac:dyDescent="0.3"/>
    <row r="37" spans="1:9" ht="18.75" x14ac:dyDescent="0.3">
      <c r="A37" s="87" t="s">
        <v>56</v>
      </c>
      <c r="B37" s="88"/>
      <c r="C37" s="89" t="s">
        <v>68</v>
      </c>
      <c r="D37" s="90"/>
      <c r="E37" s="56"/>
      <c r="F37" s="56"/>
      <c r="G37" s="56"/>
      <c r="H37" s="56"/>
      <c r="I37" s="56"/>
    </row>
    <row r="38" spans="1:9" ht="93.75" x14ac:dyDescent="0.3">
      <c r="A38" s="7" t="s">
        <v>55</v>
      </c>
      <c r="B38" s="16" t="s">
        <v>43</v>
      </c>
      <c r="C38" s="5" t="s">
        <v>41</v>
      </c>
      <c r="D38" s="5" t="s">
        <v>42</v>
      </c>
      <c r="E38" s="11"/>
      <c r="F38" s="20" t="s">
        <v>66</v>
      </c>
      <c r="G38" s="5" t="s">
        <v>40</v>
      </c>
      <c r="H38" s="5" t="s">
        <v>44</v>
      </c>
      <c r="I38" s="5" t="s">
        <v>45</v>
      </c>
    </row>
    <row r="39" spans="1:9" ht="37.5" x14ac:dyDescent="0.3">
      <c r="A39" s="7" t="s">
        <v>47</v>
      </c>
      <c r="B39" s="17">
        <v>520</v>
      </c>
      <c r="C39" s="33">
        <f>GETPIVOTDATA("Итого",$I$1,"transaction rq",A39)*3</f>
        <v>547.2595459975413</v>
      </c>
      <c r="D39" s="58">
        <f>1-B39/C39</f>
        <v>4.981100137385952E-2</v>
      </c>
      <c r="E39" s="59"/>
      <c r="F39" s="60" t="str">
        <f>VLOOKUP(A39,Соответствие!A:B,2,FALSE)</f>
        <v>OpenSite</v>
      </c>
      <c r="G39" s="61">
        <f>C39/3</f>
        <v>182.4198486658471</v>
      </c>
      <c r="H39" s="57">
        <f>VLOOKUP(F39,SummaryReport!A:J,8,FALSE)</f>
        <v>187</v>
      </c>
      <c r="I39" s="62">
        <f>1-G39/H39</f>
        <v>2.4492787883170553E-2</v>
      </c>
    </row>
    <row r="40" spans="1:9" ht="18.75" x14ac:dyDescent="0.3">
      <c r="A40" s="8" t="s">
        <v>0</v>
      </c>
      <c r="B40" s="17">
        <v>422</v>
      </c>
      <c r="C40" s="33">
        <f t="shared" ref="C40:C50" si="11">GETPIVOTDATA("Итого",$I$1,"transaction rq",A40)*3</f>
        <v>446.56024529824049</v>
      </c>
      <c r="D40" s="58">
        <f>1-B40/C40</f>
        <v>5.4998727622602495E-2</v>
      </c>
      <c r="E40" s="59"/>
      <c r="F40" s="60" t="str">
        <f>VLOOKUP(A40,Соответствие!A:B,2,FALSE)</f>
        <v>Login</v>
      </c>
      <c r="G40" s="61">
        <f t="shared" ref="G40:G50" si="12">C40/3</f>
        <v>148.8534150994135</v>
      </c>
      <c r="H40" s="57">
        <f>VLOOKUP(F40,SummaryReport!A:J,8,FALSE)</f>
        <v>153</v>
      </c>
      <c r="I40" s="62">
        <f>1-G40/H40</f>
        <v>2.7101862095336604E-2</v>
      </c>
    </row>
    <row r="41" spans="1:9" ht="37.5" x14ac:dyDescent="0.3">
      <c r="A41" s="8" t="s">
        <v>54</v>
      </c>
      <c r="B41" s="17">
        <v>305</v>
      </c>
      <c r="C41" s="33">
        <f t="shared" si="11"/>
        <v>322.73239327755522</v>
      </c>
      <c r="D41" s="58">
        <f>1-B41/C41</f>
        <v>5.4944572180906093E-2</v>
      </c>
      <c r="E41" s="59"/>
      <c r="F41" s="60" t="str">
        <f>VLOOKUP(A41,Соответствие!A:B,2,FALSE)</f>
        <v>Flights</v>
      </c>
      <c r="G41" s="61">
        <f t="shared" si="12"/>
        <v>107.57746442585174</v>
      </c>
      <c r="H41" s="57">
        <f>VLOOKUP(F41,SummaryReport!A:J,8,FALSE)</f>
        <v>110</v>
      </c>
      <c r="I41" s="62">
        <f>1-G41/H41</f>
        <v>2.2023050674075062E-2</v>
      </c>
    </row>
    <row r="42" spans="1:9" ht="37.5" x14ac:dyDescent="0.3">
      <c r="A42" s="8" t="s">
        <v>8</v>
      </c>
      <c r="B42" s="17">
        <v>282</v>
      </c>
      <c r="C42" s="33">
        <f t="shared" si="11"/>
        <v>284.79772520590086</v>
      </c>
      <c r="D42" s="58">
        <f t="shared" ref="D42:D51" si="13">1-B42/C42</f>
        <v>9.8235517993627841E-3</v>
      </c>
      <c r="E42" s="59"/>
      <c r="F42" s="60" t="str">
        <f>VLOOKUP(A42,Соответствие!A:B,2,FALSE)</f>
        <v>FindFlights</v>
      </c>
      <c r="G42" s="61">
        <f t="shared" si="12"/>
        <v>94.932575068633625</v>
      </c>
      <c r="H42" s="57">
        <f>VLOOKUP(F42,SummaryReport!A:J,8,FALSE)</f>
        <v>98</v>
      </c>
      <c r="I42" s="62">
        <f t="shared" ref="I42:I51" si="14">1-G42/H42</f>
        <v>3.1300254401697702E-2</v>
      </c>
    </row>
    <row r="43" spans="1:9" ht="37.5" x14ac:dyDescent="0.3">
      <c r="A43" s="8" t="s">
        <v>9</v>
      </c>
      <c r="B43" s="17">
        <v>270</v>
      </c>
      <c r="C43" s="33">
        <f t="shared" si="11"/>
        <v>284.79772520590086</v>
      </c>
      <c r="D43" s="58">
        <f t="shared" si="13"/>
        <v>5.1958719807900566E-2</v>
      </c>
      <c r="E43" s="59"/>
      <c r="F43" s="60" t="str">
        <f>VLOOKUP(A43,Соответствие!A:B,2,FALSE)</f>
        <v>Payment</v>
      </c>
      <c r="G43" s="61">
        <f t="shared" si="12"/>
        <v>94.932575068633625</v>
      </c>
      <c r="H43" s="57">
        <f>VLOOKUP(F43,SummaryReport!A:J,8,FALSE)</f>
        <v>96</v>
      </c>
      <c r="I43" s="62">
        <f t="shared" si="14"/>
        <v>1.1119009701733074E-2</v>
      </c>
    </row>
    <row r="44" spans="1:9" ht="18.75" x14ac:dyDescent="0.3">
      <c r="A44" s="8" t="s">
        <v>1</v>
      </c>
      <c r="B44" s="17">
        <v>175</v>
      </c>
      <c r="C44" s="33">
        <f t="shared" si="11"/>
        <v>173.51488131100132</v>
      </c>
      <c r="D44" s="58">
        <f t="shared" si="13"/>
        <v>-8.559027777777839E-3</v>
      </c>
      <c r="E44" s="59"/>
      <c r="F44" s="60" t="str">
        <f>VLOOKUP(A44,Соответствие!A:B,2,FALSE)</f>
        <v>Invoice</v>
      </c>
      <c r="G44" s="61">
        <f t="shared" si="12"/>
        <v>57.83829377033377</v>
      </c>
      <c r="H44" s="57">
        <f>VLOOKUP(F44,SummaryReport!A:J,8,FALSE)</f>
        <v>58</v>
      </c>
      <c r="I44" s="62">
        <f t="shared" si="14"/>
        <v>2.7880384425211791E-3</v>
      </c>
    </row>
    <row r="45" spans="1:9" ht="18.75" x14ac:dyDescent="0.3">
      <c r="A45" s="8" t="s">
        <v>2</v>
      </c>
      <c r="B45" s="17">
        <v>280</v>
      </c>
      <c r="C45" s="33">
        <f t="shared" si="11"/>
        <v>273.04536398723917</v>
      </c>
      <c r="D45" s="58">
        <f t="shared" si="13"/>
        <v>-2.5470624775324247E-2</v>
      </c>
      <c r="E45" s="63"/>
      <c r="F45" s="60" t="str">
        <f>VLOOKUP(A45,Соответствие!A:B,2,FALSE)</f>
        <v>Itenerary</v>
      </c>
      <c r="G45" s="61">
        <f t="shared" si="12"/>
        <v>91.015121329079719</v>
      </c>
      <c r="H45" s="57">
        <f>VLOOKUP(F45,SummaryReport!A:J,8,FALSE)</f>
        <v>94</v>
      </c>
      <c r="I45" s="62">
        <f t="shared" si="14"/>
        <v>3.175402841404551E-2</v>
      </c>
    </row>
    <row r="46" spans="1:9" ht="18.75" x14ac:dyDescent="0.3">
      <c r="A46" s="8" t="s">
        <v>10</v>
      </c>
      <c r="B46" s="17">
        <v>73</v>
      </c>
      <c r="C46" s="33">
        <f t="shared" si="11"/>
        <v>72.764022233451243</v>
      </c>
      <c r="D46" s="58">
        <f t="shared" si="13"/>
        <v>-3.2430555555555962E-3</v>
      </c>
      <c r="E46" s="59"/>
      <c r="F46" s="60" t="str">
        <f>VLOOKUP(A46,Соответствие!A:B,2,FALSE)</f>
        <v>DeleteFirstItenerary</v>
      </c>
      <c r="G46" s="61">
        <f t="shared" si="12"/>
        <v>24.254674077817082</v>
      </c>
      <c r="H46" s="57">
        <f>VLOOKUP(F46,SummaryReport!A:J,8,FALSE)</f>
        <v>24</v>
      </c>
      <c r="I46" s="62">
        <f t="shared" si="14"/>
        <v>-1.0611419909045017E-2</v>
      </c>
    </row>
    <row r="47" spans="1:9" ht="18.75" x14ac:dyDescent="0.3">
      <c r="A47" s="8" t="s">
        <v>3</v>
      </c>
      <c r="B47" s="17">
        <v>326</v>
      </c>
      <c r="C47" s="33">
        <f t="shared" si="11"/>
        <v>335.80999661488551</v>
      </c>
      <c r="D47" s="58">
        <f t="shared" si="13"/>
        <v>2.9212938011895506E-2</v>
      </c>
      <c r="E47" s="59"/>
      <c r="F47" s="60" t="str">
        <f>VLOOKUP(A47,Соответствие!A:B,2,FALSE)</f>
        <v>Logout</v>
      </c>
      <c r="G47" s="61">
        <f t="shared" si="12"/>
        <v>111.93666553829517</v>
      </c>
      <c r="H47" s="57">
        <f>VLOOKUP(F47,SummaryReport!A:J,8,FALSE)</f>
        <v>113</v>
      </c>
      <c r="I47" s="62">
        <f t="shared" si="14"/>
        <v>9.4100394841135637E-3</v>
      </c>
    </row>
    <row r="48" spans="1:9" ht="37.5" x14ac:dyDescent="0.3">
      <c r="A48" s="8" t="s">
        <v>49</v>
      </c>
      <c r="B48" s="17">
        <v>97</v>
      </c>
      <c r="C48" s="33">
        <f t="shared" si="11"/>
        <v>100.69930069930069</v>
      </c>
      <c r="D48" s="58">
        <f t="shared" si="13"/>
        <v>3.6736111111111081E-2</v>
      </c>
      <c r="E48" s="59"/>
      <c r="F48" s="60" t="str">
        <f>VLOOKUP(A48,Соответствие!A:B,2,FALSE)</f>
        <v>OpenRegistationForm</v>
      </c>
      <c r="G48" s="61">
        <f t="shared" si="12"/>
        <v>33.566433566433567</v>
      </c>
      <c r="H48" s="57">
        <f>VLOOKUP(F48,SummaryReport!A:J,8,FALSE)</f>
        <v>34</v>
      </c>
      <c r="I48" s="62">
        <f t="shared" si="14"/>
        <v>1.2751953928424542E-2</v>
      </c>
    </row>
    <row r="49" spans="1:9" ht="37.5" x14ac:dyDescent="0.3">
      <c r="A49" s="8" t="s">
        <v>48</v>
      </c>
      <c r="B49" s="17">
        <v>97</v>
      </c>
      <c r="C49" s="33">
        <f t="shared" si="11"/>
        <v>100.69930069930069</v>
      </c>
      <c r="D49" s="58">
        <f t="shared" si="13"/>
        <v>3.6736111111111081E-2</v>
      </c>
      <c r="E49" s="59"/>
      <c r="F49" s="60" t="str">
        <f>VLOOKUP(A49,Соответствие!A:B,2,FALSE)</f>
        <v>ConfirmRegistation</v>
      </c>
      <c r="G49" s="61">
        <f t="shared" si="12"/>
        <v>33.566433566433567</v>
      </c>
      <c r="H49" s="57">
        <f>VLOOKUP(F49,SummaryReport!A:J,8,FALSE)</f>
        <v>34</v>
      </c>
      <c r="I49" s="62">
        <f t="shared" si="14"/>
        <v>1.2751953928424542E-2</v>
      </c>
    </row>
    <row r="50" spans="1:9" ht="37.5" x14ac:dyDescent="0.3">
      <c r="A50" s="8" t="s">
        <v>50</v>
      </c>
      <c r="B50" s="17">
        <v>97</v>
      </c>
      <c r="C50" s="33">
        <f t="shared" si="11"/>
        <v>100.69930069930069</v>
      </c>
      <c r="D50" s="58">
        <f t="shared" si="13"/>
        <v>3.6736111111111081E-2</v>
      </c>
      <c r="E50" s="59"/>
      <c r="F50" s="60" t="str">
        <f>VLOOKUP(A50,Соответствие!A:B,2,FALSE)</f>
        <v>AuthAfterRegistration</v>
      </c>
      <c r="G50" s="61">
        <f t="shared" si="12"/>
        <v>33.566433566433567</v>
      </c>
      <c r="H50" s="57">
        <f>VLOOKUP(F50,SummaryReport!A:J,8,FALSE)</f>
        <v>34</v>
      </c>
      <c r="I50" s="62">
        <f t="shared" si="14"/>
        <v>1.2751953928424542E-2</v>
      </c>
    </row>
    <row r="51" spans="1:9" ht="19.5" thickBot="1" x14ac:dyDescent="0.35">
      <c r="A51" s="9" t="s">
        <v>4</v>
      </c>
      <c r="B51" s="18">
        <f>SUM(B39:B50)</f>
        <v>2944</v>
      </c>
      <c r="C51" s="19">
        <f>SUM(C39:C50)</f>
        <v>3043.3798012296184</v>
      </c>
      <c r="D51" s="58">
        <f t="shared" si="13"/>
        <v>3.2654419665092749E-2</v>
      </c>
      <c r="E51" s="56"/>
      <c r="F51" s="56"/>
      <c r="G51" s="68">
        <f>SUM(G39:G50)</f>
        <v>1014.4599337432061</v>
      </c>
      <c r="H51" s="56">
        <f>SUM(H39:H50)</f>
        <v>1035</v>
      </c>
      <c r="I51" s="62">
        <f t="shared" si="14"/>
        <v>1.9845474644245353E-2</v>
      </c>
    </row>
    <row r="52" spans="1:9" ht="19.5" thickBot="1" x14ac:dyDescent="0.35">
      <c r="A52" s="56"/>
      <c r="B52" s="56"/>
      <c r="C52" s="56"/>
      <c r="D52" s="56"/>
      <c r="E52" s="56"/>
      <c r="F52" s="56"/>
      <c r="G52" s="56"/>
      <c r="H52" s="56"/>
      <c r="I52" s="6"/>
    </row>
    <row r="53" spans="1:9" x14ac:dyDescent="0.25">
      <c r="A53" s="13"/>
      <c r="B53" s="14"/>
      <c r="C53" s="15" t="s">
        <v>53</v>
      </c>
      <c r="D53" s="15"/>
      <c r="E53" s="15"/>
      <c r="F53" s="15"/>
      <c r="G53" s="15"/>
      <c r="H53" s="15"/>
      <c r="I53" s="10"/>
    </row>
  </sheetData>
  <mergeCells count="2">
    <mergeCell ref="A37:B37"/>
    <mergeCell ref="C37:D37"/>
  </mergeCells>
  <pageMargins left="0.7" right="0.7" top="0.75" bottom="0.75" header="0.3" footer="0.3"/>
  <pageSetup paperSize="9"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"/>
  <sheetViews>
    <sheetView zoomScale="115" zoomScaleNormal="115" workbookViewId="0">
      <selection activeCell="B9" sqref="B9"/>
    </sheetView>
  </sheetViews>
  <sheetFormatPr defaultColWidth="8.85546875" defaultRowHeight="15" x14ac:dyDescent="0.25"/>
  <cols>
    <col min="1" max="1" width="47.42578125" bestFit="1" customWidth="1"/>
    <col min="2" max="2" width="20.28515625" customWidth="1"/>
  </cols>
  <sheetData>
    <row r="1" spans="1:2" x14ac:dyDescent="0.25">
      <c r="A1" s="12" t="s">
        <v>57</v>
      </c>
      <c r="B1" s="12" t="s">
        <v>58</v>
      </c>
    </row>
    <row r="2" spans="1:2" x14ac:dyDescent="0.25">
      <c r="A2" s="21" t="str">
        <f>'Автоматизированный расчет'!A39</f>
        <v>Главная Welcome страница</v>
      </c>
      <c r="B2" s="21" t="s">
        <v>78</v>
      </c>
    </row>
    <row r="3" spans="1:2" x14ac:dyDescent="0.25">
      <c r="A3" s="21" t="str">
        <f>'Автоматизированный расчет'!A40</f>
        <v>Вход в систему</v>
      </c>
      <c r="B3" s="21" t="s">
        <v>79</v>
      </c>
    </row>
    <row r="4" spans="1:2" x14ac:dyDescent="0.25">
      <c r="A4" s="21" t="str">
        <f>'Автоматизированный расчет'!A41</f>
        <v>Переход на страницу поиска билетов</v>
      </c>
      <c r="B4" s="21" t="s">
        <v>80</v>
      </c>
    </row>
    <row r="5" spans="1:2" x14ac:dyDescent="0.25">
      <c r="A5" s="21" t="str">
        <f>'Автоматизированный расчет'!A42</f>
        <v xml:space="preserve">Заполнение полей для поиска билета </v>
      </c>
      <c r="B5" s="21" t="s">
        <v>81</v>
      </c>
    </row>
    <row r="6" spans="1:2" x14ac:dyDescent="0.25">
      <c r="A6" s="21" t="str">
        <f>'Автоматизированный расчет'!A43</f>
        <v xml:space="preserve">Выбор рейса из найденных </v>
      </c>
      <c r="B6" s="21" t="s">
        <v>82</v>
      </c>
    </row>
    <row r="7" spans="1:2" x14ac:dyDescent="0.25">
      <c r="A7" s="21" t="str">
        <f>'Автоматизированный расчет'!A44</f>
        <v>Оплата билета</v>
      </c>
      <c r="B7" s="21" t="s">
        <v>83</v>
      </c>
    </row>
    <row r="8" spans="1:2" x14ac:dyDescent="0.25">
      <c r="A8" s="21" t="str">
        <f>'Автоматизированный расчет'!A45</f>
        <v>Просмотр квитанций</v>
      </c>
      <c r="B8" t="s">
        <v>87</v>
      </c>
    </row>
    <row r="9" spans="1:2" x14ac:dyDescent="0.25">
      <c r="A9" s="21" t="str">
        <f>'Автоматизированный расчет'!A46</f>
        <v xml:space="preserve">Отмена бронирования </v>
      </c>
      <c r="B9" s="21" t="s">
        <v>91</v>
      </c>
    </row>
    <row r="10" spans="1:2" x14ac:dyDescent="0.25">
      <c r="A10" s="21" t="str">
        <f>'Автоматизированный расчет'!A47</f>
        <v>Выход из системы</v>
      </c>
      <c r="B10" s="21" t="s">
        <v>84</v>
      </c>
    </row>
    <row r="11" spans="1:2" x14ac:dyDescent="0.25">
      <c r="A11" s="21" t="str">
        <f>'Автоматизированный расчет'!A48</f>
        <v>Перход на страницу регистрации</v>
      </c>
      <c r="B11" s="21" t="s">
        <v>85</v>
      </c>
    </row>
    <row r="12" spans="1:2" x14ac:dyDescent="0.25">
      <c r="A12" s="21" t="str">
        <f>'Автоматизированный расчет'!A49</f>
        <v>Заполнение полей регистарции</v>
      </c>
      <c r="B12" s="21" t="s">
        <v>86</v>
      </c>
    </row>
    <row r="13" spans="1:2" x14ac:dyDescent="0.25">
      <c r="A13" s="21" t="str">
        <f>'Автоматизированный расчет'!A50</f>
        <v>Переход на следуюущий эран после регистарции</v>
      </c>
      <c r="B13" s="21" t="s">
        <v>88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16"/>
  <sheetViews>
    <sheetView workbookViewId="0">
      <selection activeCell="M10" sqref="M10"/>
    </sheetView>
  </sheetViews>
  <sheetFormatPr defaultColWidth="8.85546875" defaultRowHeight="15" x14ac:dyDescent="0.25"/>
  <cols>
    <col min="1" max="1" width="36.42578125" bestFit="1" customWidth="1"/>
  </cols>
  <sheetData>
    <row r="1" spans="1:10" x14ac:dyDescent="0.25">
      <c r="A1" s="22" t="s">
        <v>16</v>
      </c>
      <c r="B1" s="22" t="s">
        <v>59</v>
      </c>
      <c r="C1" s="22" t="s">
        <v>60</v>
      </c>
      <c r="D1" s="22" t="s">
        <v>61</v>
      </c>
      <c r="E1" s="22" t="s">
        <v>62</v>
      </c>
      <c r="F1" s="22" t="s">
        <v>63</v>
      </c>
      <c r="G1" s="22" t="s">
        <v>64</v>
      </c>
      <c r="H1" s="22" t="s">
        <v>17</v>
      </c>
      <c r="I1" s="22" t="s">
        <v>18</v>
      </c>
      <c r="J1" s="22" t="s">
        <v>19</v>
      </c>
    </row>
    <row r="2" spans="1:10" x14ac:dyDescent="0.25">
      <c r="A2" s="64" t="s">
        <v>80</v>
      </c>
      <c r="B2" s="22" t="s">
        <v>65</v>
      </c>
      <c r="C2" s="22">
        <v>0.16</v>
      </c>
      <c r="D2" s="22">
        <v>0.20799999999999999</v>
      </c>
      <c r="E2" s="22">
        <v>0.42299999999999999</v>
      </c>
      <c r="F2" s="22">
        <v>4.1000000000000002E-2</v>
      </c>
      <c r="G2" s="22">
        <v>0.24299999999999999</v>
      </c>
      <c r="H2" s="22">
        <v>110</v>
      </c>
      <c r="I2" s="22">
        <v>0</v>
      </c>
      <c r="J2" s="22">
        <v>0</v>
      </c>
    </row>
    <row r="3" spans="1:10" x14ac:dyDescent="0.25">
      <c r="A3" s="64" t="s">
        <v>87</v>
      </c>
      <c r="B3" s="22" t="s">
        <v>65</v>
      </c>
      <c r="C3" s="22">
        <v>0.182</v>
      </c>
      <c r="D3" s="22">
        <v>0.21099999999999999</v>
      </c>
      <c r="E3" s="22">
        <v>0.34699999999999998</v>
      </c>
      <c r="F3" s="22">
        <v>2.5999999999999999E-2</v>
      </c>
      <c r="G3" s="22">
        <v>0.22800000000000001</v>
      </c>
      <c r="H3" s="22">
        <v>94</v>
      </c>
      <c r="I3" s="22">
        <v>0</v>
      </c>
      <c r="J3" s="22">
        <v>0</v>
      </c>
    </row>
    <row r="4" spans="1:10" x14ac:dyDescent="0.25">
      <c r="A4" s="64" t="s">
        <v>88</v>
      </c>
      <c r="B4" s="22" t="s">
        <v>65</v>
      </c>
      <c r="C4" s="22">
        <v>0.14799999999999999</v>
      </c>
      <c r="D4" s="22">
        <v>0.17799999999999999</v>
      </c>
      <c r="E4" s="22">
        <v>0.23100000000000001</v>
      </c>
      <c r="F4" s="22">
        <v>1.9E-2</v>
      </c>
      <c r="G4" s="22">
        <v>0.20499999999999999</v>
      </c>
      <c r="H4" s="22">
        <v>34</v>
      </c>
      <c r="I4" s="22">
        <v>0</v>
      </c>
      <c r="J4" s="22">
        <v>0</v>
      </c>
    </row>
    <row r="5" spans="1:10" x14ac:dyDescent="0.25">
      <c r="A5" s="64" t="s">
        <v>81</v>
      </c>
      <c r="B5" s="22" t="s">
        <v>65</v>
      </c>
      <c r="C5" s="22">
        <v>7.9000000000000001E-2</v>
      </c>
      <c r="D5" s="22">
        <v>9.1999999999999998E-2</v>
      </c>
      <c r="E5" s="22">
        <v>0.21</v>
      </c>
      <c r="F5" s="22">
        <v>1.4E-2</v>
      </c>
      <c r="G5" s="22">
        <v>0.1</v>
      </c>
      <c r="H5" s="22">
        <v>98</v>
      </c>
      <c r="I5" s="22">
        <v>0</v>
      </c>
      <c r="J5" s="22">
        <v>0</v>
      </c>
    </row>
    <row r="6" spans="1:10" x14ac:dyDescent="0.25">
      <c r="A6" s="64" t="s">
        <v>79</v>
      </c>
      <c r="B6" s="22" t="s">
        <v>65</v>
      </c>
      <c r="C6" s="22">
        <v>0.152</v>
      </c>
      <c r="D6" s="22">
        <v>0.182</v>
      </c>
      <c r="E6" s="22">
        <v>0.34</v>
      </c>
      <c r="F6" s="22">
        <v>2.3E-2</v>
      </c>
      <c r="G6" s="22">
        <v>0.20799999999999999</v>
      </c>
      <c r="H6" s="22">
        <v>153</v>
      </c>
      <c r="I6" s="22">
        <v>0</v>
      </c>
      <c r="J6" s="22">
        <v>0</v>
      </c>
    </row>
    <row r="7" spans="1:10" x14ac:dyDescent="0.25">
      <c r="A7" s="64" t="s">
        <v>78</v>
      </c>
      <c r="B7" s="22" t="s">
        <v>65</v>
      </c>
      <c r="C7" s="22">
        <v>0.14499999999999999</v>
      </c>
      <c r="D7" s="22">
        <v>0.17</v>
      </c>
      <c r="E7" s="22">
        <v>0.34599999999999997</v>
      </c>
      <c r="F7" s="22">
        <v>2.1999999999999999E-2</v>
      </c>
      <c r="G7" s="22">
        <v>0.186</v>
      </c>
      <c r="H7" s="22">
        <v>187</v>
      </c>
      <c r="I7" s="22">
        <v>0</v>
      </c>
      <c r="J7" s="22">
        <v>0</v>
      </c>
    </row>
    <row r="8" spans="1:10" x14ac:dyDescent="0.25">
      <c r="A8" s="64" t="s">
        <v>83</v>
      </c>
      <c r="B8" s="22" t="s">
        <v>65</v>
      </c>
      <c r="C8" s="22">
        <v>8.7999999999999995E-2</v>
      </c>
      <c r="D8" s="22">
        <v>0.1</v>
      </c>
      <c r="E8" s="22">
        <v>0.13200000000000001</v>
      </c>
      <c r="F8" s="22">
        <v>8.9999999999999993E-3</v>
      </c>
      <c r="G8" s="22">
        <v>0.109</v>
      </c>
      <c r="H8" s="22">
        <v>58</v>
      </c>
      <c r="I8" s="22">
        <v>0</v>
      </c>
      <c r="J8" s="22">
        <v>0</v>
      </c>
    </row>
    <row r="9" spans="1:10" x14ac:dyDescent="0.25">
      <c r="A9" s="64" t="s">
        <v>86</v>
      </c>
      <c r="B9" s="22" t="s">
        <v>65</v>
      </c>
      <c r="C9" s="22">
        <v>7.1999999999999995E-2</v>
      </c>
      <c r="D9" s="22">
        <v>8.5999999999999993E-2</v>
      </c>
      <c r="E9" s="22">
        <v>0.14299999999999999</v>
      </c>
      <c r="F9" s="22">
        <v>1.4E-2</v>
      </c>
      <c r="G9" s="22">
        <v>9.5000000000000001E-2</v>
      </c>
      <c r="H9" s="22">
        <v>34</v>
      </c>
      <c r="I9" s="22">
        <v>0</v>
      </c>
      <c r="J9" s="22">
        <v>0</v>
      </c>
    </row>
    <row r="10" spans="1:10" x14ac:dyDescent="0.25">
      <c r="A10" s="64" t="s">
        <v>82</v>
      </c>
      <c r="B10" s="22" t="s">
        <v>65</v>
      </c>
      <c r="C10" s="22">
        <v>8.1000000000000003E-2</v>
      </c>
      <c r="D10" s="22">
        <v>9.7000000000000003E-2</v>
      </c>
      <c r="E10" s="22">
        <v>0.17199999999999999</v>
      </c>
      <c r="F10" s="22">
        <v>1.4E-2</v>
      </c>
      <c r="G10" s="22">
        <v>0.108</v>
      </c>
      <c r="H10" s="22">
        <v>96</v>
      </c>
      <c r="I10" s="22">
        <v>0</v>
      </c>
      <c r="J10" s="22">
        <v>0</v>
      </c>
    </row>
    <row r="11" spans="1:10" x14ac:dyDescent="0.25">
      <c r="A11" s="64" t="s">
        <v>84</v>
      </c>
      <c r="B11" s="22" t="s">
        <v>65</v>
      </c>
      <c r="C11" s="22">
        <v>0.13600000000000001</v>
      </c>
      <c r="D11" s="22">
        <v>0.158</v>
      </c>
      <c r="E11" s="22">
        <v>0.39400000000000002</v>
      </c>
      <c r="F11" s="22">
        <v>2.7E-2</v>
      </c>
      <c r="G11" s="22">
        <v>0.17499999999999999</v>
      </c>
      <c r="H11" s="22">
        <v>113</v>
      </c>
      <c r="I11" s="22">
        <v>0</v>
      </c>
      <c r="J11" s="22">
        <v>0</v>
      </c>
    </row>
    <row r="12" spans="1:10" x14ac:dyDescent="0.25">
      <c r="A12" s="72" t="s">
        <v>91</v>
      </c>
      <c r="B12" s="22" t="s">
        <v>65</v>
      </c>
      <c r="C12" s="22">
        <v>5.5257575757575797E-2</v>
      </c>
      <c r="D12" s="22">
        <v>-7.1515151515153504E-3</v>
      </c>
      <c r="E12" s="22">
        <v>7.2393939393939497E-2</v>
      </c>
      <c r="F12" s="22">
        <v>-1.8666666666667098E-2</v>
      </c>
      <c r="G12" s="22">
        <v>-3.8090909090908599E-2</v>
      </c>
      <c r="H12" s="22">
        <v>24</v>
      </c>
      <c r="I12" s="22">
        <v>0</v>
      </c>
      <c r="J12" s="22">
        <v>0</v>
      </c>
    </row>
    <row r="13" spans="1:10" x14ac:dyDescent="0.25">
      <c r="A13" s="64" t="s">
        <v>85</v>
      </c>
      <c r="B13" s="22" t="s">
        <v>65</v>
      </c>
      <c r="C13" s="22">
        <v>0.191</v>
      </c>
      <c r="D13" s="22">
        <v>0.219</v>
      </c>
      <c r="E13" s="22">
        <v>0.61599999999999999</v>
      </c>
      <c r="F13" s="22">
        <v>0.04</v>
      </c>
      <c r="G13" s="22">
        <v>0.24199999999999999</v>
      </c>
      <c r="H13" s="22">
        <v>34</v>
      </c>
      <c r="I13" s="22">
        <v>0</v>
      </c>
      <c r="J13" s="22">
        <v>0</v>
      </c>
    </row>
    <row r="14" spans="1:10" x14ac:dyDescent="0.25">
      <c r="A14" s="22" t="s">
        <v>69</v>
      </c>
      <c r="B14" s="22" t="s">
        <v>65</v>
      </c>
      <c r="C14" s="22">
        <v>9.6000000000000002E-2</v>
      </c>
      <c r="D14" s="22">
        <v>0.11</v>
      </c>
      <c r="E14" s="22">
        <v>0.14000000000000001</v>
      </c>
      <c r="F14" s="22">
        <v>8.9999999999999993E-3</v>
      </c>
      <c r="G14" s="22">
        <v>0.121</v>
      </c>
      <c r="H14" s="22">
        <v>32</v>
      </c>
      <c r="I14" s="22">
        <v>0</v>
      </c>
      <c r="J14" s="22">
        <v>0</v>
      </c>
    </row>
    <row r="15" spans="1:10" x14ac:dyDescent="0.25">
      <c r="A15" s="22" t="s">
        <v>70</v>
      </c>
      <c r="B15" s="22" t="s">
        <v>65</v>
      </c>
      <c r="C15" s="22">
        <v>0.61399999999999999</v>
      </c>
      <c r="D15" s="22">
        <v>0.69599999999999995</v>
      </c>
      <c r="E15" s="22">
        <v>0.77600000000000002</v>
      </c>
      <c r="F15" s="22">
        <v>4.3999999999999997E-2</v>
      </c>
      <c r="G15" s="22">
        <v>0.749</v>
      </c>
      <c r="H15" s="22">
        <v>32</v>
      </c>
      <c r="I15" s="22">
        <v>0</v>
      </c>
      <c r="J15" s="22">
        <v>0</v>
      </c>
    </row>
    <row r="16" spans="1:10" x14ac:dyDescent="0.25">
      <c r="A16" s="22" t="s">
        <v>71</v>
      </c>
      <c r="B16" s="22" t="s">
        <v>65</v>
      </c>
      <c r="C16" s="22">
        <v>0.76800000000000002</v>
      </c>
      <c r="D16" s="22">
        <v>0.92100000000000004</v>
      </c>
      <c r="E16" s="22">
        <v>1.1739999999999999</v>
      </c>
      <c r="F16" s="22">
        <v>9.7000000000000003E-2</v>
      </c>
      <c r="G16" s="22">
        <v>1.0409999999999999</v>
      </c>
      <c r="H16" s="22">
        <v>30</v>
      </c>
      <c r="I16" s="22">
        <v>0</v>
      </c>
      <c r="J16" s="22">
        <v>0</v>
      </c>
    </row>
    <row r="17" spans="1:10" x14ac:dyDescent="0.25">
      <c r="A17" s="22" t="s">
        <v>72</v>
      </c>
      <c r="B17" s="22" t="s">
        <v>65</v>
      </c>
      <c r="C17" s="22">
        <v>0.64800000000000002</v>
      </c>
      <c r="D17" s="22">
        <v>0.72399999999999998</v>
      </c>
      <c r="E17" s="22">
        <v>0.83099999999999996</v>
      </c>
      <c r="F17" s="22">
        <v>4.1000000000000002E-2</v>
      </c>
      <c r="G17" s="22">
        <v>0.75</v>
      </c>
      <c r="H17" s="22">
        <v>12</v>
      </c>
      <c r="I17" s="22">
        <v>0</v>
      </c>
      <c r="J17" s="22">
        <v>0</v>
      </c>
    </row>
    <row r="18" spans="1:10" x14ac:dyDescent="0.25">
      <c r="A18" s="22" t="s">
        <v>73</v>
      </c>
      <c r="B18" s="22" t="s">
        <v>65</v>
      </c>
      <c r="C18" s="22">
        <v>0.92</v>
      </c>
      <c r="D18" s="22">
        <v>1.046</v>
      </c>
      <c r="E18" s="22">
        <v>1.232</v>
      </c>
      <c r="F18" s="22">
        <v>7.0000000000000007E-2</v>
      </c>
      <c r="G18" s="22">
        <v>1.1080000000000001</v>
      </c>
      <c r="H18" s="22">
        <v>60</v>
      </c>
      <c r="I18" s="22">
        <v>0</v>
      </c>
      <c r="J18" s="22">
        <v>0</v>
      </c>
    </row>
    <row r="19" spans="1:10" x14ac:dyDescent="0.25">
      <c r="A19" s="22" t="s">
        <v>74</v>
      </c>
      <c r="B19" s="22" t="s">
        <v>65</v>
      </c>
      <c r="C19" s="22">
        <v>0.70599999999999996</v>
      </c>
      <c r="D19" s="22">
        <v>0.86599999999999999</v>
      </c>
      <c r="E19" s="22">
        <v>1.141</v>
      </c>
      <c r="F19" s="22">
        <v>0.10199999999999999</v>
      </c>
      <c r="G19" s="22">
        <v>0.97899999999999998</v>
      </c>
      <c r="H19" s="22">
        <v>24</v>
      </c>
      <c r="I19" s="22">
        <v>0</v>
      </c>
      <c r="J19" s="22">
        <v>0</v>
      </c>
    </row>
    <row r="20" spans="1:10" x14ac:dyDescent="0.25">
      <c r="A20" s="22" t="s">
        <v>75</v>
      </c>
      <c r="B20" s="22" t="s">
        <v>65</v>
      </c>
      <c r="C20" s="22">
        <v>0.59899999999999998</v>
      </c>
      <c r="D20" s="22">
        <v>0.69599999999999995</v>
      </c>
      <c r="E20" s="22">
        <v>0.81</v>
      </c>
      <c r="F20" s="22">
        <v>6.2E-2</v>
      </c>
      <c r="G20" s="22">
        <v>0.81</v>
      </c>
      <c r="H20" s="22">
        <v>8</v>
      </c>
      <c r="I20" s="22">
        <v>0</v>
      </c>
      <c r="J20" s="22">
        <v>0</v>
      </c>
    </row>
    <row r="21" spans="1:10" x14ac:dyDescent="0.25">
      <c r="A21" s="22" t="s">
        <v>76</v>
      </c>
      <c r="B21" s="22" t="s">
        <v>65</v>
      </c>
      <c r="C21" s="22">
        <v>0.45300000000000001</v>
      </c>
      <c r="D21" s="22">
        <v>0.497</v>
      </c>
      <c r="E21" s="22">
        <v>0.56399999999999995</v>
      </c>
      <c r="F21" s="22">
        <v>2.7E-2</v>
      </c>
      <c r="G21" s="22">
        <v>0.50800000000000001</v>
      </c>
      <c r="H21" s="22">
        <v>12</v>
      </c>
      <c r="I21" s="22">
        <v>0</v>
      </c>
      <c r="J21" s="22">
        <v>0</v>
      </c>
    </row>
    <row r="26" spans="1:10" x14ac:dyDescent="0.25">
      <c r="A26" s="69"/>
    </row>
    <row r="27" spans="1:10" x14ac:dyDescent="0.25">
      <c r="A27" s="69"/>
    </row>
    <row r="28" spans="1:10" x14ac:dyDescent="0.25">
      <c r="A28" s="69"/>
    </row>
    <row r="29" spans="1:10" x14ac:dyDescent="0.25">
      <c r="A29" s="69"/>
    </row>
    <row r="30" spans="1:10" x14ac:dyDescent="0.25">
      <c r="A30" s="69"/>
    </row>
    <row r="31" spans="1:10" x14ac:dyDescent="0.25">
      <c r="A31" s="69"/>
    </row>
    <row r="32" spans="1:10" x14ac:dyDescent="0.25">
      <c r="A32" s="69"/>
    </row>
    <row r="33" spans="1:1" x14ac:dyDescent="0.25">
      <c r="A33" s="70"/>
    </row>
    <row r="34" spans="1:1" x14ac:dyDescent="0.25">
      <c r="A34" s="71"/>
    </row>
    <row r="35" spans="1:1" x14ac:dyDescent="0.25">
      <c r="A35" s="70"/>
    </row>
    <row r="36" spans="1:1" x14ac:dyDescent="0.25">
      <c r="A36" s="70"/>
    </row>
    <row r="37" spans="1:1" x14ac:dyDescent="0.25">
      <c r="A37" s="70"/>
    </row>
    <row r="38" spans="1:1" x14ac:dyDescent="0.25">
      <c r="A38" s="70"/>
    </row>
    <row r="39" spans="1:1" x14ac:dyDescent="0.25">
      <c r="A39" s="70"/>
    </row>
    <row r="40" spans="1:1" x14ac:dyDescent="0.25">
      <c r="A40" s="70"/>
    </row>
    <row r="41" spans="1:1" x14ac:dyDescent="0.25">
      <c r="A41" s="71"/>
    </row>
    <row r="42" spans="1:1" x14ac:dyDescent="0.25">
      <c r="A42" s="70"/>
    </row>
    <row r="43" spans="1:1" x14ac:dyDescent="0.25">
      <c r="A43" s="70"/>
    </row>
    <row r="44" spans="1:1" x14ac:dyDescent="0.25">
      <c r="A44" s="70"/>
    </row>
    <row r="45" spans="1:1" x14ac:dyDescent="0.25">
      <c r="A45" s="70"/>
    </row>
    <row r="46" spans="1:1" x14ac:dyDescent="0.25">
      <c r="A46" s="70"/>
    </row>
    <row r="47" spans="1:1" x14ac:dyDescent="0.25">
      <c r="A47" s="70"/>
    </row>
    <row r="48" spans="1:1" x14ac:dyDescent="0.25">
      <c r="A48" s="71"/>
    </row>
    <row r="49" spans="1:1" x14ac:dyDescent="0.25">
      <c r="A49" s="70"/>
    </row>
    <row r="50" spans="1:1" x14ac:dyDescent="0.25">
      <c r="A50" s="70"/>
    </row>
    <row r="51" spans="1:1" x14ac:dyDescent="0.25">
      <c r="A51" s="70"/>
    </row>
    <row r="52" spans="1:1" x14ac:dyDescent="0.25">
      <c r="A52" s="70"/>
    </row>
    <row r="53" spans="1:1" x14ac:dyDescent="0.25">
      <c r="A53" s="70"/>
    </row>
    <row r="54" spans="1:1" x14ac:dyDescent="0.25">
      <c r="A54" s="70"/>
    </row>
    <row r="55" spans="1:1" x14ac:dyDescent="0.25">
      <c r="A55" s="71"/>
    </row>
    <row r="56" spans="1:1" x14ac:dyDescent="0.25">
      <c r="A56" s="70"/>
    </row>
    <row r="57" spans="1:1" x14ac:dyDescent="0.25">
      <c r="A57" s="70"/>
    </row>
    <row r="58" spans="1:1" x14ac:dyDescent="0.25">
      <c r="A58" s="70"/>
    </row>
    <row r="59" spans="1:1" x14ac:dyDescent="0.25">
      <c r="A59" s="70"/>
    </row>
    <row r="60" spans="1:1" x14ac:dyDescent="0.25">
      <c r="A60" s="70"/>
    </row>
    <row r="61" spans="1:1" x14ac:dyDescent="0.25">
      <c r="A61" s="70"/>
    </row>
    <row r="62" spans="1:1" x14ac:dyDescent="0.25">
      <c r="A62" s="71"/>
    </row>
    <row r="63" spans="1:1" x14ac:dyDescent="0.25">
      <c r="A63" s="70"/>
    </row>
    <row r="64" spans="1:1" x14ac:dyDescent="0.25">
      <c r="A64" s="70"/>
    </row>
    <row r="65" spans="1:1" x14ac:dyDescent="0.25">
      <c r="A65" s="70"/>
    </row>
    <row r="66" spans="1:1" x14ac:dyDescent="0.25">
      <c r="A66" s="70"/>
    </row>
    <row r="67" spans="1:1" x14ac:dyDescent="0.25">
      <c r="A67" s="70"/>
    </row>
    <row r="68" spans="1:1" x14ac:dyDescent="0.25">
      <c r="A68" s="70"/>
    </row>
    <row r="69" spans="1:1" x14ac:dyDescent="0.25">
      <c r="A69" s="71"/>
    </row>
    <row r="70" spans="1:1" x14ac:dyDescent="0.25">
      <c r="A70" s="70"/>
    </row>
    <row r="71" spans="1:1" x14ac:dyDescent="0.25">
      <c r="A71" s="70"/>
    </row>
    <row r="72" spans="1:1" x14ac:dyDescent="0.25">
      <c r="A72" s="70"/>
    </row>
    <row r="73" spans="1:1" x14ac:dyDescent="0.25">
      <c r="A73" s="70"/>
    </row>
    <row r="74" spans="1:1" x14ac:dyDescent="0.25">
      <c r="A74" s="70"/>
    </row>
    <row r="75" spans="1:1" x14ac:dyDescent="0.25">
      <c r="A75" s="70"/>
    </row>
    <row r="76" spans="1:1" x14ac:dyDescent="0.25">
      <c r="A76" s="71"/>
    </row>
    <row r="77" spans="1:1" x14ac:dyDescent="0.25">
      <c r="A77" s="70"/>
    </row>
    <row r="78" spans="1:1" x14ac:dyDescent="0.25">
      <c r="A78" s="70"/>
    </row>
    <row r="79" spans="1:1" x14ac:dyDescent="0.25">
      <c r="A79" s="70"/>
    </row>
    <row r="80" spans="1:1" x14ac:dyDescent="0.25">
      <c r="A80" s="70"/>
    </row>
    <row r="81" spans="1:1" x14ac:dyDescent="0.25">
      <c r="A81" s="70"/>
    </row>
    <row r="82" spans="1:1" x14ac:dyDescent="0.25">
      <c r="A82" s="70"/>
    </row>
    <row r="83" spans="1:1" x14ac:dyDescent="0.25">
      <c r="A83" s="71"/>
    </row>
    <row r="84" spans="1:1" x14ac:dyDescent="0.25">
      <c r="A84" s="70"/>
    </row>
    <row r="85" spans="1:1" x14ac:dyDescent="0.25">
      <c r="A85" s="70"/>
    </row>
    <row r="86" spans="1:1" x14ac:dyDescent="0.25">
      <c r="A86" s="70"/>
    </row>
    <row r="87" spans="1:1" x14ac:dyDescent="0.25">
      <c r="A87" s="70"/>
    </row>
    <row r="88" spans="1:1" x14ac:dyDescent="0.25">
      <c r="A88" s="70"/>
    </row>
    <row r="89" spans="1:1" x14ac:dyDescent="0.25">
      <c r="A89" s="70"/>
    </row>
    <row r="90" spans="1:1" x14ac:dyDescent="0.25">
      <c r="A90" s="71"/>
    </row>
    <row r="91" spans="1:1" x14ac:dyDescent="0.25">
      <c r="A91" s="70"/>
    </row>
    <row r="92" spans="1:1" x14ac:dyDescent="0.25">
      <c r="A92" s="70"/>
    </row>
    <row r="93" spans="1:1" x14ac:dyDescent="0.25">
      <c r="A93" s="70"/>
    </row>
    <row r="94" spans="1:1" x14ac:dyDescent="0.25">
      <c r="A94" s="70"/>
    </row>
    <row r="95" spans="1:1" x14ac:dyDescent="0.25">
      <c r="A95" s="70"/>
    </row>
    <row r="96" spans="1:1" x14ac:dyDescent="0.25">
      <c r="A96" s="70"/>
    </row>
    <row r="97" spans="1:1" x14ac:dyDescent="0.25">
      <c r="A97" s="71"/>
    </row>
    <row r="98" spans="1:1" x14ac:dyDescent="0.25">
      <c r="A98" s="70"/>
    </row>
    <row r="99" spans="1:1" x14ac:dyDescent="0.25">
      <c r="A99" s="70"/>
    </row>
    <row r="100" spans="1:1" x14ac:dyDescent="0.25">
      <c r="A100" s="70"/>
    </row>
    <row r="101" spans="1:1" x14ac:dyDescent="0.25">
      <c r="A101" s="70"/>
    </row>
    <row r="102" spans="1:1" x14ac:dyDescent="0.25">
      <c r="A102" s="70"/>
    </row>
    <row r="103" spans="1:1" x14ac:dyDescent="0.25">
      <c r="A103" s="70"/>
    </row>
    <row r="104" spans="1:1" x14ac:dyDescent="0.25">
      <c r="A104" s="71"/>
    </row>
    <row r="105" spans="1:1" x14ac:dyDescent="0.25">
      <c r="A105" s="70"/>
    </row>
    <row r="106" spans="1:1" x14ac:dyDescent="0.25">
      <c r="A106" s="70"/>
    </row>
    <row r="107" spans="1:1" x14ac:dyDescent="0.25">
      <c r="A107" s="70"/>
    </row>
    <row r="108" spans="1:1" x14ac:dyDescent="0.25">
      <c r="A108" s="70"/>
    </row>
    <row r="109" spans="1:1" x14ac:dyDescent="0.25">
      <c r="A109" s="70"/>
    </row>
    <row r="110" spans="1:1" x14ac:dyDescent="0.25">
      <c r="A110" s="70"/>
    </row>
    <row r="111" spans="1:1" x14ac:dyDescent="0.25">
      <c r="A111" s="71"/>
    </row>
    <row r="112" spans="1:1" x14ac:dyDescent="0.25">
      <c r="A112" s="70"/>
    </row>
    <row r="113" spans="1:1" x14ac:dyDescent="0.25">
      <c r="A113" s="70"/>
    </row>
    <row r="114" spans="1:1" x14ac:dyDescent="0.25">
      <c r="A114" s="70"/>
    </row>
    <row r="115" spans="1:1" x14ac:dyDescent="0.25">
      <c r="A115" s="70"/>
    </row>
    <row r="116" spans="1:1" x14ac:dyDescent="0.25">
      <c r="A116" s="70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AE103"/>
  <sheetViews>
    <sheetView tabSelected="1" topLeftCell="A37" zoomScale="70" zoomScaleNormal="70" workbookViewId="0">
      <selection activeCell="G76" sqref="G76"/>
    </sheetView>
  </sheetViews>
  <sheetFormatPr defaultColWidth="8.85546875" defaultRowHeight="15" x14ac:dyDescent="0.25"/>
  <cols>
    <col min="2" max="2" width="4.42578125" customWidth="1"/>
    <col min="3" max="4" width="9.140625" hidden="1" customWidth="1"/>
    <col min="5" max="9" width="40.5703125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3" spans="5:12" x14ac:dyDescent="0.25">
      <c r="E3" s="91" t="s">
        <v>92</v>
      </c>
      <c r="F3" s="91"/>
      <c r="G3" s="91"/>
      <c r="H3" s="91"/>
      <c r="I3" s="91"/>
    </row>
    <row r="5" spans="5:12" x14ac:dyDescent="0.25">
      <c r="E5" s="83" t="s">
        <v>11</v>
      </c>
      <c r="F5" s="83" t="s">
        <v>12</v>
      </c>
      <c r="G5" s="83" t="s">
        <v>13</v>
      </c>
      <c r="H5" s="83" t="s">
        <v>14</v>
      </c>
      <c r="I5" s="83" t="s">
        <v>15</v>
      </c>
      <c r="L5" s="70">
        <v>182</v>
      </c>
    </row>
    <row r="6" spans="5:12" x14ac:dyDescent="0.25">
      <c r="E6" s="73" t="s">
        <v>47</v>
      </c>
      <c r="F6" s="74" t="s">
        <v>78</v>
      </c>
      <c r="G6" s="75">
        <v>520</v>
      </c>
      <c r="H6" s="76">
        <f>L5*3</f>
        <v>546</v>
      </c>
      <c r="I6" s="77">
        <f>1-G6/H6</f>
        <v>4.7619047619047672E-2</v>
      </c>
      <c r="L6" s="70">
        <v>149</v>
      </c>
    </row>
    <row r="7" spans="5:12" x14ac:dyDescent="0.25">
      <c r="E7" s="73" t="s">
        <v>0</v>
      </c>
      <c r="F7" s="74" t="s">
        <v>79</v>
      </c>
      <c r="G7" s="75">
        <v>422</v>
      </c>
      <c r="H7" s="76">
        <f t="shared" ref="H7:H17" si="0">L6*3</f>
        <v>447</v>
      </c>
      <c r="I7" s="77">
        <f t="shared" ref="I7:I18" si="1">1-G7/H7</f>
        <v>5.5928411633109576E-2</v>
      </c>
      <c r="L7" s="70">
        <v>108</v>
      </c>
    </row>
    <row r="8" spans="5:12" x14ac:dyDescent="0.25">
      <c r="E8" s="73" t="s">
        <v>54</v>
      </c>
      <c r="F8" s="74" t="s">
        <v>80</v>
      </c>
      <c r="G8" s="75">
        <v>305</v>
      </c>
      <c r="H8" s="76">
        <f t="shared" si="0"/>
        <v>324</v>
      </c>
      <c r="I8" s="77">
        <f t="shared" si="1"/>
        <v>5.8641975308642014E-2</v>
      </c>
      <c r="L8" s="70">
        <v>95</v>
      </c>
    </row>
    <row r="9" spans="5:12" x14ac:dyDescent="0.25">
      <c r="E9" s="73" t="s">
        <v>8</v>
      </c>
      <c r="F9" s="74" t="s">
        <v>81</v>
      </c>
      <c r="G9" s="75">
        <v>282</v>
      </c>
      <c r="H9" s="76">
        <f t="shared" si="0"/>
        <v>285</v>
      </c>
      <c r="I9" s="78">
        <f t="shared" si="1"/>
        <v>1.0526315789473717E-2</v>
      </c>
      <c r="L9" s="70">
        <v>95</v>
      </c>
    </row>
    <row r="10" spans="5:12" x14ac:dyDescent="0.25">
      <c r="E10" s="73" t="s">
        <v>9</v>
      </c>
      <c r="F10" s="74" t="s">
        <v>82</v>
      </c>
      <c r="G10" s="75">
        <v>270</v>
      </c>
      <c r="H10" s="76">
        <f t="shared" si="0"/>
        <v>285</v>
      </c>
      <c r="I10" s="77">
        <f t="shared" si="1"/>
        <v>5.2631578947368474E-2</v>
      </c>
      <c r="L10" s="70">
        <v>58</v>
      </c>
    </row>
    <row r="11" spans="5:12" x14ac:dyDescent="0.25">
      <c r="E11" s="73" t="s">
        <v>1</v>
      </c>
      <c r="F11" s="74" t="s">
        <v>83</v>
      </c>
      <c r="G11" s="75">
        <v>175</v>
      </c>
      <c r="H11" s="76">
        <f t="shared" si="0"/>
        <v>174</v>
      </c>
      <c r="I11" s="77">
        <f t="shared" si="1"/>
        <v>-5.7471264367816577E-3</v>
      </c>
      <c r="L11" s="70">
        <v>92</v>
      </c>
    </row>
    <row r="12" spans="5:12" x14ac:dyDescent="0.25">
      <c r="E12" s="73" t="s">
        <v>2</v>
      </c>
      <c r="F12" s="74" t="s">
        <v>87</v>
      </c>
      <c r="G12" s="75">
        <v>280</v>
      </c>
      <c r="H12" s="76">
        <f t="shared" si="0"/>
        <v>276</v>
      </c>
      <c r="I12" s="77">
        <f t="shared" si="1"/>
        <v>-1.449275362318847E-2</v>
      </c>
      <c r="L12" s="70">
        <v>24</v>
      </c>
    </row>
    <row r="13" spans="5:12" x14ac:dyDescent="0.25">
      <c r="E13" s="81" t="s">
        <v>10</v>
      </c>
      <c r="F13" s="74" t="s">
        <v>91</v>
      </c>
      <c r="G13" s="75">
        <v>73</v>
      </c>
      <c r="H13" s="76">
        <f t="shared" si="0"/>
        <v>72</v>
      </c>
      <c r="I13" s="77">
        <f t="shared" si="1"/>
        <v>-1.388888888888884E-2</v>
      </c>
      <c r="L13" s="70">
        <v>113</v>
      </c>
    </row>
    <row r="14" spans="5:12" x14ac:dyDescent="0.25">
      <c r="E14" s="81" t="s">
        <v>3</v>
      </c>
      <c r="F14" s="74" t="s">
        <v>84</v>
      </c>
      <c r="G14" s="75">
        <v>326</v>
      </c>
      <c r="H14" s="76">
        <f t="shared" si="0"/>
        <v>339</v>
      </c>
      <c r="I14" s="77">
        <f t="shared" si="1"/>
        <v>3.8348082595870192E-2</v>
      </c>
      <c r="L14" s="70">
        <v>34</v>
      </c>
    </row>
    <row r="15" spans="5:12" x14ac:dyDescent="0.25">
      <c r="E15" s="81" t="s">
        <v>49</v>
      </c>
      <c r="F15" s="74" t="s">
        <v>85</v>
      </c>
      <c r="G15" s="75">
        <v>97</v>
      </c>
      <c r="H15" s="76">
        <f t="shared" si="0"/>
        <v>102</v>
      </c>
      <c r="I15" s="77">
        <f t="shared" si="1"/>
        <v>4.9019607843137303E-2</v>
      </c>
      <c r="L15" s="70">
        <v>34</v>
      </c>
    </row>
    <row r="16" spans="5:12" x14ac:dyDescent="0.25">
      <c r="E16" s="81" t="s">
        <v>48</v>
      </c>
      <c r="F16" s="74" t="s">
        <v>86</v>
      </c>
      <c r="G16" s="75">
        <v>97</v>
      </c>
      <c r="H16" s="76">
        <f t="shared" si="0"/>
        <v>102</v>
      </c>
      <c r="I16" s="77">
        <f t="shared" si="1"/>
        <v>4.9019607843137303E-2</v>
      </c>
      <c r="L16" s="70">
        <v>34</v>
      </c>
    </row>
    <row r="17" spans="5:12" x14ac:dyDescent="0.25">
      <c r="E17" s="82" t="s">
        <v>50</v>
      </c>
      <c r="F17" s="82" t="s">
        <v>88</v>
      </c>
      <c r="G17" s="82">
        <v>97</v>
      </c>
      <c r="H17" s="76">
        <f t="shared" si="0"/>
        <v>102</v>
      </c>
      <c r="I17" s="77">
        <f t="shared" si="1"/>
        <v>4.9019607843137303E-2</v>
      </c>
    </row>
    <row r="18" spans="5:12" x14ac:dyDescent="0.25">
      <c r="F18" s="84" t="s">
        <v>93</v>
      </c>
      <c r="G18">
        <f>SUM(G6:G17)</f>
        <v>2944</v>
      </c>
      <c r="H18">
        <f>SUM(H6:H17)</f>
        <v>3054</v>
      </c>
      <c r="I18" s="77">
        <f t="shared" si="1"/>
        <v>3.6018336607727575E-2</v>
      </c>
    </row>
    <row r="19" spans="5:12" x14ac:dyDescent="0.25">
      <c r="F19" s="80"/>
      <c r="I19" s="79"/>
    </row>
    <row r="20" spans="5:12" x14ac:dyDescent="0.25">
      <c r="F20" s="80"/>
      <c r="I20" s="79"/>
    </row>
    <row r="21" spans="5:12" x14ac:dyDescent="0.25">
      <c r="E21" s="91" t="s">
        <v>20</v>
      </c>
      <c r="F21" s="91"/>
      <c r="G21" s="91"/>
      <c r="H21" s="91"/>
      <c r="I21" s="91"/>
    </row>
    <row r="22" spans="5:12" x14ac:dyDescent="0.25">
      <c r="L22" s="86"/>
    </row>
    <row r="23" spans="5:12" x14ac:dyDescent="0.25">
      <c r="E23" s="83" t="s">
        <v>11</v>
      </c>
      <c r="F23" s="83" t="s">
        <v>12</v>
      </c>
      <c r="G23" s="83" t="s">
        <v>13</v>
      </c>
      <c r="H23" s="83" t="s">
        <v>14</v>
      </c>
      <c r="I23" s="83" t="s">
        <v>15</v>
      </c>
      <c r="L23" s="70"/>
    </row>
    <row r="24" spans="5:12" x14ac:dyDescent="0.25">
      <c r="E24" s="73" t="s">
        <v>47</v>
      </c>
      <c r="F24" s="74" t="s">
        <v>78</v>
      </c>
      <c r="G24" s="75">
        <v>520</v>
      </c>
      <c r="H24" s="76">
        <f>L24</f>
        <v>547</v>
      </c>
      <c r="I24" s="77">
        <f>1-G24/H24</f>
        <v>4.9360146252285242E-2</v>
      </c>
      <c r="L24" s="70">
        <v>547</v>
      </c>
    </row>
    <row r="25" spans="5:12" x14ac:dyDescent="0.25">
      <c r="E25" s="73" t="s">
        <v>0</v>
      </c>
      <c r="F25" s="74" t="s">
        <v>79</v>
      </c>
      <c r="G25" s="75">
        <v>422</v>
      </c>
      <c r="H25" s="76">
        <f t="shared" ref="H25:H35" si="2">L25</f>
        <v>446</v>
      </c>
      <c r="I25" s="77">
        <f t="shared" ref="I25:I36" si="3">1-G25/H25</f>
        <v>5.3811659192825156E-2</v>
      </c>
      <c r="L25" s="70">
        <v>446</v>
      </c>
    </row>
    <row r="26" spans="5:12" x14ac:dyDescent="0.25">
      <c r="E26" s="73" t="s">
        <v>54</v>
      </c>
      <c r="F26" s="74" t="s">
        <v>80</v>
      </c>
      <c r="G26" s="75">
        <v>305</v>
      </c>
      <c r="H26" s="76">
        <f t="shared" si="2"/>
        <v>324</v>
      </c>
      <c r="I26" s="77">
        <f t="shared" si="3"/>
        <v>5.8641975308642014E-2</v>
      </c>
      <c r="L26" s="70">
        <v>324</v>
      </c>
    </row>
    <row r="27" spans="5:12" x14ac:dyDescent="0.25">
      <c r="E27" s="73" t="s">
        <v>8</v>
      </c>
      <c r="F27" s="74" t="s">
        <v>81</v>
      </c>
      <c r="G27" s="75">
        <v>282</v>
      </c>
      <c r="H27" s="76">
        <f t="shared" si="2"/>
        <v>286</v>
      </c>
      <c r="I27" s="78">
        <f t="shared" si="3"/>
        <v>1.3986013986013957E-2</v>
      </c>
      <c r="L27" s="70">
        <v>286</v>
      </c>
    </row>
    <row r="28" spans="5:12" x14ac:dyDescent="0.25">
      <c r="E28" s="73" t="s">
        <v>9</v>
      </c>
      <c r="F28" s="74" t="s">
        <v>82</v>
      </c>
      <c r="G28" s="75">
        <v>270</v>
      </c>
      <c r="H28" s="76">
        <f t="shared" si="2"/>
        <v>286</v>
      </c>
      <c r="I28" s="77">
        <f t="shared" si="3"/>
        <v>5.5944055944055937E-2</v>
      </c>
      <c r="L28" s="70">
        <v>286</v>
      </c>
    </row>
    <row r="29" spans="5:12" x14ac:dyDescent="0.25">
      <c r="E29" s="73" t="s">
        <v>1</v>
      </c>
      <c r="F29" s="74" t="s">
        <v>83</v>
      </c>
      <c r="G29" s="75">
        <v>175</v>
      </c>
      <c r="H29" s="76">
        <f t="shared" si="2"/>
        <v>175</v>
      </c>
      <c r="I29" s="77">
        <f t="shared" si="3"/>
        <v>0</v>
      </c>
      <c r="L29" s="70">
        <v>175</v>
      </c>
    </row>
    <row r="30" spans="5:12" x14ac:dyDescent="0.25">
      <c r="E30" s="73" t="s">
        <v>2</v>
      </c>
      <c r="F30" s="74" t="s">
        <v>87</v>
      </c>
      <c r="G30" s="75">
        <v>280</v>
      </c>
      <c r="H30" s="76">
        <f t="shared" si="2"/>
        <v>273</v>
      </c>
      <c r="I30" s="77">
        <f t="shared" si="3"/>
        <v>-2.564102564102555E-2</v>
      </c>
      <c r="L30" s="70">
        <v>273</v>
      </c>
    </row>
    <row r="31" spans="5:12" x14ac:dyDescent="0.25">
      <c r="E31" s="81" t="s">
        <v>10</v>
      </c>
      <c r="F31" s="74" t="s">
        <v>91</v>
      </c>
      <c r="G31" s="75">
        <v>73</v>
      </c>
      <c r="H31" s="76">
        <f t="shared" si="2"/>
        <v>73</v>
      </c>
      <c r="I31" s="77">
        <f t="shared" si="3"/>
        <v>0</v>
      </c>
      <c r="L31" s="70">
        <v>73</v>
      </c>
    </row>
    <row r="32" spans="5:12" x14ac:dyDescent="0.25">
      <c r="E32" s="81" t="s">
        <v>3</v>
      </c>
      <c r="F32" s="74" t="s">
        <v>84</v>
      </c>
      <c r="G32" s="75">
        <v>326</v>
      </c>
      <c r="H32" s="76">
        <f t="shared" si="2"/>
        <v>339</v>
      </c>
      <c r="I32" s="77">
        <f t="shared" si="3"/>
        <v>3.8348082595870192E-2</v>
      </c>
      <c r="L32" s="70">
        <v>339</v>
      </c>
    </row>
    <row r="33" spans="5:15" x14ac:dyDescent="0.25">
      <c r="E33" s="81" t="s">
        <v>49</v>
      </c>
      <c r="F33" s="74" t="s">
        <v>85</v>
      </c>
      <c r="G33" s="75">
        <v>97</v>
      </c>
      <c r="H33" s="76">
        <f t="shared" si="2"/>
        <v>102</v>
      </c>
      <c r="I33" s="77">
        <f t="shared" si="3"/>
        <v>4.9019607843137303E-2</v>
      </c>
      <c r="L33" s="70">
        <v>102</v>
      </c>
    </row>
    <row r="34" spans="5:15" x14ac:dyDescent="0.25">
      <c r="E34" s="81" t="s">
        <v>48</v>
      </c>
      <c r="F34" s="74" t="s">
        <v>86</v>
      </c>
      <c r="G34" s="75">
        <v>97</v>
      </c>
      <c r="H34" s="76">
        <f t="shared" si="2"/>
        <v>102</v>
      </c>
      <c r="I34" s="77">
        <f t="shared" si="3"/>
        <v>4.9019607843137303E-2</v>
      </c>
      <c r="L34" s="70">
        <v>102</v>
      </c>
    </row>
    <row r="35" spans="5:15" x14ac:dyDescent="0.25">
      <c r="E35" s="82" t="s">
        <v>50</v>
      </c>
      <c r="F35" s="82" t="s">
        <v>88</v>
      </c>
      <c r="G35" s="82">
        <v>97</v>
      </c>
      <c r="H35" s="76">
        <f t="shared" si="2"/>
        <v>102</v>
      </c>
      <c r="I35" s="77">
        <f t="shared" si="3"/>
        <v>4.9019607843137303E-2</v>
      </c>
      <c r="L35" s="70">
        <v>102</v>
      </c>
    </row>
    <row r="36" spans="5:15" x14ac:dyDescent="0.25">
      <c r="F36" s="84" t="s">
        <v>93</v>
      </c>
      <c r="G36">
        <f>SUM(G24:G35)</f>
        <v>2944</v>
      </c>
      <c r="H36">
        <f>SUM(H24:H35)</f>
        <v>3055</v>
      </c>
      <c r="I36" s="85">
        <f t="shared" si="3"/>
        <v>3.6333878887070403E-2</v>
      </c>
    </row>
    <row r="38" spans="5:15" x14ac:dyDescent="0.25">
      <c r="E38" s="6"/>
      <c r="F38" s="6"/>
      <c r="G38" s="6"/>
      <c r="H38" s="6"/>
      <c r="I38" s="6"/>
    </row>
    <row r="40" spans="5:15" x14ac:dyDescent="0.25">
      <c r="E40" s="91" t="s">
        <v>96</v>
      </c>
      <c r="F40" s="91"/>
      <c r="G40" s="91"/>
      <c r="H40" s="91"/>
      <c r="I40" s="91"/>
      <c r="L40" s="1"/>
      <c r="M40" s="1" t="s">
        <v>17</v>
      </c>
      <c r="N40" s="1" t="s">
        <v>18</v>
      </c>
      <c r="O40" s="1" t="s">
        <v>19</v>
      </c>
    </row>
    <row r="41" spans="5:15" x14ac:dyDescent="0.25">
      <c r="L41" s="1"/>
      <c r="M41" s="1">
        <v>377</v>
      </c>
      <c r="N41" s="1">
        <v>27</v>
      </c>
      <c r="O41" s="1">
        <v>0</v>
      </c>
    </row>
    <row r="42" spans="5:15" x14ac:dyDescent="0.25">
      <c r="E42" s="83" t="s">
        <v>11</v>
      </c>
      <c r="F42" s="83" t="s">
        <v>12</v>
      </c>
      <c r="G42" s="83" t="s">
        <v>13</v>
      </c>
      <c r="H42" s="83" t="s">
        <v>14</v>
      </c>
      <c r="I42" s="83" t="s">
        <v>15</v>
      </c>
      <c r="M42" s="1">
        <v>998</v>
      </c>
      <c r="N42" s="1">
        <v>1</v>
      </c>
      <c r="O42" s="1">
        <v>0</v>
      </c>
    </row>
    <row r="43" spans="5:15" x14ac:dyDescent="0.25">
      <c r="E43" s="73" t="s">
        <v>47</v>
      </c>
      <c r="F43" s="74" t="s">
        <v>78</v>
      </c>
      <c r="G43" s="75">
        <v>520</v>
      </c>
      <c r="H43" s="76">
        <f>L43 * 12</f>
        <v>144</v>
      </c>
      <c r="I43" s="77">
        <f>1-G43/H43</f>
        <v>-2.6111111111111112</v>
      </c>
      <c r="L43" s="70">
        <v>12</v>
      </c>
      <c r="M43" s="1" t="s">
        <v>21</v>
      </c>
      <c r="N43" s="1">
        <v>0</v>
      </c>
      <c r="O43" s="1">
        <v>0</v>
      </c>
    </row>
    <row r="44" spans="5:15" x14ac:dyDescent="0.25">
      <c r="E44" s="73" t="s">
        <v>0</v>
      </c>
      <c r="F44" s="74" t="s">
        <v>79</v>
      </c>
      <c r="G44" s="75">
        <v>422</v>
      </c>
      <c r="H44" s="76">
        <f t="shared" ref="H44:H53" si="4">L44 * 12</f>
        <v>120</v>
      </c>
      <c r="I44" s="77">
        <f t="shared" ref="I44:I55" si="5">1-G44/H44</f>
        <v>-2.5166666666666666</v>
      </c>
      <c r="L44" s="70">
        <v>10</v>
      </c>
      <c r="M44" s="1" t="s">
        <v>22</v>
      </c>
      <c r="N44" s="1">
        <v>139</v>
      </c>
      <c r="O44" s="1">
        <v>0</v>
      </c>
    </row>
    <row r="45" spans="5:15" x14ac:dyDescent="0.25">
      <c r="E45" s="73" t="s">
        <v>54</v>
      </c>
      <c r="F45" s="74" t="s">
        <v>80</v>
      </c>
      <c r="G45" s="75">
        <v>305</v>
      </c>
      <c r="H45" s="76">
        <f t="shared" si="4"/>
        <v>84</v>
      </c>
      <c r="I45" s="77">
        <f t="shared" si="5"/>
        <v>-2.6309523809523809</v>
      </c>
      <c r="L45" s="70">
        <v>7</v>
      </c>
      <c r="M45" s="1" t="s">
        <v>23</v>
      </c>
      <c r="N45" s="1">
        <v>1</v>
      </c>
      <c r="O45" s="1">
        <v>0</v>
      </c>
    </row>
    <row r="46" spans="5:15" x14ac:dyDescent="0.25">
      <c r="E46" s="73" t="s">
        <v>8</v>
      </c>
      <c r="F46" s="74" t="s">
        <v>81</v>
      </c>
      <c r="G46" s="75">
        <v>282</v>
      </c>
      <c r="H46" s="76">
        <f t="shared" si="4"/>
        <v>60</v>
      </c>
      <c r="I46" s="78">
        <f t="shared" si="5"/>
        <v>-3.7</v>
      </c>
      <c r="L46" s="70">
        <v>5</v>
      </c>
      <c r="M46" s="1">
        <v>924</v>
      </c>
      <c r="N46" s="1">
        <v>0</v>
      </c>
      <c r="O46" s="1">
        <v>0</v>
      </c>
    </row>
    <row r="47" spans="5:15" x14ac:dyDescent="0.25">
      <c r="E47" s="73" t="s">
        <v>9</v>
      </c>
      <c r="F47" s="74" t="s">
        <v>82</v>
      </c>
      <c r="G47" s="75">
        <v>270</v>
      </c>
      <c r="H47" s="76">
        <f t="shared" si="4"/>
        <v>60</v>
      </c>
      <c r="I47" s="77">
        <f t="shared" si="5"/>
        <v>-3.5</v>
      </c>
      <c r="L47" s="70">
        <v>5</v>
      </c>
      <c r="M47" s="1" t="s">
        <v>21</v>
      </c>
      <c r="N47" s="1">
        <v>0</v>
      </c>
      <c r="O47" s="1">
        <v>0</v>
      </c>
    </row>
    <row r="48" spans="5:15" x14ac:dyDescent="0.25">
      <c r="E48" s="73" t="s">
        <v>1</v>
      </c>
      <c r="F48" s="74" t="s">
        <v>83</v>
      </c>
      <c r="G48" s="75">
        <v>175</v>
      </c>
      <c r="H48" s="76">
        <f t="shared" si="4"/>
        <v>36</v>
      </c>
      <c r="I48" s="77">
        <f t="shared" si="5"/>
        <v>-3.8611111111111107</v>
      </c>
      <c r="L48" s="70">
        <v>3</v>
      </c>
    </row>
    <row r="49" spans="5:12" x14ac:dyDescent="0.25">
      <c r="E49" s="73" t="s">
        <v>2</v>
      </c>
      <c r="F49" s="74" t="s">
        <v>87</v>
      </c>
      <c r="G49" s="75">
        <v>280</v>
      </c>
      <c r="H49" s="76">
        <f t="shared" si="4"/>
        <v>84</v>
      </c>
      <c r="I49" s="77">
        <f t="shared" si="5"/>
        <v>-2.3333333333333335</v>
      </c>
      <c r="L49" s="70">
        <v>7</v>
      </c>
    </row>
    <row r="50" spans="5:12" x14ac:dyDescent="0.25">
      <c r="E50" s="81" t="s">
        <v>10</v>
      </c>
      <c r="F50" s="74" t="s">
        <v>91</v>
      </c>
      <c r="G50" s="75">
        <v>73</v>
      </c>
      <c r="H50" s="76">
        <f t="shared" si="4"/>
        <v>12</v>
      </c>
      <c r="I50" s="77">
        <f t="shared" si="5"/>
        <v>-5.083333333333333</v>
      </c>
      <c r="L50" s="70">
        <v>1</v>
      </c>
    </row>
    <row r="51" spans="5:12" x14ac:dyDescent="0.25">
      <c r="E51" s="81" t="s">
        <v>3</v>
      </c>
      <c r="F51" s="74" t="s">
        <v>84</v>
      </c>
      <c r="G51" s="75">
        <v>326</v>
      </c>
      <c r="H51" s="76">
        <f t="shared" si="4"/>
        <v>84</v>
      </c>
      <c r="I51" s="77">
        <f t="shared" si="5"/>
        <v>-2.8809523809523809</v>
      </c>
      <c r="L51" s="70">
        <v>7</v>
      </c>
    </row>
    <row r="52" spans="5:12" x14ac:dyDescent="0.25">
      <c r="E52" s="81" t="s">
        <v>49</v>
      </c>
      <c r="F52" s="74" t="s">
        <v>85</v>
      </c>
      <c r="G52" s="75">
        <v>97</v>
      </c>
      <c r="H52" s="76">
        <f t="shared" si="4"/>
        <v>24</v>
      </c>
      <c r="I52" s="77">
        <f t="shared" si="5"/>
        <v>-3.041666666666667</v>
      </c>
      <c r="L52" s="70">
        <v>2</v>
      </c>
    </row>
    <row r="53" spans="5:12" x14ac:dyDescent="0.25">
      <c r="E53" s="81" t="s">
        <v>48</v>
      </c>
      <c r="F53" s="74" t="s">
        <v>86</v>
      </c>
      <c r="G53" s="75">
        <v>97</v>
      </c>
      <c r="H53" s="76">
        <f t="shared" si="4"/>
        <v>24</v>
      </c>
      <c r="I53" s="77">
        <f t="shared" si="5"/>
        <v>-3.041666666666667</v>
      </c>
      <c r="L53" s="70">
        <v>2</v>
      </c>
    </row>
    <row r="54" spans="5:12" x14ac:dyDescent="0.25">
      <c r="E54" s="82" t="s">
        <v>50</v>
      </c>
      <c r="F54" s="82" t="s">
        <v>88</v>
      </c>
      <c r="G54" s="82">
        <v>97</v>
      </c>
      <c r="H54" s="76">
        <f>L54 * 12</f>
        <v>36</v>
      </c>
      <c r="I54" s="77">
        <f t="shared" si="5"/>
        <v>-1.6944444444444446</v>
      </c>
      <c r="L54" s="70">
        <v>3</v>
      </c>
    </row>
    <row r="55" spans="5:12" x14ac:dyDescent="0.25">
      <c r="F55" s="84" t="s">
        <v>93</v>
      </c>
      <c r="G55">
        <f>SUM(G43:G54)</f>
        <v>2944</v>
      </c>
      <c r="H55">
        <f>SUM(H43:H54)</f>
        <v>768</v>
      </c>
      <c r="I55" s="85">
        <f t="shared" si="5"/>
        <v>-2.8333333333333335</v>
      </c>
    </row>
    <row r="59" spans="5:12" x14ac:dyDescent="0.25">
      <c r="E59" s="91" t="s">
        <v>97</v>
      </c>
      <c r="F59" s="91"/>
      <c r="G59" s="91"/>
      <c r="H59" s="91"/>
      <c r="I59" s="91"/>
    </row>
    <row r="61" spans="5:12" x14ac:dyDescent="0.25">
      <c r="E61" s="83" t="s">
        <v>11</v>
      </c>
      <c r="F61" s="83" t="s">
        <v>12</v>
      </c>
      <c r="G61" s="83" t="s">
        <v>13</v>
      </c>
      <c r="H61" s="83" t="s">
        <v>14</v>
      </c>
      <c r="I61" s="83" t="s">
        <v>15</v>
      </c>
    </row>
    <row r="62" spans="5:12" x14ac:dyDescent="0.25">
      <c r="E62" s="73" t="s">
        <v>47</v>
      </c>
      <c r="F62" s="74" t="s">
        <v>78</v>
      </c>
      <c r="G62" s="75">
        <v>520</v>
      </c>
      <c r="H62" s="76">
        <f>L62</f>
        <v>564</v>
      </c>
      <c r="I62" s="77">
        <f>1-G62/H62</f>
        <v>7.8014184397163122E-2</v>
      </c>
      <c r="L62" s="70">
        <v>564</v>
      </c>
    </row>
    <row r="63" spans="5:12" x14ac:dyDescent="0.25">
      <c r="E63" s="73" t="s">
        <v>0</v>
      </c>
      <c r="F63" s="74" t="s">
        <v>79</v>
      </c>
      <c r="G63" s="75">
        <v>422</v>
      </c>
      <c r="H63" s="76">
        <f t="shared" ref="H63:H73" si="6">L63</f>
        <v>458</v>
      </c>
      <c r="I63" s="77">
        <f t="shared" ref="I63:I74" si="7">1-G63/H63</f>
        <v>7.8602620087336206E-2</v>
      </c>
      <c r="L63" s="70">
        <v>458</v>
      </c>
    </row>
    <row r="64" spans="5:12" x14ac:dyDescent="0.25">
      <c r="E64" s="73" t="s">
        <v>54</v>
      </c>
      <c r="F64" s="74" t="s">
        <v>80</v>
      </c>
      <c r="G64" s="75">
        <v>305</v>
      </c>
      <c r="H64" s="76">
        <f t="shared" si="6"/>
        <v>338</v>
      </c>
      <c r="I64" s="77">
        <f t="shared" si="7"/>
        <v>9.7633136094674611E-2</v>
      </c>
      <c r="L64" s="70">
        <v>338</v>
      </c>
    </row>
    <row r="65" spans="5:12" x14ac:dyDescent="0.25">
      <c r="E65" s="73" t="s">
        <v>8</v>
      </c>
      <c r="F65" s="74" t="s">
        <v>81</v>
      </c>
      <c r="G65" s="75">
        <v>282</v>
      </c>
      <c r="H65" s="76">
        <f t="shared" si="6"/>
        <v>298</v>
      </c>
      <c r="I65" s="78">
        <f t="shared" si="7"/>
        <v>5.3691275167785268E-2</v>
      </c>
      <c r="L65" s="70">
        <v>298</v>
      </c>
    </row>
    <row r="66" spans="5:12" x14ac:dyDescent="0.25">
      <c r="E66" s="73" t="s">
        <v>9</v>
      </c>
      <c r="F66" s="74" t="s">
        <v>82</v>
      </c>
      <c r="G66" s="75">
        <v>270</v>
      </c>
      <c r="H66" s="76">
        <f t="shared" si="6"/>
        <v>298</v>
      </c>
      <c r="I66" s="77">
        <f t="shared" si="7"/>
        <v>9.3959731543624136E-2</v>
      </c>
      <c r="L66" s="70">
        <v>298</v>
      </c>
    </row>
    <row r="67" spans="5:12" x14ac:dyDescent="0.25">
      <c r="E67" s="73" t="s">
        <v>1</v>
      </c>
      <c r="F67" s="74" t="s">
        <v>83</v>
      </c>
      <c r="G67" s="75">
        <v>175</v>
      </c>
      <c r="H67" s="76">
        <f t="shared" si="6"/>
        <v>183</v>
      </c>
      <c r="I67" s="77">
        <f t="shared" si="7"/>
        <v>4.3715846994535568E-2</v>
      </c>
      <c r="L67" s="70">
        <v>183</v>
      </c>
    </row>
    <row r="68" spans="5:12" x14ac:dyDescent="0.25">
      <c r="E68" s="73" t="s">
        <v>2</v>
      </c>
      <c r="F68" s="74" t="s">
        <v>87</v>
      </c>
      <c r="G68" s="75">
        <v>280</v>
      </c>
      <c r="H68" s="76">
        <f t="shared" si="6"/>
        <v>280</v>
      </c>
      <c r="I68" s="77">
        <f t="shared" si="7"/>
        <v>0</v>
      </c>
      <c r="L68" s="70">
        <v>280</v>
      </c>
    </row>
    <row r="69" spans="5:12" x14ac:dyDescent="0.25">
      <c r="E69" s="81" t="s">
        <v>10</v>
      </c>
      <c r="F69" s="74" t="s">
        <v>91</v>
      </c>
      <c r="G69" s="75">
        <v>73</v>
      </c>
      <c r="H69" s="76">
        <f t="shared" si="6"/>
        <v>74</v>
      </c>
      <c r="I69" s="77">
        <f t="shared" si="7"/>
        <v>1.3513513513513487E-2</v>
      </c>
      <c r="L69" s="70">
        <v>74</v>
      </c>
    </row>
    <row r="70" spans="5:12" x14ac:dyDescent="0.25">
      <c r="E70" s="81" t="s">
        <v>3</v>
      </c>
      <c r="F70" s="74" t="s">
        <v>84</v>
      </c>
      <c r="G70" s="75">
        <v>326</v>
      </c>
      <c r="H70" s="76">
        <f t="shared" si="6"/>
        <v>346</v>
      </c>
      <c r="I70" s="77">
        <f t="shared" si="7"/>
        <v>5.7803468208092457E-2</v>
      </c>
      <c r="L70" s="70">
        <v>346</v>
      </c>
    </row>
    <row r="71" spans="5:12" x14ac:dyDescent="0.25">
      <c r="E71" s="81" t="s">
        <v>49</v>
      </c>
      <c r="F71" s="74" t="s">
        <v>85</v>
      </c>
      <c r="G71" s="75">
        <v>97</v>
      </c>
      <c r="H71" s="76">
        <f t="shared" si="6"/>
        <v>105</v>
      </c>
      <c r="I71" s="77">
        <f t="shared" si="7"/>
        <v>7.6190476190476142E-2</v>
      </c>
      <c r="L71" s="70">
        <v>105</v>
      </c>
    </row>
    <row r="72" spans="5:12" x14ac:dyDescent="0.25">
      <c r="E72" s="81" t="s">
        <v>48</v>
      </c>
      <c r="F72" s="74" t="s">
        <v>86</v>
      </c>
      <c r="G72" s="75">
        <v>97</v>
      </c>
      <c r="H72" s="76">
        <f t="shared" si="6"/>
        <v>105</v>
      </c>
      <c r="I72" s="77">
        <f t="shared" si="7"/>
        <v>7.6190476190476142E-2</v>
      </c>
      <c r="L72" s="70">
        <v>105</v>
      </c>
    </row>
    <row r="73" spans="5:12" x14ac:dyDescent="0.25">
      <c r="E73" s="82" t="s">
        <v>50</v>
      </c>
      <c r="F73" s="82" t="s">
        <v>88</v>
      </c>
      <c r="G73" s="82">
        <v>97</v>
      </c>
      <c r="H73" s="76">
        <f t="shared" si="6"/>
        <v>105</v>
      </c>
      <c r="I73" s="77">
        <f t="shared" si="7"/>
        <v>7.6190476190476142E-2</v>
      </c>
      <c r="L73" s="70">
        <v>105</v>
      </c>
    </row>
    <row r="74" spans="5:12" x14ac:dyDescent="0.25">
      <c r="F74" s="84" t="s">
        <v>93</v>
      </c>
      <c r="G74">
        <f>SUM(G62:G73)</f>
        <v>2944</v>
      </c>
      <c r="H74">
        <f>SUM(H62:H73)</f>
        <v>3154</v>
      </c>
      <c r="I74" s="85">
        <f t="shared" si="7"/>
        <v>6.6582117945466091E-2</v>
      </c>
    </row>
    <row r="101" spans="31:31" x14ac:dyDescent="0.25">
      <c r="AE101" t="s">
        <v>94</v>
      </c>
    </row>
    <row r="103" spans="31:31" x14ac:dyDescent="0.25">
      <c r="AE103" t="s">
        <v>95</v>
      </c>
    </row>
  </sheetData>
  <mergeCells count="4">
    <mergeCell ref="E40:I40"/>
    <mergeCell ref="E3:I3"/>
    <mergeCell ref="E21:I21"/>
    <mergeCell ref="E59:I59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Вячеслав Архипкин</cp:lastModifiedBy>
  <dcterms:created xsi:type="dcterms:W3CDTF">2015-06-05T18:19:34Z</dcterms:created>
  <dcterms:modified xsi:type="dcterms:W3CDTF">2025-04-18T17:02:52Z</dcterms:modified>
</cp:coreProperties>
</file>