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filterPrivacy="1" updateLinks="never" codeName="ThisWorkbook"/>
  <xr:revisionPtr revIDLastSave="0" documentId="13_ncr:1_{1896BB81-B9B2-DC44-A04C-4464BDC0E0C6}" xr6:coauthVersionLast="47" xr6:coauthVersionMax="47" xr10:uidLastSave="{00000000-0000-0000-0000-000000000000}"/>
  <bookViews>
    <workbookView xWindow="0" yWindow="500" windowWidth="25620" windowHeight="27720" tabRatio="914"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B2" i="33"/>
  <c r="D11" i="14"/>
  <c r="D10" i="14"/>
  <c r="G2" i="33" s="1"/>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D2" i="33"/>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A2"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tc={6111DC99-9A64-064F-8193-D45C5A89ECFC}</author>
  </authors>
  <commentList>
    <comment ref="D30" authorId="0" shapeId="0" xr:uid="{6111DC99-9A64-064F-8193-D45C5A89ECFC}">
      <text>
        <t>[Threaded comment]
Your version of Excel allows you to read this threaded comment; however, any edits to it will get removed if the file is opened in a newer version of Excel. Learn more: https://go.microsoft.com/fwlink/?linkid=870924
Comment:
    Use number from final report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tc={B96195DA-DB89-974D-8138-2BE98BCB0628}</author>
  </authors>
  <commentList>
    <comment ref="B15" authorId="0" shapeId="0" xr:uid="{B96195DA-DB89-974D-8138-2BE98BCB0628}">
      <text>
        <t>[Threaded comment]
Your version of Excel allows you to read this threaded comment; however, any edits to it will get removed if the file is opened in a newer version of Excel. Learn more: https://go.microsoft.com/fwlink/?linkid=870924
Comment:
    See https://docs.google.com/document/d/1kXwzZFXdkaSEi8Q_kyCscRkd7_PbQcHO/edit#heading=h.2ytbhn1vqdwf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tc={311676BB-C529-524F-AB90-245C4810C603}</author>
    <author>tc={98BA01B4-517F-6946-B0EC-7CCD246281F7}</author>
  </authors>
  <commentList>
    <comment ref="B19" authorId="0" shapeId="0" xr:uid="{311676BB-C529-524F-AB90-245C4810C603}">
      <text>
        <t>[Threaded comment]
Your version of Excel allows you to read this threaded comment; however, any edits to it will get removed if the file is opened in a newer version of Excel. Learn more: https://go.microsoft.com/fwlink/?linkid=870924
Comment:
    See list from Deborah</t>
      </text>
    </comment>
    <comment ref="C48" authorId="1" shapeId="0" xr:uid="{98BA01B4-517F-6946-B0EC-7CCD246281F7}">
      <text>
        <t xml:space="preserve">[Threaded comment]
Your version of Excel allows you to read this threaded comment; however, any edits to it will get removed if the file is opened in a newer version of Excel. Learn more: https://go.microsoft.com/fwlink/?linkid=870924
Comment:
    Duncan to list online resources
Reply:
    Get list from Deborah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tc={DA5028E7-D80C-8F4C-BD47-CF57F6CCDE82}</author>
    <author>tc={225B10DF-991A-EB45-9FFC-01823A60DD9E}</author>
  </authors>
  <commentList>
    <comment ref="B21" authorId="0" shapeId="0" xr:uid="{DA5028E7-D80C-8F4C-BD47-CF57F6CCDE82}">
      <text>
        <t>[Threaded comment]
Your version of Excel allows you to read this threaded comment; however, any edits to it will get removed if the file is opened in a newer version of Excel. Learn more: https://go.microsoft.com/fwlink/?linkid=870924
Comment:
    Get info from LFE (John Mertic)</t>
      </text>
    </comment>
    <comment ref="E37" authorId="1" shapeId="0" xr:uid="{225B10DF-991A-EB45-9FFC-01823A60DD9E}">
      <text>
        <t xml:space="preserve">[Threaded comment]
Your version of Excel allows you to read this threaded comment; however, any edits to it will get removed if the file is opened in a newer version of Excel. Learn more: https://go.microsoft.com/fwlink/?linkid=870924
Comment:
    1/1/2018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<sst xmlns="http://schemas.openxmlformats.org/spreadsheetml/2006/main" count="6078" uniqueCount="3691">
  <si>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</si>
  <si>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</si>
  <si>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</si>
  <si>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</si>
  <si>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</si>
  <si>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</si>
  <si>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</si>
  <si>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</si>
  <si>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</si>
  <si>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</si>
  <si>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</si>
  <si>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</si>
  <si>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</si>
  <si>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</si>
  <si>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</si>
  <si>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</si>
  <si>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</si>
  <si>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</si>
  <si>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</si>
  <si>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</si>
  <si>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</si>
  <si>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</si>
  <si>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</si>
  <si>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</si>
  <si>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</si>
  <si>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</si>
  <si>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</si>
  <si>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</si>
  <si>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</si>
  <si>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</si>
  <si>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</si>
  <si>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</si>
  <si>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</si>
  <si>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</si>
  <si>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</si>
  <si>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</si>
  <si>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</si>
  <si>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</si>
  <si>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</si>
  <si>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</si>
  <si>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</si>
  <si>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</si>
  <si>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</si>
  <si>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</si>
  <si>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</si>
  <si>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</si>
  <si>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</si>
  <si>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</si>
  <si>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</si>
  <si>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</si>
  <si>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</si>
  <si>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</si>
  <si>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</si>
  <si>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</si>
  <si>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</si>
  <si>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</si>
  <si>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</si>
  <si>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</si>
  <si>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</si>
  <si>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</si>
  <si>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</si>
  <si>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</si>
  <si>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</si>
  <si>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</si>
  <si>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</si>
  <si>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</si>
  <si>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</si>
  <si>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</si>
  <si>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</si>
  <si>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</si>
  <si>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</si>
  <si>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</si>
  <si>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</si>
  <si>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</si>
  <si>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</si>
  <si>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</si>
  <si>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</si>
  <si>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</si>
  <si>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</si>
  <si>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</si>
  <si>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</si>
  <si>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</si>
  <si>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</si>
  <si>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</si>
  <si>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</si>
  <si>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</si>
  <si>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</si>
  <si>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</si>
  <si>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</si>
  <si>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</si>
  <si>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</si>
  <si>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</si>
  <si>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</si>
  <si>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</si>
  <si>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</si>
  <si>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</si>
  <si>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</si>
  <si>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</si>
  <si>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</si>
  <si>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</si>
  <si>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</si>
  <si>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</si>
  <si>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</si>
  <si>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</si>
  <si>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</si>
  <si>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</si>
  <si>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</si>
  <si>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</si>
  <si>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</si>
  <si>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</si>
  <si>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</si>
  <si>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</si>
  <si>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</si>
  <si>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</si>
  <si>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</si>
  <si>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</si>
  <si>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</si>
  <si>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</si>
  <si>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</si>
  <si>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</si>
  <si>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</si>
  <si>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</si>
  <si>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</si>
  <si>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</si>
  <si>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</si>
  <si>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</si>
  <si>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</si>
  <si>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</si>
  <si>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</si>
  <si>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</si>
  <si>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</si>
  <si>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</si>
  <si>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</si>
  <si>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</si>
  <si>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</si>
  <si>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</si>
  <si>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</si>
  <si>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</si>
  <si>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</si>
  <si>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</si>
  <si>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</si>
  <si>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</si>
  <si>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</si>
  <si>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</si>
  <si>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</si>
  <si>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</si>
  <si>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</si>
  <si>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</si>
  <si>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</si>
  <si>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</si>
  <si>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</si>
  <si>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</si>
  <si>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</si>
  <si>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</si>
  <si>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</si>
  <si>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</si>
  <si>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</si>
  <si>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</si>
  <si>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</si>
  <si>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</si>
  <si>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</si>
  <si>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</si>
  <si>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</si>
  <si>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</si>
  <si>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</si>
  <si>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</si>
  <si>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</si>
  <si>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</si>
  <si>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</si>
  <si>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</si>
  <si>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</si>
  <si>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</si>
  <si>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</si>
  <si>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</si>
  <si>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</si>
  <si>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</si>
  <si>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</si>
  <si>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</si>
  <si>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</si>
  <si>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</si>
  <si>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</si>
  <si>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</si>
  <si>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</si>
  <si>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</si>
  <si>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</si>
  <si>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</si>
  <si>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</si>
  <si>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</si>
  <si>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</si>
  <si>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</si>
  <si>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</si>
  <si>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</si>
  <si>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</si>
  <si>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</si>
  <si>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</si>
  <si>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</si>
  <si>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</si>
  <si>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</si>
  <si>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</si>
  <si>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</si>
  <si>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</si>
  <si>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</si>
  <si>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</si>
  <si>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</si>
  <si>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</si>
  <si>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</si>
  <si>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</si>
  <si>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</si>
  <si>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</si>
  <si>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</si>
  <si>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</si>
  <si>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</si>
  <si>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</si>
  <si>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</si>
  <si>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</si>
  <si>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</si>
  <si>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</si>
  <si>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</si>
  <si>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</si>
  <si>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</si>
  <si>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</si>
  <si>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</si>
  <si>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</si>
  <si>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</si>
  <si>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</si>
  <si>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</si>
  <si>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</si>
  <si>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</si>
  <si>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</si>
  <si>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</si>
  <si>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</si>
  <si>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</si>
  <si>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</si>
  <si>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</si>
  <si>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</si>
  <si>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</si>
  <si>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</si>
  <si>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</si>
  <si>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</si>
  <si>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</si>
  <si>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</si>
  <si>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</si>
  <si>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</si>
  <si>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</si>
  <si>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</si>
  <si>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</si>
  <si>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</si>
  <si>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</si>
  <si>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</si>
  <si>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</si>
  <si>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</si>
  <si>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</si>
  <si>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</si>
  <si>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</si>
  <si>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</si>
  <si>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</si>
  <si>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</si>
  <si>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</si>
  <si>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</si>
  <si>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</si>
  <si>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</si>
  <si>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</si>
  <si>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</si>
  <si>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</si>
  <si>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</si>
  <si>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</si>
  <si>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</si>
  <si>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</si>
  <si>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</si>
  <si>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</si>
  <si>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</si>
  <si>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</si>
  <si>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</si>
  <si>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</si>
  <si>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</si>
  <si>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</si>
  <si>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</si>
  <si>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</si>
  <si>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</si>
  <si>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</si>
  <si>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</si>
  <si>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</si>
  <si>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</si>
  <si>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</si>
  <si>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</si>
  <si>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</si>
  <si>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</si>
  <si>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</si>
  <si>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</si>
  <si>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</si>
  <si>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</si>
  <si>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</si>
  <si>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</si>
  <si>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</si>
  <si>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</si>
  <si>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</si>
  <si>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</si>
  <si>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</si>
  <si>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</si>
  <si>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</si>
  <si>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</si>
  <si>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</si>
  <si>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</si>
  <si>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</si>
  <si>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</si>
  <si>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</si>
  <si>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</si>
  <si>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</si>
  <si>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</si>
  <si>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</si>
  <si>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</si>
  <si>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</si>
  <si>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</si>
  <si>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</si>
  <si>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</si>
  <si>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</si>
  <si>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</si>
  <si>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</si>
  <si>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</si>
  <si>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</si>
  <si>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</si>
  <si>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</si>
  <si>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</si>
  <si>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</si>
  <si>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</si>
  <si>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</si>
  <si>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</si>
  <si>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</si>
  <si>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</si>
  <si>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</si>
  <si>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</si>
  <si>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</si>
  <si>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</si>
  <si>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</si>
  <si>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</si>
  <si>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</si>
  <si>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</si>
  <si>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</si>
  <si>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</si>
  <si>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</si>
  <si>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</si>
  <si>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</si>
  <si>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</si>
  <si>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</si>
  <si>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</si>
  <si>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</si>
  <si>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</si>
  <si>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</si>
  <si>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</si>
  <si>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</si>
  <si>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</si>
  <si>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</si>
  <si>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</si>
  <si>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</si>
  <si>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</si>
  <si>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</si>
  <si>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</si>
  <si>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</si>
  <si>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</si>
  <si>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</si>
  <si>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</si>
  <si>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</si>
  <si>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</si>
  <si>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</si>
  <si>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</si>
  <si>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</si>
  <si>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</si>
  <si>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</si>
  <si>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</si>
  <si>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</si>
  <si>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</si>
  <si>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</si>
  <si>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</si>
  <si>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</si>
  <si>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</si>
  <si>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</si>
  <si>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</si>
  <si>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</si>
  <si>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</si>
  <si>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</si>
  <si>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</si>
  <si>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</si>
  <si>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</si>
  <si>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</si>
  <si>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</si>
  <si>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</si>
  <si>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</si>
  <si>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</si>
  <si>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</si>
  <si>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</si>
  <si>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</si>
  <si>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</si>
  <si>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</si>
  <si>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</si>
  <si>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</si>
  <si>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</si>
  <si>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</si>
  <si>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</si>
  <si>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</si>
  <si>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</si>
  <si>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</si>
  <si>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</si>
  <si>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</si>
  <si>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</si>
  <si>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</si>
  <si>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</si>
  <si>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</si>
  <si>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</si>
  <si>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</si>
  <si>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</si>
  <si>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</si>
  <si>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</si>
  <si>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</si>
  <si>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</si>
  <si>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</si>
  <si>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</si>
  <si>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</si>
  <si>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</si>
  <si>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</si>
  <si>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</si>
  <si>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</si>
  <si>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</si>
  <si>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</si>
  <si>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</si>
  <si>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</si>
  <si>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</si>
  <si>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</si>
  <si>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</si>
  <si>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</si>
  <si>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</si>
  <si>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</si>
  <si>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</si>
  <si>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</si>
  <si>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</si>
  <si>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</si>
  <si>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</si>
  <si>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</si>
  <si>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</si>
  <si>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</si>
  <si>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</si>
  <si>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</si>
  <si>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</si>
  <si>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</si>
  <si>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</si>
  <si>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</si>
  <si>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</si>
  <si>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</si>
  <si>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</si>
  <si>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</si>
  <si>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</si>
  <si>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</si>
  <si>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</si>
  <si>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</si>
  <si>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</si>
  <si>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</si>
  <si>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</si>
  <si>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</si>
  <si>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</si>
  <si>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</si>
  <si>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</si>
  <si>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</si>
  <si>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</si>
  <si>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</si>
  <si>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</si>
  <si>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</si>
  <si>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</si>
  <si>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</si>
  <si>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</si>
  <si>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</si>
  <si>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</si>
  <si>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</si>
  <si>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</si>
  <si>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</si>
  <si>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</si>
  <si>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</si>
  <si>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</si>
  <si>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</si>
  <si>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</si>
  <si>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</si>
  <si>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</si>
  <si>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</si>
  <si>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</si>
  <si>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</si>
  <si>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</si>
  <si>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</si>
  <si>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</si>
  <si>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</si>
  <si>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</si>
  <si>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</si>
  <si>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</si>
  <si>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</si>
  <si>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</si>
  <si>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</si>
  <si>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</si>
  <si>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</si>
  <si>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</si>
  <si>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</si>
  <si>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</si>
  <si>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</si>
  <si>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</si>
  <si>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</si>
  <si>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</si>
  <si>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</si>
  <si>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</si>
  <si>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</si>
  <si>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</si>
  <si>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</si>
  <si>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</si>
  <si>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</si>
  <si>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</si>
  <si>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</si>
  <si>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</si>
  <si>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</si>
  <si>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</si>
  <si>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</si>
  <si>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</si>
  <si>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</si>
  <si>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</si>
  <si>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</si>
  <si>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</si>
  <si>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</si>
  <si>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</si>
  <si>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</si>
  <si>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</si>
  <si>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</si>
  <si>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</si>
  <si>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</si>
  <si>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</si>
  <si>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</si>
  <si>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</si>
  <si>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</si>
  <si>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</si>
  <si>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</si>
  <si>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</si>
  <si>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</si>
  <si>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</si>
  <si>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</si>
  <si>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</si>
  <si>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</si>
  <si>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</si>
  <si>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</si>
  <si>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</si>
  <si>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</si>
  <si>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</si>
  <si>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</si>
  <si>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</si>
  <si>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</si>
  <si>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</si>
  <si>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</si>
  <si>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</si>
  <si>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</si>
  <si>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</si>
  <si>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</si>
  <si>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</si>
  <si>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</si>
  <si>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</si>
  <si>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</si>
  <si>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</si>
  <si>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</si>
  <si>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</si>
  <si>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</si>
  <si>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</si>
  <si>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</si>
  <si>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</si>
  <si>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</si>
  <si>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</si>
  <si>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</si>
  <si>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</si>
  <si>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</si>
  <si>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</si>
  <si>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</si>
  <si>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</si>
  <si>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</si>
  <si>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</si>
  <si>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</si>
  <si>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</si>
  <si>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</si>
  <si>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</si>
  <si>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</si>
  <si>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</si>
  <si>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</si>
  <si>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</si>
  <si>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</si>
  <si>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</si>
  <si>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</si>
  <si>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</si>
  <si>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</si>
  <si>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</si>
  <si>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</si>
  <si>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</si>
  <si>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</si>
  <si>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</si>
  <si>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</si>
  <si>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</si>
  <si>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</si>
  <si>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</si>
  <si>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</si>
  <si>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</si>
  <si>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</si>
  <si>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</si>
  <si>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</si>
  <si>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</si>
  <si>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</si>
  <si>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</si>
  <si>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</si>
  <si>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</si>
  <si>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</si>
  <si>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</si>
  <si>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</si>
  <si>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</si>
  <si>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</si>
  <si>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</si>
  <si>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</si>
  <si>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</si>
  <si>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</si>
  <si>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</si>
  <si>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</si>
  <si>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</si>
  <si>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</si>
  <si>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</si>
  <si>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</si>
  <si>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</si>
  <si>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</si>
  <si>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</si>
  <si>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</si>
  <si>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</si>
  <si>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</si>
  <si>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</si>
  <si>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</si>
  <si>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</si>
  <si>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</si>
  <si>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</si>
  <si>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</si>
  <si>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</si>
  <si>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</si>
  <si>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</si>
  <si>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</si>
  <si>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</si>
  <si>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</si>
  <si>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</si>
  <si>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</si>
  <si>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</si>
  <si>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</si>
  <si>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</si>
  <si>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</si>
  <si>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</si>
  <si>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</si>
  <si>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</si>
  <si>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</si>
  <si>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</si>
  <si>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</si>
  <si>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</si>
  <si>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</si>
  <si>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</si>
  <si>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</si>
  <si>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</si>
  <si>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</si>
  <si>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</si>
  <si>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</si>
  <si>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</si>
  <si>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</si>
  <si>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</si>
  <si>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</si>
  <si>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</si>
  <si>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</si>
  <si>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</si>
  <si>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</si>
  <si>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</si>
  <si>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</si>
  <si>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</si>
  <si>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</si>
  <si>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</si>
  <si>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</si>
  <si>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</si>
  <si>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</si>
  <si>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</si>
  <si>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</si>
  <si>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</si>
  <si>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</si>
  <si>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</si>
  <si>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</si>
  <si>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</si>
  <si>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</si>
  <si>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</si>
  <si>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</si>
  <si>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</si>
  <si>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</si>
  <si>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</si>
  <si>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</si>
  <si>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</si>
  <si>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</si>
  <si>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</si>
  <si>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</si>
  <si>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</si>
  <si>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</si>
  <si>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</si>
  <si>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</si>
  <si>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</si>
  <si>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</si>
  <si>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</si>
  <si>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</si>
  <si>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</si>
  <si>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</si>
  <si>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</si>
  <si>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</si>
  <si>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</si>
  <si>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</si>
  <si>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</si>
  <si>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</si>
  <si>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</si>
  <si>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</si>
  <si>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</si>
  <si>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</si>
  <si>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</si>
  <si>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</si>
  <si>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</si>
  <si>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</si>
  <si>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</si>
  <si>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</si>
  <si>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</si>
  <si>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</si>
  <si>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</si>
  <si>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</si>
  <si>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</si>
  <si>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</si>
  <si>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</si>
  <si>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</si>
  <si>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</si>
  <si>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</si>
  <si>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</si>
  <si>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</si>
  <si>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</si>
  <si>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</si>
  <si>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</si>
  <si>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</si>
  <si>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</si>
  <si>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</si>
  <si>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</si>
  <si>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</si>
  <si>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</si>
  <si>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</si>
  <si>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</si>
  <si>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</si>
  <si>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</si>
  <si>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</si>
  <si>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</si>
  <si>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</si>
  <si>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</si>
  <si>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</si>
  <si>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</si>
  <si>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</si>
  <si>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</si>
  <si>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</si>
  <si>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</si>
  <si>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</si>
  <si>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</si>
  <si>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</si>
  <si>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</si>
  <si>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</si>
  <si>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</si>
  <si>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</si>
  <si>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</si>
  <si>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</si>
  <si>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</si>
  <si>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</si>
  <si>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</si>
  <si>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</si>
  <si>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</si>
  <si>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</si>
  <si>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</si>
  <si>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</si>
  <si>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</si>
  <si>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</si>
  <si>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</si>
  <si>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</si>
  <si>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</si>
  <si>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</si>
  <si>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</si>
  <si>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</si>
  <si>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</si>
  <si>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</si>
  <si>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</si>
  <si>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</si>
  <si>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</si>
  <si>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</si>
  <si>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</si>
  <si>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</si>
  <si>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</si>
  <si>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</si>
  <si>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</si>
  <si>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</si>
  <si>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</si>
  <si>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</si>
  <si>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</si>
  <si>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</si>
  <si>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</si>
  <si>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</si>
  <si>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</si>
  <si>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</si>
  <si>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</si>
  <si>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</si>
  <si>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</si>
  <si>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</si>
  <si>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</si>
  <si>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</si>
  <si>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</si>
  <si>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</si>
  <si>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</si>
  <si>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</si>
  <si>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</si>
  <si>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</si>
  <si>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</si>
  <si>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</si>
  <si>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</si>
  <si>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</si>
  <si>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</si>
  <si>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</si>
  <si>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</si>
  <si>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</si>
  <si>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</si>
  <si>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</si>
  <si>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</si>
  <si>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</si>
  <si>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</si>
  <si>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</si>
  <si>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</si>
  <si>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</si>
  <si>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</si>
  <si>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</si>
  <si>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</si>
  <si>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</si>
  <si>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</si>
  <si>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</si>
  <si>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</si>
  <si>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</si>
  <si>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</si>
  <si>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</si>
  <si>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</si>
  <si>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</si>
  <si>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</si>
  <si>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</si>
  <si>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</si>
  <si>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</si>
  <si>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</si>
  <si>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</si>
  <si>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</si>
  <si>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</si>
  <si>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</si>
  <si>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</si>
  <si>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</si>
  <si>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</si>
  <si>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</si>
  <si>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</si>
  <si>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</si>
  <si>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</si>
  <si>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</si>
  <si>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</si>
  <si>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</si>
  <si>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</si>
  <si>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</si>
  <si>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</si>
  <si>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</si>
  <si>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</si>
  <si>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</si>
  <si>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</si>
  <si>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</si>
  <si>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</si>
  <si>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</si>
  <si>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</si>
  <si>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</si>
  <si>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</si>
  <si>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</si>
  <si>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</si>
  <si>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</si>
  <si>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</si>
  <si>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</si>
  <si>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</si>
  <si>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</si>
  <si>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</si>
  <si>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</si>
  <si>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</si>
  <si>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</si>
  <si>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</si>
  <si>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</si>
  <si>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</si>
  <si>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</si>
  <si>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</si>
  <si>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</si>
  <si>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</si>
  <si>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</si>
  <si>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</si>
  <si>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</si>
  <si>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</si>
  <si>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</si>
  <si>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</si>
  <si>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</si>
  <si>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</si>
  <si>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</si>
  <si>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</si>
  <si>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</si>
  <si>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</si>
  <si>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</si>
  <si>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</si>
  <si>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</si>
  <si>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</si>
  <si>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</si>
  <si>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</si>
  <si>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</si>
  <si>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</si>
  <si>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</si>
  <si>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</si>
  <si>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</si>
  <si>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</si>
  <si>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</si>
  <si>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</si>
  <si>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</si>
  <si>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</si>
  <si>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</si>
  <si>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</si>
  <si>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</si>
  <si>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</si>
  <si>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</si>
  <si>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</si>
  <si>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</si>
  <si>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</si>
  <si>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</si>
  <si>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</si>
  <si>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</si>
  <si>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</si>
  <si>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</si>
  <si>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</si>
  <si>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</si>
  <si>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</si>
  <si>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</si>
  <si>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</si>
  <si>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</si>
  <si>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</si>
  <si>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</si>
  <si>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</si>
  <si>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</si>
  <si>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</si>
  <si>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</si>
  <si>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</si>
  <si>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</si>
  <si>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</si>
  <si>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</si>
  <si>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</si>
  <si>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</si>
  <si>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</si>
  <si>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</si>
  <si>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</si>
  <si>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</si>
  <si>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</si>
  <si>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</si>
  <si>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</si>
  <si>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</si>
  <si>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</si>
  <si>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</si>
  <si>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</si>
  <si>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</si>
  <si>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</si>
  <si>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</si>
  <si>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</si>
  <si>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</si>
  <si>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</si>
  <si>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</si>
  <si>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</si>
  <si>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</si>
  <si>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</si>
  <si>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</si>
  <si>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</si>
  <si>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</si>
  <si>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</si>
  <si>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</si>
  <si>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</si>
  <si>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</si>
  <si>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</si>
  <si>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</si>
  <si>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</si>
  <si>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</si>
  <si>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</si>
  <si>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</si>
  <si>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</si>
  <si>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</si>
  <si>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</si>
  <si>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</si>
  <si>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</si>
  <si>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</si>
  <si>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</si>
  <si>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</si>
  <si>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</si>
  <si>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</si>
  <si>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</si>
  <si>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</si>
  <si>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</si>
  <si>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</si>
  <si>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</si>
  <si>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</si>
  <si>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</si>
  <si>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</si>
  <si>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</si>
  <si>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</si>
  <si>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</si>
  <si>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</si>
  <si>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</si>
  <si>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</si>
  <si>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</si>
  <si>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</si>
  <si>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</si>
  <si>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</si>
  <si>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</si>
  <si>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</si>
  <si>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</si>
  <si>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</si>
  <si>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</si>
  <si>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</si>
  <si>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</si>
  <si>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</si>
  <si>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</si>
  <si>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</si>
  <si>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</si>
  <si>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</si>
  <si>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</si>
  <si>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</si>
  <si>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</si>
  <si>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</si>
  <si>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</si>
  <si>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</si>
  <si>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</si>
  <si>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</si>
  <si>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</si>
  <si>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</si>
  <si>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</si>
  <si>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</si>
  <si>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</si>
  <si>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</si>
  <si>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</si>
  <si>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</si>
  <si>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</si>
  <si>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</si>
  <si>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</si>
  <si>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</si>
  <si>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</si>
  <si>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</si>
  <si>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</si>
  <si>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</si>
  <si>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</si>
  <si>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</si>
  <si>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</si>
  <si>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</si>
  <si>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</si>
  <si>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</si>
  <si>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</si>
  <si>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</si>
  <si>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</si>
  <si>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</si>
  <si>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</si>
  <si>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</si>
  <si>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</si>
  <si>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</si>
  <si>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</si>
  <si>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</si>
  <si>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</si>
  <si>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</si>
  <si>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</si>
  <si>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</si>
  <si>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</si>
  <si>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</si>
  <si>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</si>
  <si>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</si>
  <si>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</si>
  <si>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</si>
  <si>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</si>
  <si>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</si>
  <si>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</si>
  <si>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</si>
  <si>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</si>
  <si>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</si>
  <si>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</si>
  <si>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</si>
  <si>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</si>
  <si>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</si>
  <si>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</si>
  <si>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</si>
  <si>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</si>
  <si>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</si>
  <si>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</si>
  <si>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</si>
  <si>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</si>
  <si>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</si>
  <si>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</si>
  <si>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</si>
  <si>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</si>
  <si>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</si>
  <si>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</si>
  <si>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</si>
  <si>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</si>
  <si>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</si>
  <si>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</si>
  <si>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</si>
  <si>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</si>
  <si>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</si>
  <si>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</si>
  <si>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</si>
  <si>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</si>
  <si>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</si>
  <si>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</si>
  <si>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</si>
  <si>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</si>
  <si>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</si>
  <si>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</si>
  <si>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</si>
  <si>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</si>
  <si>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</si>
  <si>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</si>
  <si>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</si>
  <si>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</si>
  <si>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</si>
  <si>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</si>
  <si>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</si>
  <si>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</si>
  <si>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</si>
  <si>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</si>
  <si>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</si>
  <si>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</si>
  <si>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</si>
  <si>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</si>
  <si>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</si>
  <si>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</si>
  <si>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</si>
  <si>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</si>
  <si>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</si>
  <si>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</si>
  <si>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</si>
  <si>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</si>
  <si>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</si>
  <si>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</si>
  <si>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</si>
  <si>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</si>
  <si>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</si>
  <si>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</si>
  <si>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</si>
  <si>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</si>
  <si>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</si>
  <si>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</si>
  <si>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</si>
  <si>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</si>
  <si>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</si>
  <si>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</si>
  <si>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</si>
  <si>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</si>
  <si>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</si>
  <si>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</si>
  <si>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</si>
  <si>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</si>
  <si>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</si>
  <si>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</si>
  <si>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</si>
  <si>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</si>
  <si>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</si>
  <si>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</si>
  <si>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</si>
  <si>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</si>
  <si>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</si>
  <si>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</si>
  <si>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</si>
  <si>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</si>
  <si>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</si>
  <si>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</si>
  <si>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</si>
  <si>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</si>
  <si>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</si>
  <si>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</si>
  <si>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</si>
  <si>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</si>
  <si>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</si>
  <si>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</si>
  <si>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</si>
  <si>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</si>
  <si>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</si>
  <si>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</si>
  <si>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</si>
  <si>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</si>
  <si>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</si>
  <si>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</si>
  <si>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</si>
  <si>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</si>
  <si>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</si>
  <si>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</si>
  <si>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</si>
  <si>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</si>
  <si>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</si>
  <si>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</si>
  <si>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</si>
  <si>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</si>
  <si>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</si>
  <si>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</si>
  <si>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</si>
  <si>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</si>
  <si>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</si>
  <si>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</si>
  <si>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</si>
  <si>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</si>
  <si>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</si>
  <si>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</si>
  <si>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</si>
  <si>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</si>
  <si>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</si>
  <si>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</si>
  <si>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</si>
  <si>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</si>
  <si>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</si>
  <si>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</si>
  <si>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</si>
  <si>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</si>
  <si>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</si>
  <si>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</si>
  <si>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</si>
  <si>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</si>
  <si>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</si>
  <si>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</si>
  <si>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</si>
  <si>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</si>
  <si>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</si>
  <si>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</si>
  <si>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</si>
  <si>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</si>
  <si>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</si>
  <si>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</si>
  <si>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</si>
  <si>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</si>
  <si>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</si>
  <si>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</si>
  <si>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</si>
  <si>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</si>
  <si>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</si>
  <si>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</si>
  <si>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</si>
  <si>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</si>
  <si>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</si>
  <si>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</si>
  <si>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</si>
  <si>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</si>
  <si>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</si>
  <si>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</si>
  <si>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</si>
  <si>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</si>
  <si>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</si>
  <si>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</si>
  <si>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</si>
  <si>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</si>
  <si>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</si>
  <si>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</si>
  <si>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</si>
  <si>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</si>
  <si>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</si>
  <si>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</si>
  <si>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</si>
  <si>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</si>
  <si>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</si>
  <si>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</si>
  <si>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</si>
  <si>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</si>
  <si>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</si>
  <si>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</si>
  <si>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</si>
  <si>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</si>
  <si>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</si>
  <si>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</si>
  <si>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</si>
  <si>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</si>
  <si>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</si>
  <si>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</si>
  <si>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</si>
  <si>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</si>
  <si>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</si>
  <si>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</si>
  <si>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</si>
  <si>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</si>
  <si>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</si>
  <si>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</si>
  <si>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</si>
  <si>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</si>
  <si>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</si>
  <si>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</si>
  <si>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</si>
  <si>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</si>
  <si>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</si>
  <si>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</si>
  <si>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</si>
  <si>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</si>
  <si>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</si>
  <si>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</si>
  <si>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</si>
  <si>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</si>
  <si>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</si>
  <si>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</si>
  <si>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</si>
  <si>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</si>
  <si>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</si>
  <si>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</si>
  <si>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</si>
  <si>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</si>
  <si>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</si>
  <si>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</si>
  <si>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</si>
  <si>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</si>
  <si>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</si>
  <si>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</si>
  <si>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</si>
  <si>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</si>
  <si>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</si>
  <si>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</si>
  <si>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</si>
  <si>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</si>
  <si>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</si>
  <si>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</si>
  <si>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</si>
  <si>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</si>
  <si>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</si>
  <si>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</si>
  <si>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</si>
  <si>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</si>
  <si>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</si>
  <si>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</si>
  <si>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</si>
  <si>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</si>
  <si>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</si>
  <si>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</si>
  <si>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</si>
  <si>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</si>
  <si>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</si>
  <si>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</si>
  <si>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</si>
  <si>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</si>
  <si>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</si>
  <si>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</si>
  <si>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</si>
  <si>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</si>
  <si>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</si>
  <si>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</si>
  <si>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</si>
  <si>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</si>
  <si>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</si>
  <si>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</si>
  <si>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</si>
  <si>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</si>
  <si>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</si>
  <si>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</si>
  <si>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</si>
  <si>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</si>
  <si>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</si>
  <si>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</si>
  <si>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</si>
  <si>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</si>
  <si>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</si>
  <si>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</si>
  <si>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</si>
  <si>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</si>
  <si>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</si>
  <si>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</si>
  <si>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</si>
  <si>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</si>
  <si>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</si>
  <si>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</si>
  <si>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</si>
  <si>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</si>
  <si>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</si>
  <si>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</si>
  <si>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</si>
  <si>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</si>
  <si>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</si>
  <si>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</si>
  <si>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</si>
  <si>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</si>
  <si>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</si>
  <si>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</si>
  <si>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</si>
  <si>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</si>
  <si>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</si>
  <si>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</si>
  <si>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</si>
  <si>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</si>
  <si>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</si>
  <si>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</si>
  <si>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</si>
  <si>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</si>
  <si>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</si>
  <si>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</si>
  <si>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</si>
  <si>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</si>
  <si>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</si>
  <si>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</si>
  <si>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</si>
  <si>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</si>
  <si>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</si>
  <si>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</si>
  <si>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</si>
  <si>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</si>
  <si>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</si>
  <si>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</si>
  <si>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</si>
  <si>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</si>
  <si>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</si>
  <si>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</si>
  <si>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</si>
  <si>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</si>
  <si>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</si>
  <si>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</si>
  <si>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</si>
  <si>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</si>
  <si>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</si>
  <si>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</si>
  <si>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</si>
  <si>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</si>
  <si>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</si>
  <si>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</si>
  <si>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</si>
  <si>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</si>
  <si>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</si>
  <si>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</si>
  <si>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</si>
  <si>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</si>
  <si>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</si>
  <si>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</si>
  <si>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</si>
  <si>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</si>
  <si>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</si>
  <si>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</si>
  <si>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</si>
  <si>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</si>
  <si>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</si>
  <si>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</si>
  <si>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</si>
  <si>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</si>
  <si>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</si>
  <si>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</si>
  <si>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</si>
  <si>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</si>
  <si>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</si>
  <si>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</si>
  <si>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</si>
  <si>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</si>
  <si>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</si>
  <si>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</si>
  <si>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</si>
  <si>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</si>
  <si>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</si>
  <si>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</si>
  <si>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</si>
  <si>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</si>
  <si>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</si>
  <si>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</si>
  <si>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</si>
  <si>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</si>
  <si>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</si>
  <si>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</si>
  <si>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</si>
  <si>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</si>
  <si>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</si>
  <si>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</si>
  <si>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</si>
  <si>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</si>
  <si>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</si>
  <si>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</si>
  <si>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</si>
  <si>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</si>
  <si>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</si>
  <si>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</si>
  <si>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</si>
  <si>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</si>
  <si>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</si>
  <si>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</si>
  <si>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</si>
  <si>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</si>
  <si>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</si>
  <si>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</si>
  <si>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</si>
  <si>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</si>
  <si>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</si>
  <si>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</si>
  <si>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</si>
  <si>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</si>
  <si>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</si>
  <si>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</si>
  <si>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</si>
  <si>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</si>
  <si>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</si>
  <si>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</si>
  <si>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</si>
  <si>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</si>
  <si>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</si>
  <si>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</si>
  <si>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</si>
  <si>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</si>
  <si>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</si>
  <si>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</si>
  <si>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</si>
  <si>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</si>
  <si>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</si>
  <si>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</si>
  <si>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</si>
  <si>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</si>
  <si>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</si>
  <si>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</si>
  <si>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</si>
  <si>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</si>
  <si>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</si>
  <si>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</si>
  <si>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</si>
  <si>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</si>
  <si>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</si>
  <si>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</si>
  <si>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</si>
  <si>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</si>
  <si>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</si>
  <si>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</si>
  <si>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</si>
  <si>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</si>
  <si>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</si>
  <si>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</si>
  <si>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</si>
  <si>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</si>
  <si>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</si>
  <si>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</si>
  <si>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</si>
  <si>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</si>
  <si>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</si>
  <si>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</si>
  <si>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</si>
  <si>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</si>
  <si>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</si>
  <si>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</si>
  <si>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</si>
  <si>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</si>
  <si>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</si>
  <si>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</si>
  <si>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</si>
  <si>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</si>
  <si>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</si>
  <si>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</si>
  <si>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</si>
  <si>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</si>
  <si>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</si>
  <si>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</si>
  <si>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</si>
  <si>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</si>
  <si>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</si>
  <si>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</si>
  <si>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</si>
  <si>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</si>
  <si>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</si>
  <si>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</si>
  <si>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</si>
  <si>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</si>
  <si>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</si>
  <si>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</si>
  <si>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</si>
  <si>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</si>
  <si>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</si>
  <si>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</si>
  <si>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</si>
  <si>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</si>
  <si>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</si>
  <si>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</si>
  <si>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</si>
  <si>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</si>
  <si>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</si>
  <si>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</si>
  <si>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</si>
  <si>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</si>
  <si>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</si>
  <si>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</si>
  <si>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</si>
  <si>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</si>
  <si>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</si>
  <si>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</si>
  <si>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</si>
  <si>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</si>
  <si>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</si>
  <si>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</si>
  <si>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</si>
  <si>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</si>
  <si>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</si>
  <si>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</si>
  <si>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</si>
  <si>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</si>
  <si>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</si>
  <si>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</si>
  <si>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</si>
  <si>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</si>
  <si>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</si>
  <si>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</si>
  <si>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</si>
  <si>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</si>
  <si>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</si>
  <si>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</si>
  <si>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</si>
  <si>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</si>
  <si>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</si>
  <si>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</si>
  <si>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</si>
  <si>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</si>
  <si>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</si>
  <si>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</si>
  <si>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</si>
  <si>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</si>
  <si>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</si>
  <si>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</si>
  <si>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</si>
  <si>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</si>
  <si>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</si>
  <si>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</si>
  <si>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</si>
  <si>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</si>
  <si>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</si>
  <si>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</si>
  <si>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</si>
  <si>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</si>
  <si>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</si>
  <si>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</si>
  <si>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</si>
  <si>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</si>
  <si>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</si>
  <si>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</si>
  <si>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</si>
  <si>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</si>
  <si>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</si>
  <si>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</si>
  <si>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</si>
  <si>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</si>
  <si>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</si>
  <si>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</si>
  <si>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</si>
  <si>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</si>
  <si>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</si>
  <si>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</si>
  <si>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</si>
  <si>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</si>
  <si>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</si>
  <si>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</si>
  <si>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</si>
  <si>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</si>
  <si>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</si>
  <si>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</si>
  <si>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</si>
  <si>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</si>
  <si>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</si>
  <si>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</si>
  <si>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</si>
  <si>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</si>
  <si>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</si>
  <si>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</si>
  <si>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</si>
  <si>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</si>
  <si>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</si>
  <si>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</si>
  <si>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</si>
  <si>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</si>
  <si>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</si>
  <si>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</si>
  <si>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</si>
  <si>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</si>
  <si>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</si>
  <si>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</si>
  <si>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</si>
  <si>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</si>
  <si>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</si>
  <si>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</si>
  <si>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</si>
  <si>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</si>
  <si>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</si>
  <si>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</si>
  <si>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</si>
  <si>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</si>
  <si>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</si>
  <si>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</si>
  <si>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</si>
  <si>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</si>
  <si>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</si>
  <si>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</si>
  <si>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</si>
  <si>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</si>
  <si>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</si>
  <si>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</si>
  <si>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</si>
  <si>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</si>
  <si>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</si>
  <si>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</si>
  <si>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</si>
  <si>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</si>
  <si>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</si>
  <si>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</si>
  <si>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</si>
  <si>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</si>
  <si>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</si>
  <si>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</si>
  <si>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</si>
  <si>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</si>
  <si>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</si>
  <si>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</si>
  <si>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</si>
  <si>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</si>
  <si>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</si>
  <si>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</si>
  <si>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</si>
  <si>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</si>
  <si>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</si>
  <si>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</si>
  <si>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</si>
  <si>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</si>
  <si>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</si>
  <si>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</si>
  <si>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</si>
  <si>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</si>
  <si>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</si>
  <si>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</si>
  <si>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</si>
  <si>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</si>
  <si>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</si>
  <si>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</si>
  <si>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</si>
  <si>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</si>
  <si>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</si>
  <si>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</si>
  <si>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</si>
  <si>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</si>
  <si>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</si>
  <si>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</si>
  <si>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</si>
  <si>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</si>
  <si>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</si>
  <si>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</si>
  <si>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</si>
  <si>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</si>
  <si>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</si>
  <si>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</si>
  <si>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</si>
  <si>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</si>
  <si>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</si>
  <si>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</si>
  <si>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</si>
  <si>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</si>
  <si>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</si>
  <si>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</si>
  <si>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</si>
  <si>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</si>
  <si>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</si>
  <si>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</si>
  <si>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</si>
  <si>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</si>
  <si>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</si>
  <si>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</si>
  <si>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</si>
  <si>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</si>
  <si>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</si>
  <si>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</si>
  <si>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</si>
  <si>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</si>
  <si>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</si>
  <si>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</si>
  <si>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</si>
  <si>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</si>
  <si>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</si>
  <si>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</si>
  <si>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</si>
  <si>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</si>
  <si>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</si>
  <si>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</si>
  <si>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</si>
  <si>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</si>
  <si>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</si>
  <si>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</si>
  <si>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</si>
  <si>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</si>
  <si>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</si>
  <si>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</si>
  <si>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</si>
  <si>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</si>
  <si>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</si>
  <si>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</si>
  <si>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</si>
  <si>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</si>
  <si>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</si>
  <si>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</si>
  <si>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</si>
  <si>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</si>
  <si>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</si>
  <si>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</si>
  <si>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</si>
  <si>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</si>
  <si>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</si>
  <si>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</si>
  <si>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</si>
  <si>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</si>
  <si>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</si>
  <si>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</si>
  <si>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</si>
  <si>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</si>
  <si>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</si>
  <si>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</si>
  <si>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</si>
  <si>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</si>
  <si>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</si>
  <si>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</si>
  <si>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</si>
  <si>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</si>
  <si>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</si>
  <si>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</si>
  <si>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</si>
  <si>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</si>
  <si>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</si>
  <si>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</si>
  <si>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</si>
  <si>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</si>
  <si>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</si>
  <si>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</si>
  <si>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</si>
  <si>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</si>
  <si>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</si>
  <si>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</si>
  <si>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</si>
  <si>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</si>
  <si>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</si>
  <si>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</si>
  <si>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</si>
  <si>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</si>
  <si>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</si>
  <si>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</si>
  <si>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</si>
  <si>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</si>
  <si>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</si>
  <si>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</si>
  <si>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</si>
  <si>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</si>
  <si>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</si>
  <si>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</si>
  <si>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</si>
  <si>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</si>
  <si>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</si>
  <si>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</si>
  <si>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</si>
  <si>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</si>
  <si>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</si>
  <si>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</si>
  <si>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</si>
  <si>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</si>
  <si>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</si>
  <si>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</si>
  <si>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</si>
  <si>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</si>
  <si>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</si>
  <si>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</si>
  <si>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</si>
  <si>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</si>
  <si>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</si>
  <si>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</si>
  <si>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</si>
  <si>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</si>
  <si>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</si>
  <si>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</si>
  <si>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</si>
  <si>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</si>
  <si>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</si>
  <si>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</si>
  <si>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</si>
  <si>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</si>
  <si>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</si>
  <si>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</si>
  <si>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</si>
  <si>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</si>
  <si>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</si>
  <si>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</si>
  <si>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</si>
  <si>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</si>
  <si>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</si>
  <si>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</si>
  <si>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</si>
  <si>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</si>
  <si>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</si>
  <si>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</si>
  <si>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</si>
  <si>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</si>
  <si>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</si>
  <si>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</si>
  <si>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</si>
  <si>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</si>
  <si>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</si>
  <si>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</si>
  <si>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</si>
  <si>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</si>
  <si>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</si>
  <si>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</si>
  <si>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</si>
  <si>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</si>
  <si>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</si>
  <si>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</si>
  <si>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</si>
  <si>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</si>
  <si>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</si>
  <si>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</si>
  <si>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</si>
  <si>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</si>
  <si>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</si>
  <si>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</si>
  <si>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</si>
  <si>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</si>
  <si>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</si>
  <si>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</si>
  <si>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</si>
  <si>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</si>
  <si>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</si>
  <si>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</si>
  <si>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</si>
  <si>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</si>
  <si>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</si>
  <si>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</si>
  <si>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</si>
  <si>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</si>
  <si>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</si>
  <si>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</si>
  <si>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</si>
  <si>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</si>
  <si>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</si>
  <si>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</si>
  <si>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</si>
  <si>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</si>
  <si>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</si>
  <si>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</si>
  <si>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</si>
  <si>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</si>
  <si>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</si>
  <si>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</si>
  <si>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</si>
  <si>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</si>
  <si>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</si>
  <si>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</si>
  <si>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</si>
  <si>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</si>
  <si>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</si>
  <si>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</si>
  <si>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</si>
  <si>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</si>
  <si>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</si>
  <si>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</si>
  <si>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</si>
  <si>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</si>
  <si>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</si>
  <si>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</si>
  <si>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</si>
  <si>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</si>
  <si>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</si>
  <si>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</si>
  <si>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</si>
  <si>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</si>
  <si>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</si>
  <si>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</si>
  <si>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</si>
  <si>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</si>
  <si>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</si>
  <si>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</si>
  <si>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</si>
  <si>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</si>
  <si>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</si>
  <si>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</si>
  <si>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</si>
  <si>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</si>
  <si>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</si>
  <si>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</si>
  <si>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</si>
  <si>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</si>
  <si>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</si>
  <si>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</si>
  <si>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</si>
  <si>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</si>
  <si>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</si>
  <si>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</si>
  <si>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</si>
  <si>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</si>
  <si>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</si>
  <si>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</si>
  <si>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</si>
  <si>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</si>
  <si>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</si>
  <si>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</si>
  <si>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</si>
  <si>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</si>
  <si>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</si>
  <si>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</si>
  <si>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</si>
  <si>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</si>
  <si>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</si>
  <si>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</si>
  <si>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</si>
  <si>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</si>
  <si>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</si>
  <si>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</si>
  <si>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</si>
  <si>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</si>
  <si>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</si>
  <si>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</si>
  <si>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</si>
  <si>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</si>
  <si>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</si>
  <si>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</si>
  <si>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</si>
  <si>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</si>
  <si>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</si>
  <si>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</si>
  <si>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</si>
  <si>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</si>
  <si>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</si>
  <si>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</si>
  <si>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</si>
  <si>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</si>
  <si>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</si>
  <si>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</si>
  <si>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</si>
  <si>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</si>
  <si>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</si>
  <si>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</si>
  <si>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</si>
  <si>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</si>
  <si>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</si>
  <si>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</si>
  <si>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</si>
  <si>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</si>
  <si>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</si>
  <si>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</si>
  <si>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</si>
  <si>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</si>
  <si>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</si>
  <si>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</si>
  <si>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</si>
  <si>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</si>
  <si>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</si>
  <si>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</si>
  <si>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</si>
  <si>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</si>
  <si>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</si>
  <si>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</si>
  <si>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</si>
  <si>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</si>
  <si>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</si>
  <si>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</si>
  <si>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</si>
  <si>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</si>
  <si>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</si>
  <si>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</si>
  <si>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</si>
  <si>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</si>
  <si>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</si>
  <si>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</si>
  <si>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</si>
  <si>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</si>
  <si>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</si>
  <si>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</si>
  <si>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</si>
  <si>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</si>
  <si>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</si>
  <si>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</si>
  <si>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</si>
  <si>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</si>
  <si>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</si>
  <si>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</si>
  <si>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</si>
  <si>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</si>
  <si>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</si>
  <si>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</si>
  <si>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</si>
  <si>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</si>
  <si>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</si>
  <si>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</si>
  <si>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</si>
  <si>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</si>
  <si>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</si>
  <si>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</si>
  <si>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</si>
  <si>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</si>
  <si>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</si>
  <si>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</si>
  <si>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</si>
  <si>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</si>
  <si>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</si>
  <si>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</si>
  <si>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</si>
  <si>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</si>
  <si>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</si>
  <si>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</si>
  <si>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</si>
  <si>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</si>
  <si>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</si>
  <si>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</si>
  <si>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</si>
  <si>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</si>
  <si>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</si>
  <si>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</si>
  <si>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</si>
  <si>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</si>
  <si>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</si>
  <si>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</si>
  <si>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</si>
  <si>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</si>
  <si>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</si>
  <si>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</si>
  <si>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</si>
  <si>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</si>
  <si>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</si>
  <si>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</si>
  <si>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</si>
  <si>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</si>
  <si>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</si>
  <si>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</si>
  <si>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</si>
  <si>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</si>
  <si>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</si>
  <si>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</si>
  <si>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</si>
  <si>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</si>
  <si>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</si>
  <si>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</si>
  <si>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</si>
  <si>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</si>
  <si>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</si>
  <si>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</si>
  <si>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</si>
  <si>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</si>
  <si>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</si>
  <si>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</si>
  <si>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</si>
  <si>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</si>
  <si>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</si>
  <si>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</si>
  <si>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</si>
  <si>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</si>
  <si>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</si>
  <si>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</si>
  <si>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</si>
  <si>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</si>
  <si>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</si>
  <si>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</si>
  <si>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</si>
  <si>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</si>
  <si>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</si>
  <si>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</si>
  <si>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</si>
  <si>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</si>
  <si>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</si>
  <si>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</si>
  <si>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</si>
  <si>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</si>
  <si>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</si>
  <si>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</si>
  <si>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</si>
  <si>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</si>
  <si>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</si>
  <si>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</si>
  <si>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</si>
  <si>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</si>
  <si>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</si>
  <si>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</si>
  <si>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</si>
  <si>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</si>
  <si>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</si>
  <si>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</si>
  <si>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</si>
  <si>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</si>
  <si>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</si>
  <si>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</si>
  <si>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</si>
  <si>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</si>
  <si>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</si>
  <si>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</si>
  <si>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</si>
  <si>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</si>
  <si>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</si>
  <si>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</si>
  <si>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</si>
  <si>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</si>
  <si>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</si>
  <si>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</si>
  <si>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</si>
  <si>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</si>
  <si>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</si>
  <si>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</si>
  <si>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</si>
  <si>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</si>
  <si>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</si>
  <si>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</si>
  <si>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</si>
  <si>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</si>
  <si>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</si>
  <si>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</si>
  <si>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</si>
  <si>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</si>
  <si>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</si>
  <si>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</si>
  <si>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</si>
  <si>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</si>
  <si>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</si>
  <si>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</si>
  <si>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</si>
  <si>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</si>
  <si>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</si>
  <si>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</si>
  <si>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</si>
  <si>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</si>
  <si>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</si>
  <si>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</si>
  <si>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</si>
  <si>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</si>
  <si>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</si>
  <si>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</si>
  <si>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</si>
  <si>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</si>
  <si>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</si>
  <si>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</si>
  <si>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</si>
  <si>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</si>
  <si>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</si>
  <si>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</si>
  <si>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</si>
  <si>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</si>
  <si>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</si>
  <si>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</si>
  <si>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</si>
  <si>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</si>
  <si>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</si>
  <si>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</si>
  <si>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</si>
  <si>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</si>
  <si>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</si>
  <si>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</si>
  <si>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</si>
  <si>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</si>
  <si>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</si>
  <si>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</si>
  <si>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</si>
  <si>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</si>
  <si>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</si>
  <si>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</si>
  <si>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</si>
  <si>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</si>
  <si>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</si>
  <si>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</si>
  <si>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</si>
  <si>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</si>
  <si>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</si>
  <si>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</si>
  <si>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</si>
  <si>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</si>
  <si>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</si>
  <si>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</si>
  <si>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</si>
  <si>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</si>
  <si>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</si>
  <si>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</si>
  <si>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</si>
  <si>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</si>
  <si>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</si>
  <si>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</si>
  <si>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</si>
  <si>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</si>
  <si>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</si>
  <si>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</si>
  <si>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</si>
  <si>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</si>
  <si>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</si>
  <si>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</si>
  <si>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</si>
  <si>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</si>
  <si>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</si>
  <si>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</si>
  <si>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</si>
  <si>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</si>
  <si>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</si>
  <si>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</si>
  <si>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</si>
  <si>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</si>
  <si>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</si>
  <si>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</si>
  <si>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</si>
  <si>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</si>
  <si>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</si>
  <si>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</si>
  <si>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</si>
  <si>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</si>
  <si>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</si>
  <si>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</si>
  <si>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</si>
  <si>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</si>
  <si>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</si>
  <si>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</si>
  <si>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</si>
  <si>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</si>
  <si>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</si>
  <si>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</si>
  <si>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</si>
  <si>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</si>
  <si>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</si>
  <si>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</si>
  <si>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</si>
  <si>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</si>
  <si>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</si>
  <si>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</si>
  <si>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</si>
  <si>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</si>
  <si>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</si>
  <si>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</si>
  <si>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</si>
  <si>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</si>
  <si>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</si>
  <si>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</si>
  <si>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</si>
  <si>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</si>
  <si>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</si>
  <si>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</si>
  <si>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</si>
  <si>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</si>
  <si>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</si>
  <si>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</si>
  <si>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</si>
  <si>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</si>
  <si>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</si>
  <si>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</si>
  <si>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</si>
  <si>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</si>
  <si>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</si>
  <si>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</si>
  <si>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</si>
  <si>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</si>
  <si>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</si>
  <si>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</si>
  <si>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</si>
  <si>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</si>
  <si>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</si>
  <si>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</si>
  <si>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</si>
  <si>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</si>
  <si>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</si>
  <si>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</si>
  <si>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</si>
  <si>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</si>
  <si>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</si>
  <si>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</si>
  <si>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</si>
  <si>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</si>
  <si>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</si>
  <si>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</si>
  <si>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</si>
  <si>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</si>
  <si>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</si>
  <si>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</si>
  <si>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</si>
  <si>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</si>
  <si>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</si>
  <si>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</si>
  <si>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</si>
  <si>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</si>
  <si>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</si>
  <si>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</si>
  <si>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</si>
  <si>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</si>
  <si>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</si>
  <si>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</si>
  <si>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</si>
  <si>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</si>
  <si>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</si>
  <si>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</si>
  <si>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</si>
  <si>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</si>
  <si>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</si>
  <si>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</si>
  <si>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</si>
  <si>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</si>
  <si>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</si>
  <si>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</si>
  <si>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</si>
  <si>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</si>
  <si>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</si>
  <si>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</si>
  <si>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</si>
  <si>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</si>
  <si>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</si>
  <si>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</si>
  <si>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</si>
  <si>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</si>
  <si>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</si>
  <si>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</si>
  <si>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</si>
  <si>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</si>
  <si>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</si>
  <si>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</si>
  <si>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</si>
  <si>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</si>
  <si>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</si>
  <si>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</si>
  <si>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</si>
  <si>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</si>
  <si>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</si>
  <si>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</si>
  <si>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</si>
  <si>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</si>
  <si>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</si>
  <si>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</si>
  <si>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</si>
  <si>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</si>
  <si>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</si>
  <si>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</si>
  <si>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</si>
  <si>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</si>
  <si>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</si>
  <si>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</si>
  <si>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</si>
  <si>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</si>
  <si>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</si>
  <si>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</si>
  <si>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</si>
  <si>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</si>
  <si>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</si>
  <si>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</si>
  <si>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</si>
  <si>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</si>
  <si>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</si>
  <si>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</si>
  <si>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</si>
  <si>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</si>
  <si>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</si>
  <si>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</si>
  <si>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</si>
  <si>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</si>
  <si>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</si>
  <si>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</si>
  <si>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</si>
  <si>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</si>
  <si>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</si>
  <si>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</si>
  <si>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</si>
  <si>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</si>
  <si>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</si>
  <si>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</si>
  <si>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</si>
  <si>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</si>
  <si>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</si>
  <si>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</si>
  <si>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</si>
  <si>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</si>
  <si>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</si>
  <si>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</si>
  <si>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</si>
  <si>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</si>
  <si>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</si>
  <si>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</si>
  <si>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</si>
  <si>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</si>
  <si>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</si>
  <si>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</si>
  <si>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</si>
  <si>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</si>
  <si>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</si>
  <si>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</si>
  <si>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</si>
  <si>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</si>
  <si>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</si>
  <si>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</si>
  <si>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</si>
  <si>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</si>
  <si>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</si>
  <si>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</si>
  <si>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</si>
  <si>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</si>
  <si>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</si>
  <si>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</si>
  <si>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</si>
  <si>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</si>
  <si>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</si>
  <si>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</si>
  <si>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</si>
  <si>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</si>
  <si>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</si>
  <si>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</si>
  <si>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</si>
  <si>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</si>
  <si>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</si>
  <si>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</si>
  <si>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</si>
  <si>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</si>
  <si>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</si>
  <si>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</si>
  <si>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</si>
  <si>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</si>
  <si>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</si>
  <si>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</si>
  <si>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</si>
  <si>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</si>
  <si>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</si>
  <si>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</si>
  <si>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</si>
  <si>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</si>
  <si>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</si>
  <si>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</si>
  <si>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</si>
  <si>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</si>
  <si>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</si>
  <si>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</si>
  <si>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</si>
  <si>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</si>
  <si>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</si>
  <si>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</si>
  <si>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</si>
  <si>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</si>
  <si>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</si>
  <si>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</si>
  <si>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</si>
  <si>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</si>
  <si>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</si>
  <si>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</si>
  <si>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</si>
  <si>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</si>
  <si>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</si>
  <si>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</si>
  <si>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</si>
  <si>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</si>
  <si>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</si>
  <si>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</si>
  <si>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</si>
  <si>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</si>
  <si>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</si>
  <si>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</si>
  <si>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</si>
  <si>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</si>
  <si>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</si>
  <si>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</si>
  <si>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</si>
  <si>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</si>
  <si>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</si>
  <si>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</si>
  <si>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</si>
  <si>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</si>
  <si>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</si>
  <si>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</si>
  <si>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</si>
  <si>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</si>
  <si>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</si>
  <si>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</si>
  <si>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</si>
  <si>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</si>
  <si>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</si>
  <si>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</si>
  <si>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</si>
  <si>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</si>
  <si>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</si>
  <si>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</si>
  <si>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</si>
  <si>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</si>
  <si>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</si>
  <si>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</si>
  <si>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</si>
  <si>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</si>
  <si>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</si>
  <si>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</si>
  <si>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</si>
  <si>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</si>
  <si>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</si>
  <si>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</si>
  <si>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</si>
  <si>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</si>
  <si>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</si>
  <si>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</si>
  <si>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</si>
  <si>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</si>
  <si>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</si>
  <si>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</si>
  <si>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</si>
  <si>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</si>
  <si>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</si>
  <si>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</si>
  <si>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</si>
  <si>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</si>
  <si>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</si>
  <si>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</si>
  <si>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</si>
  <si>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</si>
  <si>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</si>
  <si>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</si>
  <si>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</si>
  <si>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</si>
  <si>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</si>
  <si>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</si>
  <si>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</si>
  <si>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</si>
  <si>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</si>
  <si>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</si>
  <si>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</si>
  <si>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</si>
  <si>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</si>
  <si>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</si>
  <si>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</si>
  <si>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</si>
  <si>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</si>
  <si>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</si>
  <si>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</si>
  <si>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</si>
  <si>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</si>
  <si>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</si>
  <si>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</si>
  <si>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</si>
  <si>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</si>
  <si>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</si>
  <si>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</si>
  <si>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</si>
  <si>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</si>
  <si>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</si>
  <si>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</si>
  <si>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</si>
  <si>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</si>
  <si>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</si>
  <si>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</si>
  <si>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</si>
  <si>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</si>
  <si>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</si>
  <si>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</si>
  <si>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</si>
  <si>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</si>
  <si>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</si>
  <si>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</si>
  <si>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</si>
  <si>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</si>
  <si>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</si>
  <si>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</si>
  <si>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</si>
  <si>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</si>
  <si>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</si>
  <si>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</si>
  <si>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</si>
  <si>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</si>
  <si>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</si>
  <si>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</si>
  <si>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</si>
  <si>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</si>
  <si>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</si>
  <si>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</si>
  <si>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</si>
  <si>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</si>
  <si>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</si>
  <si>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</si>
  <si>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</si>
  <si>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</si>
  <si>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</si>
  <si>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</si>
  <si>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</si>
  <si>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</si>
  <si>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</si>
  <si>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</si>
  <si>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</si>
  <si>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</si>
  <si>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</si>
  <si>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</si>
  <si>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</si>
  <si>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</si>
  <si>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</si>
  <si>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</si>
  <si>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</si>
  <si>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</si>
  <si>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</si>
  <si>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</si>
  <si>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</si>
  <si>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</si>
  <si>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</si>
  <si>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</si>
  <si>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</si>
  <si>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</si>
  <si>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</si>
  <si>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</si>
  <si>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</si>
  <si>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</si>
  <si>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</si>
  <si>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</si>
  <si>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</si>
  <si>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</si>
  <si>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</si>
  <si>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</si>
  <si>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</si>
  <si>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</si>
  <si>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</si>
  <si>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</si>
  <si>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</si>
  <si>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</si>
  <si>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</si>
  <si>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</si>
  <si>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</si>
  <si>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</si>
  <si>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</si>
  <si>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</si>
  <si>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</si>
  <si>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</si>
  <si>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</si>
  <si>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</si>
  <si>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</si>
  <si>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</si>
  <si>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</si>
  <si>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</si>
  <si>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</si>
  <si>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</si>
  <si>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</si>
  <si>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</si>
  <si>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</si>
  <si>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</si>
  <si>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</si>
  <si>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</si>
  <si>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</si>
  <si>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</si>
  <si>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</si>
  <si>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</si>
  <si>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</si>
  <si>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</si>
  <si>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</si>
  <si>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</si>
  <si>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</si>
  <si>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</si>
  <si>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</si>
  <si>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</si>
  <si>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</si>
  <si>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</si>
  <si>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</si>
  <si>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</si>
  <si>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</si>
  <si>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</si>
  <si>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</si>
  <si>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</si>
  <si>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</si>
  <si>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</si>
  <si>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</si>
  <si>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</si>
  <si>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</si>
  <si>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</si>
  <si>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</si>
  <si>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</si>
  <si>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</si>
  <si>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</si>
  <si>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</si>
  <si>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</si>
  <si>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</si>
  <si>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</si>
  <si>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</si>
  <si>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</si>
  <si>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</si>
  <si>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</si>
  <si>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</si>
  <si>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</si>
  <si>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</si>
  <si>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</si>
  <si>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</si>
  <si>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</si>
  <si>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</si>
  <si>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</si>
  <si>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</si>
  <si>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</si>
  <si>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</si>
  <si>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</si>
  <si>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</si>
  <si>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</si>
  <si>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</si>
  <si>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</si>
  <si>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</si>
  <si>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</si>
  <si>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</si>
  <si>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</si>
  <si>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</si>
  <si>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</si>
  <si>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</si>
  <si>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</si>
  <si>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</si>
  <si>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</si>
  <si>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</si>
  <si>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</si>
  <si>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</si>
  <si>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</si>
  <si>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</si>
  <si>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</si>
  <si>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</si>
  <si>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</si>
  <si>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</si>
  <si>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</si>
  <si>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</si>
  <si>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</si>
  <si>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</si>
  <si>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</si>
  <si>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</si>
  <si>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</si>
  <si>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</si>
  <si>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</si>
  <si>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</si>
  <si>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</si>
  <si>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</si>
  <si>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</si>
  <si>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</si>
  <si>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</si>
  <si>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</si>
  <si>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</si>
  <si>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</si>
  <si>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</si>
  <si>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</si>
  <si>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</si>
  <si>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</si>
  <si>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</si>
  <si>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</si>
  <si>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</si>
  <si>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</si>
  <si>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</si>
  <si>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</si>
  <si>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</si>
  <si>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</si>
  <si>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</si>
  <si>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</si>
  <si>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</si>
  <si>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</si>
  <si>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</si>
  <si>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</si>
  <si>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</si>
  <si>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</si>
  <si>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</si>
  <si>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</si>
  <si>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</si>
  <si>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</si>
  <si>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</si>
  <si>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</si>
  <si>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</si>
  <si>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</si>
  <si>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</si>
  <si>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</si>
  <si>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</si>
  <si>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</si>
  <si>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</si>
  <si>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</si>
  <si>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</si>
  <si>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</si>
  <si>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</si>
  <si>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</si>
  <si>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</si>
  <si>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</si>
  <si>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</si>
  <si>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</si>
  <si>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</si>
  <si>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</si>
  <si>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</si>
  <si>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</si>
  <si>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</si>
  <si>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</si>
  <si>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</si>
  <si>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</si>
  <si>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</si>
  <si>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</si>
  <si>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</si>
  <si>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</si>
  <si>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</si>
  <si>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</si>
  <si>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</si>
  <si>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</si>
  <si>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</si>
  <si>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</si>
  <si>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</si>
  <si>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</si>
  <si>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</si>
  <si>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</si>
  <si>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</si>
  <si>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</si>
  <si>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</si>
  <si>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</si>
  <si>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</si>
  <si>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</si>
  <si>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</si>
  <si>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</si>
  <si>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</si>
  <si>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</si>
  <si>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</si>
  <si>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</si>
  <si>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</si>
  <si>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</si>
  <si>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</si>
  <si>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</si>
  <si>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</si>
  <si>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</si>
  <si>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</si>
  <si>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</si>
  <si>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</si>
  <si>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</si>
  <si>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</si>
  <si>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</si>
  <si>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</si>
  <si>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</si>
  <si>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</si>
  <si>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</si>
  <si>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</si>
  <si>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</si>
  <si>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</si>
  <si>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</si>
  <si>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</si>
  <si>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</si>
  <si>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</si>
  <si>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</si>
  <si>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</si>
  <si>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</si>
  <si>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</si>
  <si>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</si>
  <si>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</si>
  <si>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</si>
  <si>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</si>
  <si>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</si>
  <si>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</si>
  <si>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</si>
  <si>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</si>
  <si>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</si>
  <si>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</si>
  <si>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</si>
  <si>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</si>
  <si>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</si>
  <si>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</si>
  <si>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</si>
  <si>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</si>
  <si>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</si>
  <si>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</si>
  <si>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</si>
  <si>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</si>
  <si>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</si>
  <si>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</si>
  <si>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</si>
  <si>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</si>
  <si>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</si>
  <si>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</si>
  <si>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</si>
  <si>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</si>
  <si>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</si>
  <si>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</si>
  <si>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</si>
  <si>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</si>
  <si>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</si>
  <si>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</si>
  <si>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</si>
  <si>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</si>
  <si>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</si>
  <si>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</si>
  <si>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</si>
  <si>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</si>
  <si>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</si>
  <si>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</si>
  <si>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</si>
  <si>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</si>
  <si>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</si>
  <si>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</si>
  <si>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</si>
  <si>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</si>
  <si>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</si>
  <si>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</si>
  <si>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</si>
  <si>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</si>
  <si>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</si>
  <si>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</si>
  <si>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</si>
  <si>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</si>
  <si>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</si>
  <si>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</si>
  <si>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</si>
  <si>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</si>
  <si>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</si>
  <si>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</si>
  <si>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</si>
  <si>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</si>
  <si>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</si>
  <si>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</si>
  <si>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</si>
  <si>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</si>
  <si>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</si>
  <si>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</si>
  <si>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</si>
  <si>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</si>
  <si>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</si>
  <si>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</si>
  <si>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</si>
  <si>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</si>
  <si>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</si>
  <si>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</si>
  <si>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</si>
  <si>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</si>
  <si>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</si>
  <si>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</si>
  <si>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</si>
  <si>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</si>
  <si>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</si>
  <si>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</si>
  <si>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</si>
  <si>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</si>
  <si>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</si>
  <si>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</si>
  <si>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</si>
  <si>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</si>
  <si>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</si>
  <si>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</si>
  <si>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</si>
  <si>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</si>
  <si>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</si>
  <si>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</si>
  <si>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</si>
  <si>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</si>
  <si>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</si>
  <si>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</si>
  <si>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</si>
  <si>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</si>
  <si>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</si>
  <si>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</si>
  <si>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</si>
  <si>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</si>
  <si>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</si>
  <si>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</si>
  <si>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</si>
  <si>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</si>
  <si>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</si>
  <si>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</si>
  <si>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</si>
  <si>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</si>
  <si>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</si>
  <si>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</si>
  <si>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</si>
  <si>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</si>
  <si>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</si>
  <si>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</si>
  <si>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</si>
  <si>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</si>
  <si>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</si>
  <si>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</si>
  <si>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</si>
  <si>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</si>
  <si>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</si>
  <si>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</si>
  <si>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</si>
  <si>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</si>
  <si>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</si>
  <si>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</si>
  <si>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</si>
  <si>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</si>
  <si>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</si>
  <si>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</si>
  <si>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</si>
  <si>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</si>
  <si>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</si>
  <si>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</si>
  <si>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</si>
  <si>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</si>
  <si>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</si>
  <si>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</si>
  <si>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</si>
  <si>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</si>
  <si>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</si>
  <si>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</si>
  <si>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</si>
  <si>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</si>
  <si>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</si>
  <si>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</si>
  <si>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</si>
  <si>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</si>
  <si>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</si>
  <si>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</si>
  <si>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</si>
  <si>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</si>
  <si>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</si>
  <si>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</si>
  <si>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</si>
  <si>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</si>
  <si>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</si>
  <si>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</si>
  <si>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</si>
  <si>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</si>
  <si>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</si>
  <si>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</si>
  <si>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</si>
  <si>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</si>
  <si>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</si>
  <si>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</si>
  <si>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</si>
  <si>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</si>
  <si>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</si>
  <si>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</si>
  <si>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</si>
  <si>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</si>
  <si>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</si>
  <si>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</si>
  <si>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</si>
  <si>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</si>
  <si>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</si>
  <si>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</si>
  <si>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</si>
  <si>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</si>
  <si>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</si>
  <si>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</si>
  <si>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</si>
  <si>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</si>
  <si>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</si>
  <si>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</si>
  <si>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</si>
  <si>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</si>
  <si>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</si>
  <si>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</si>
  <si>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</si>
  <si>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</si>
  <si>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</si>
  <si>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</si>
  <si>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</si>
  <si>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</si>
  <si>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</si>
  <si>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</si>
  <si>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</si>
  <si>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</si>
  <si>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</si>
  <si>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</si>
  <si>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</si>
  <si>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</si>
  <si>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</si>
  <si>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</si>
  <si>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</si>
  <si>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</si>
  <si>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</si>
  <si>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</si>
  <si>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</si>
  <si>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</si>
  <si>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</si>
  <si>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</si>
  <si>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</si>
  <si>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</si>
  <si>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</si>
  <si>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</si>
  <si>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</si>
  <si>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</si>
  <si>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</si>
  <si>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</si>
  <si>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</si>
  <si>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</si>
  <si>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</si>
  <si>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</si>
  <si>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</si>
  <si>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</si>
  <si>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</si>
  <si>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</si>
  <si>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</si>
  <si>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</si>
  <si>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</si>
  <si>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</si>
  <si>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</si>
  <si>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</si>
  <si>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</si>
  <si>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</si>
  <si>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</si>
  <si>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</si>
  <si>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</si>
  <si>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</si>
  <si>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</si>
  <si>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</si>
  <si>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</si>
  <si>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</si>
  <si>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</si>
  <si>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</si>
  <si>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</si>
  <si>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</si>
  <si>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</si>
  <si>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</si>
  <si>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</si>
  <si>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</si>
  <si>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</si>
  <si>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</si>
  <si>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</si>
  <si>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</si>
  <si>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</si>
  <si>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</si>
  <si>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</si>
  <si>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</si>
  <si>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</si>
  <si>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</si>
  <si>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</si>
  <si>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</si>
  <si>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</si>
  <si>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</si>
  <si>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</si>
  <si>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</si>
  <si>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</si>
  <si>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</si>
  <si>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</si>
  <si>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</si>
  <si>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</si>
  <si>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</si>
  <si>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</si>
  <si>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</si>
  <si>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</si>
  <si>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</si>
  <si>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</si>
  <si>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</si>
  <si>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</si>
  <si>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</si>
  <si>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</si>
  <si>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</si>
  <si>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</si>
  <si>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</si>
  <si>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</si>
  <si>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</si>
  <si>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</si>
  <si>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</si>
  <si>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</si>
  <si>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</si>
  <si>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</si>
  <si>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</si>
  <si>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</si>
  <si>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</si>
  <si>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</si>
  <si>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</si>
  <si>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</si>
  <si>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</si>
  <si>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</si>
  <si>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</si>
  <si>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</si>
  <si>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</si>
  <si>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</si>
  <si>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</si>
  <si>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</si>
  <si>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</si>
  <si>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</si>
  <si>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</si>
  <si>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</si>
  <si>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</si>
  <si>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</si>
  <si>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</si>
  <si>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</si>
  <si>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</si>
  <si>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</si>
  <si>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</si>
  <si>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</si>
  <si>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</si>
  <si>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</si>
  <si>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</si>
  <si>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</si>
  <si>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</si>
  <si>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</si>
  <si>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</si>
  <si>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</si>
  <si>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</si>
  <si>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</si>
  <si>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</si>
  <si>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</si>
  <si>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</si>
  <si>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</si>
  <si>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</si>
  <si>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</si>
  <si>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</si>
  <si>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</si>
  <si>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</si>
  <si>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</si>
  <si>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</si>
  <si>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</si>
  <si>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</si>
  <si>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</si>
  <si>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</si>
  <si>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</si>
  <si>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</si>
  <si>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</si>
  <si>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</si>
  <si>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</si>
  <si>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</si>
  <si>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</si>
  <si>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</si>
  <si>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</si>
  <si>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</si>
  <si>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</si>
  <si>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</si>
  <si>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</si>
  <si>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</si>
  <si>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</si>
  <si>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</si>
  <si>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</si>
  <si>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</si>
  <si>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</si>
  <si>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</si>
  <si>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</si>
  <si>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</si>
  <si>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</si>
  <si>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</si>
  <si>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</si>
  <si>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</si>
  <si>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</si>
  <si>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</si>
  <si>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</si>
  <si>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</si>
  <si>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</si>
  <si>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</si>
  <si>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</si>
  <si>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</si>
  <si>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</si>
  <si>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</si>
  <si>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</si>
  <si>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</si>
  <si>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</si>
  <si>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</si>
  <si>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</si>
  <si>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</si>
  <si>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</si>
  <si>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</si>
  <si>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</si>
  <si>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</si>
  <si>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</si>
  <si>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</si>
  <si>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</si>
  <si>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</si>
  <si>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</si>
  <si>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</si>
  <si>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</si>
  <si>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</si>
  <si>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</si>
  <si>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</si>
  <si>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</si>
  <si>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</si>
  <si>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</si>
  <si>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</si>
  <si>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</si>
  <si>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</si>
  <si>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</si>
  <si>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</si>
  <si>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</si>
  <si>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</si>
  <si>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</si>
  <si>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</si>
  <si>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</si>
  <si>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</si>
  <si>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</si>
  <si>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</si>
  <si>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</si>
  <si>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</si>
  <si>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</si>
  <si>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</si>
  <si>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</si>
  <si>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</si>
  <si>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</si>
  <si>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</si>
  <si>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</si>
  <si>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</si>
  <si>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</si>
  <si>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</si>
  <si>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</si>
  <si>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</si>
  <si>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</si>
  <si>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</si>
  <si>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</si>
  <si>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</si>
  <si>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</si>
  <si>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</si>
  <si>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</si>
  <si>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</si>
  <si>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</si>
  <si>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</si>
  <si>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</si>
  <si>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</si>
  <si>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</si>
  <si>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</si>
  <si>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</si>
  <si>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</si>
  <si>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</si>
  <si>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</si>
  <si>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</si>
  <si>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</si>
  <si>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</si>
  <si>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</si>
  <si>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</si>
  <si>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</si>
  <si>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</si>
  <si>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</si>
  <si>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</si>
  <si>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</si>
  <si>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</si>
  <si>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</si>
  <si>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</si>
  <si>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</si>
  <si>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</si>
  <si>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</si>
  <si>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</si>
  <si>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</si>
  <si>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</si>
  <si>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</si>
  <si>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</si>
  <si>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</si>
  <si>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</si>
  <si>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</si>
  <si>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</si>
  <si>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</si>
  <si>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</si>
  <si>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</si>
  <si>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</si>
  <si>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</si>
  <si>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</si>
  <si>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</si>
  <si>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</si>
  <si>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</si>
  <si>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</si>
  <si>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</si>
  <si>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</si>
  <si>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</si>
  <si>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</si>
  <si>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</si>
  <si>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</si>
  <si>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</si>
  <si>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</si>
  <si>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</si>
  <si>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</si>
  <si>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</si>
  <si>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</si>
  <si>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</si>
  <si>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</si>
  <si>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</si>
  <si>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</si>
  <si>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</si>
  <si>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</si>
  <si>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</si>
  <si>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</si>
  <si>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</si>
  <si>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</si>
  <si>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</si>
  <si>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</si>
  <si>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</si>
  <si>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</si>
  <si>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</si>
  <si>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</si>
  <si>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</si>
  <si>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</si>
  <si>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</si>
  <si>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</si>
  <si>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</si>
  <si>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</si>
  <si>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</si>
  <si>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</si>
  <si>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</si>
  <si>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</si>
  <si>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</si>
  <si>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</si>
  <si>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</si>
  <si>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</si>
  <si>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</si>
  <si>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</si>
  <si>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</si>
  <si>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</si>
  <si>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</si>
  <si>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</si>
  <si>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</si>
  <si>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</si>
  <si>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</si>
  <si>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</si>
  <si>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</si>
  <si>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</si>
  <si>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</si>
  <si>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</si>
  <si>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</si>
  <si>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</si>
  <si>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</si>
  <si>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</si>
  <si>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</si>
  <si>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</si>
  <si>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</si>
  <si>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</si>
  <si>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</si>
  <si>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</si>
  <si>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</si>
  <si>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</si>
  <si>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</si>
  <si>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</si>
  <si>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</si>
  <si>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</si>
  <si>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</si>
  <si>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</si>
  <si>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</si>
  <si>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</si>
  <si>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</si>
  <si>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</si>
  <si>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</si>
  <si>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</si>
  <si>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</si>
  <si>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</si>
  <si>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</si>
  <si>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</si>
  <si>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</si>
  <si>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</si>
  <si>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</si>
  <si>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</si>
  <si>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</si>
  <si>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</si>
  <si>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</si>
  <si>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</si>
  <si>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</si>
  <si>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</si>
  <si>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</si>
  <si>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</si>
  <si>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</si>
  <si>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</si>
  <si>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</si>
  <si>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</si>
  <si>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</si>
  <si>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</si>
  <si>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</si>
  <si>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</si>
  <si>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</si>
  <si>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</si>
  <si>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</si>
  <si>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</si>
  <si>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</si>
  <si>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</si>
  <si>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</si>
  <si>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</si>
  <si>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</si>
  <si>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</si>
  <si>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</si>
  <si>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</si>
  <si>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</si>
  <si>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</si>
  <si>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</si>
  <si>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</si>
  <si>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</si>
  <si>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</si>
  <si>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</si>
  <si>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</si>
  <si>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</si>
  <si>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</si>
  <si>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</si>
  <si>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</si>
  <si>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</si>
  <si>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</si>
  <si>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</si>
  <si>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</si>
  <si>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</si>
  <si>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</si>
  <si>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</si>
  <si>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</si>
  <si>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</si>
  <si>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</si>
  <si>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</si>
  <si>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</si>
  <si>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</si>
  <si>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</si>
  <si>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</si>
  <si>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</si>
  <si>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</si>
  <si>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</si>
  <si>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</si>
  <si>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</si>
  <si>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</si>
  <si>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</si>
  <si>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</si>
  <si>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</si>
  <si>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</si>
  <si>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</si>
  <si>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</si>
  <si>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</si>
  <si>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</si>
  <si>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</si>
  <si>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</si>
  <si>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</si>
  <si>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</si>
  <si>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</si>
  <si>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</si>
  <si>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</si>
  <si>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</si>
  <si>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</si>
  <si>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</si>
  <si>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</si>
  <si>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</si>
  <si>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</si>
  <si>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</si>
  <si>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</si>
  <si>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</si>
  <si>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</si>
  <si>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</si>
  <si>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</si>
  <si>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</si>
  <si>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</si>
  <si>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</si>
  <si>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</si>
  <si>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</si>
  <si>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</si>
  <si>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</si>
  <si>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</si>
  <si>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</si>
  <si>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</si>
  <si>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</si>
  <si>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</si>
  <si>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</si>
  <si>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</si>
  <si>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</si>
  <si>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</si>
  <si>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</si>
  <si>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</si>
  <si>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</si>
  <si>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</si>
  <si>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</si>
  <si>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</si>
  <si>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</si>
  <si>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</si>
  <si>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</si>
  <si>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</si>
  <si>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</si>
  <si>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</si>
  <si>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</si>
  <si>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</si>
  <si>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</si>
  <si>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</si>
  <si>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</si>
  <si>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</si>
  <si>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</si>
  <si>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</si>
  <si>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</si>
  <si>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</si>
  <si>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</si>
  <si>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</si>
  <si>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</si>
  <si>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</si>
  <si>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</si>
  <si>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</si>
  <si>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</si>
  <si>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</si>
  <si>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</si>
  <si>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</si>
  <si>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</si>
  <si>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</si>
  <si>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</si>
  <si>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</si>
  <si>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</si>
  <si>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</si>
  <si>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</si>
  <si>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</si>
  <si>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</si>
  <si>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</si>
  <si>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</si>
  <si>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</si>
  <si>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</si>
  <si>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</si>
  <si>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</si>
  <si>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</si>
  <si>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</si>
  <si>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</si>
  <si>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</si>
  <si>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</si>
  <si>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</si>
  <si>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</si>
  <si>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</si>
  <si>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</si>
  <si>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</si>
  <si>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</si>
  <si>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</si>
  <si>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</si>
  <si>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</si>
  <si>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</si>
  <si>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</si>
  <si>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EPC-17-047</t>
  </si>
  <si>
    <t>Advanced power system data management and analysis</t>
  </si>
  <si>
    <t>Legacy data archival and legacy modeling and analysis tools</t>
  </si>
  <si>
    <t>Presence PG</t>
  </si>
  <si>
    <t>High-Performance Agent-based Simulation for GridLAB-D (HiPAS)</t>
  </si>
  <si>
    <t>Gridworks</t>
  </si>
  <si>
    <t>Arras Energy LLC</t>
  </si>
  <si>
    <t>Number of users</t>
  </si>
  <si>
    <t>Users of the software is an indicator of the adoption of the technology</t>
  </si>
  <si>
    <t>https://enlyft.com/tech/products/cyme</t>
  </si>
  <si>
    <t>392 CYME users</t>
  </si>
  <si>
    <t>HiPAS GridLAB-D used in one or more business areas at company: National Grid, Southern California Edison, New Hampshire Electric Cooperative, Post Road Foundation, Linux Foundation Energy</t>
  </si>
  <si>
    <t>Simulation speed</t>
  </si>
  <si>
    <t>Simulation cost</t>
  </si>
  <si>
    <t>Dollars per solution</t>
  </si>
  <si>
    <t>Users</t>
  </si>
  <si>
    <t>Solution code</t>
  </si>
  <si>
    <t>Solution time</t>
  </si>
  <si>
    <t>Seconds per node and seconds per DER</t>
  </si>
  <si>
    <t>Cost of simulation is a key driver in company choice of tools</t>
  </si>
  <si>
    <t>Speed of simulations is vital for completing important analyses in a timely manner.</t>
  </si>
  <si>
    <t>https://www.eenewseurope.com/en/open-grid-software-to-speed-up-simulation/</t>
  </si>
  <si>
    <t>https://github.com/slacgismo/hipas-gridlabd/blob/main/Task%204.2%20-%20Performance%20Analysis%20Report.pdf</t>
  </si>
  <si>
    <t>Time required to complete annual load forecast for New York State</t>
  </si>
  <si>
    <t>Cost of running 1 year load forecast for New York State</t>
  </si>
  <si>
    <t>&gt; 4 weeks</t>
  </si>
  <si>
    <t>4.5 hours</t>
  </si>
  <si>
    <t>&lt; 1 day</t>
  </si>
  <si>
    <t>4.44 hours</t>
  </si>
  <si>
    <t>5 companies</t>
  </si>
  <si>
    <t>1 company</t>
  </si>
  <si>
    <t>2 companies</t>
  </si>
  <si>
    <t>Arras Energy</t>
  </si>
  <si>
    <t>Commercial release of GridLAB-D, an agent-based power system simulator for smart grids with high renewables and DER penetration</t>
  </si>
  <si>
    <t>Utilities, vendors, researchers, and government agencies</t>
  </si>
  <si>
    <t>&gt;100,000</t>
  </si>
  <si>
    <t>https://arras.energy/</t>
  </si>
  <si>
    <t>US Department of Energy</t>
  </si>
  <si>
    <t>HiPAS added capabilities that were critical to enabling resilience analysis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</si>
</sst>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0" dT="2023-03-06T20:08:47.76" personId="{00000000-0000-0000-0000-000000000000}" id="{6111DC99-9A64-064F-8193-D45C5A89ECFC}">
    <text>Use number from final report</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3-03-06T20:14:34.86" personId="{00000000-0000-0000-0000-000000000000}" id="{B96195DA-DB89-974D-8138-2BE98BCB0628}">
    <text>See https://docs.google.com/document/d/1kXwzZFXdkaSEi8Q_kyCscRkd7_PbQcHO/edit#heading=h.2ytbhn1vqdwf</text>
    <extLst>
      <x:ext xmlns:xltc2="http://schemas.microsoft.com/office/spreadsheetml/2020/threadedcomments2" uri="{F7C98A9C-CBB3-438F-8F68-D28B6AF4A901}">
        <xltc2:checksum>1610000197</xltc2:checksum>
        <xltc2:hyperlink startIndex="4" length="96" url="https://docs.google.com/document/d/1kXwzZFXdkaSEi8Q_kyCscRkd7_PbQcHO/edit#heading=h.2ytbhn1vqdwf"/>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B19" dT="2023-03-06T20:15:46.22" personId="{00000000-0000-0000-0000-000000000000}" id="{311676BB-C529-524F-AB90-245C4810C603}">
    <text>See list from Deborah</text>
  </threadedComment>
  <threadedComment ref="C48" dT="2023-03-06T20:17:03.28" personId="{00000000-0000-0000-0000-000000000000}" id="{98BA01B4-517F-6946-B0EC-7CCD246281F7}">
    <text>Duncan to list online resources</text>
  </threadedComment>
  <threadedComment ref="C48" dT="2023-03-06T20:17:12.79" personId="{00000000-0000-0000-0000-000000000000}" id="{73DB40BE-96A5-384A-AEB5-EA71DED1BAE4}" parentId="{98BA01B4-517F-6946-B0EC-7CCD246281F7}">
    <text xml:space="preserve">Get list from Deborah
</text>
  </threadedComment>
</ThreadedComments>
</file>

<file path=xl/threadedComments/threadedComment4.xml><?xml version="1.0" encoding="utf-8"?>
<ThreadedComments xmlns="http://schemas.microsoft.com/office/spreadsheetml/2018/threadedcomments" xmlns:x="http://schemas.openxmlformats.org/spreadsheetml/2006/main">
  <threadedComment ref="B21" dT="2023-03-06T20:19:54.64" personId="{00000000-0000-0000-0000-000000000000}" id="{DA5028E7-D80C-8F4C-BD47-CF57F6CCDE82}">
    <text>Get info from LFE (John Mertic)</text>
  </threadedComment>
  <threadedComment ref="E37" dT="2023-05-31T20:07:02.59" personId="{00000000-0000-0000-0000-000000000000}" id="{225B10DF-991A-EB45-9FFC-01823A60DD9E}">
    <text xml:space="preserve">1/1/2018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8.xml"/><Relationship Id="rId7" Type="http://schemas.microsoft.com/office/2017/10/relationships/threadedComment" Target="../threadedComments/threadedComment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6" Type="http://schemas.openxmlformats.org/officeDocument/2006/relationships/comments" Target="../comments4.xml"/><Relationship Id="rId5" Type="http://schemas.openxmlformats.org/officeDocument/2006/relationships/table" Target="../tables/table10.xml"/><Relationship Id="rId4"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abSelected="1" topLeftCell="A17" zoomScale="180" zoomScaleNormal="180" workbookViewId="0">
      <selection activeCell="D21" sqref="D21"/>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44712</v>
      </c>
      <c r="E20" s="103"/>
    </row>
    <row r="21" spans="2:7" ht="5" customHeight="1" x14ac:dyDescent="0.2">
      <c r="E21" s="98"/>
      <c r="G21" s="101"/>
    </row>
    <row r="22" spans="2:7" ht="14.75" customHeight="1" x14ac:dyDescent="0.2">
      <c r="B22" s="241"/>
      <c r="C22" s="99" t="s">
        <v>14</v>
      </c>
      <c r="D22" s="110" t="s">
        <v>3652</v>
      </c>
      <c r="E22" s="98"/>
      <c r="G22" s="101"/>
    </row>
    <row r="23" spans="2:7" ht="5" customHeight="1" x14ac:dyDescent="0.2">
      <c r="B23" s="104"/>
      <c r="C23" s="104"/>
      <c r="D23" s="100"/>
      <c r="E23" s="98"/>
      <c r="G23" s="101"/>
    </row>
    <row r="24" spans="2:7" ht="14" customHeight="1" x14ac:dyDescent="0.2">
      <c r="C24" s="99" t="s">
        <v>15</v>
      </c>
      <c r="D24" s="249" t="s">
        <v>3656</v>
      </c>
      <c r="E24" s="250"/>
      <c r="G24" s="101"/>
    </row>
    <row r="25" spans="2:7" ht="5" customHeight="1" x14ac:dyDescent="0.2">
      <c r="C25" s="99"/>
      <c r="D25" s="4"/>
      <c r="E25" s="98"/>
      <c r="G25" s="101"/>
    </row>
    <row r="26" spans="2:7" x14ac:dyDescent="0.2">
      <c r="C26" s="99" t="s">
        <v>16</v>
      </c>
      <c r="D26" s="249" t="s">
        <v>3653</v>
      </c>
      <c r="E26" s="250"/>
      <c r="G26" s="101"/>
    </row>
    <row r="27" spans="2:7" ht="5" customHeight="1" x14ac:dyDescent="0.2">
      <c r="C27" s="99"/>
      <c r="D27" s="105"/>
      <c r="E27" s="98"/>
      <c r="G27" s="101"/>
    </row>
    <row r="28" spans="2:7" x14ac:dyDescent="0.2">
      <c r="C28" s="99" t="s">
        <v>17</v>
      </c>
      <c r="D28" s="249" t="s">
        <v>3654</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44712</v>
      </c>
      <c r="F2" s="40" t="str">
        <f>Background!D24</f>
        <v>High-Performance Agent-based Simulation for GridLAB-D (HiPAS)</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B12" sqref="B12"/>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3655</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3657</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80" zoomScaleNormal="180" workbookViewId="0">
      <selection activeCell="F17" sqref="F17"/>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ht="92" x14ac:dyDescent="0.2">
      <c r="B15" s="19" t="s">
        <v>3667</v>
      </c>
      <c r="C15" s="19" t="s">
        <v>813</v>
      </c>
      <c r="D15" s="19" t="s">
        <v>3659</v>
      </c>
      <c r="E15" s="115" t="s">
        <v>3662</v>
      </c>
      <c r="F15" s="115" t="s">
        <v>3681</v>
      </c>
      <c r="G15" s="115" t="s">
        <v>3682</v>
      </c>
      <c r="H15" s="115" t="s">
        <v>3683</v>
      </c>
      <c r="I15" s="19" t="s">
        <v>3663</v>
      </c>
      <c r="J15" s="19" t="s">
        <v>3660</v>
      </c>
      <c r="K15" s="19" t="s">
        <v>3661</v>
      </c>
      <c r="L15" s="116" t="s">
        <v>3681</v>
      </c>
    </row>
    <row r="16" spans="2:12" ht="53" x14ac:dyDescent="0.2">
      <c r="B16" s="19" t="s">
        <v>3664</v>
      </c>
      <c r="C16" s="19" t="s">
        <v>821</v>
      </c>
      <c r="D16" s="19" t="s">
        <v>3669</v>
      </c>
      <c r="E16" s="115" t="s">
        <v>3670</v>
      </c>
      <c r="F16" s="115" t="s">
        <v>3677</v>
      </c>
      <c r="G16" s="115" t="s">
        <v>3678</v>
      </c>
      <c r="H16" s="115" t="s">
        <v>3679</v>
      </c>
      <c r="I16" s="19" t="s">
        <v>3675</v>
      </c>
      <c r="J16" s="19" t="s">
        <v>3672</v>
      </c>
      <c r="K16" s="19" t="s">
        <v>3673</v>
      </c>
      <c r="L16" s="116" t="s">
        <v>3680</v>
      </c>
    </row>
    <row r="17" spans="2:12" ht="79" x14ac:dyDescent="0.2">
      <c r="B17" s="19" t="s">
        <v>3665</v>
      </c>
      <c r="C17" s="19" t="s">
        <v>798</v>
      </c>
      <c r="D17" s="19" t="s">
        <v>3668</v>
      </c>
      <c r="E17" s="115" t="s">
        <v>3666</v>
      </c>
      <c r="F17" s="115">
        <v>113000</v>
      </c>
      <c r="G17" s="115">
        <v>1000</v>
      </c>
      <c r="H17" s="115">
        <v>10000</v>
      </c>
      <c r="I17" s="19" t="s">
        <v>3676</v>
      </c>
      <c r="J17" s="19" t="s">
        <v>3671</v>
      </c>
      <c r="K17" s="19" t="s">
        <v>3674</v>
      </c>
      <c r="L17" s="116">
        <v>20.25</v>
      </c>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t="str">
        <f>IF(D2&lt;&gt;0,Background!$D$22,0)</f>
        <v>EPC-17-047</v>
      </c>
      <c r="B2" s="9" t="str">
        <f>Background!$D$14</f>
        <v>Final</v>
      </c>
      <c r="C2" s="9">
        <v>1</v>
      </c>
      <c r="D2" s="9" t="str" cm="1">
        <f t="array" ref="D2:N6">PerformanceMetrics[]</f>
        <v>Users</v>
      </c>
      <c r="E2" s="9" t="str">
        <v>Programmatic - Goals related to data collection, outreach, and project execution</v>
      </c>
      <c r="F2" s="9" t="str">
        <v>Number of users</v>
      </c>
      <c r="G2" s="9" t="str">
        <v>392 CYME users</v>
      </c>
      <c r="H2" s="9" t="str">
        <v>5 companies</v>
      </c>
      <c r="I2" s="9" t="str">
        <v>1 company</v>
      </c>
      <c r="J2" s="9" t="str">
        <v>2 companies</v>
      </c>
      <c r="K2" s="9" t="str">
        <v>HiPAS GridLAB-D used in one or more business areas at company: National Grid, Southern California Edison, New Hampshire Electric Cooperative, Post Road Foundation, Linux Foundation Energy</v>
      </c>
      <c r="L2" s="9" t="str">
        <v>Users of the software is an indicator of the adoption of the technology</v>
      </c>
      <c r="M2" s="9" t="str">
        <v>https://enlyft.com/tech/products/cyme</v>
      </c>
      <c r="N2" s="9" t="str">
        <v>5 companies</v>
      </c>
    </row>
    <row r="3" spans="1:14" x14ac:dyDescent="0.15">
      <c r="A3" s="9" t="str">
        <f>IF(D3&lt;&gt;0,Background!$D$22,0)</f>
        <v>EPC-17-047</v>
      </c>
      <c r="B3" s="9" t="str">
        <f>Background!$D$14</f>
        <v>Final</v>
      </c>
      <c r="C3" s="9">
        <v>1</v>
      </c>
      <c r="D3" s="9" t="str">
        <v>Simulation speed</v>
      </c>
      <c r="E3" s="9" t="str">
        <v>Technology - Industry standards and barriers being advanced</v>
      </c>
      <c r="F3" s="9" t="str">
        <v>Solution time</v>
      </c>
      <c r="G3" s="9" t="str">
        <v>Seconds per node and seconds per DER</v>
      </c>
      <c r="H3" s="9" t="str">
        <v>&gt; 4 weeks</v>
      </c>
      <c r="I3" s="9" t="str">
        <v>4.5 hours</v>
      </c>
      <c r="J3" s="9" t="str">
        <v>&lt; 1 day</v>
      </c>
      <c r="K3" s="9" t="str">
        <v>Time required to complete annual load forecast for New York State</v>
      </c>
      <c r="L3" s="9" t="str">
        <v>Speed of simulations is vital for completing important analyses in a timely manner.</v>
      </c>
      <c r="M3" s="9" t="str">
        <v>https://www.eenewseurope.com/en/open-grid-software-to-speed-up-simulation/</v>
      </c>
      <c r="N3" s="9" t="str">
        <v>4.44 hours</v>
      </c>
    </row>
    <row r="4" spans="1:14" x14ac:dyDescent="0.15">
      <c r="A4" s="9" t="str">
        <f>IF(D4&lt;&gt;0,Background!$D$22,0)</f>
        <v>EPC-17-047</v>
      </c>
      <c r="B4" s="9" t="str">
        <f>Background!$D$14</f>
        <v>Final</v>
      </c>
      <c r="C4" s="9">
        <v>1</v>
      </c>
      <c r="D4" s="9" t="str">
        <v>Simulation cost</v>
      </c>
      <c r="E4" s="9" t="str">
        <v>Economic- Cost and life factors</v>
      </c>
      <c r="F4" s="9" t="str">
        <v>Solution code</v>
      </c>
      <c r="G4" s="9" t="str">
        <v>Dollars per solution</v>
      </c>
      <c r="H4" s="9">
        <v>113000</v>
      </c>
      <c r="I4" s="9">
        <v>1000</v>
      </c>
      <c r="J4" s="9">
        <v>10000</v>
      </c>
      <c r="K4" s="9" t="str">
        <v>Cost of running 1 year load forecast for New York State</v>
      </c>
      <c r="L4" s="9" t="str">
        <v>Cost of simulation is a key driver in company choice of tools</v>
      </c>
      <c r="M4" s="9" t="str">
        <v>https://github.com/slacgismo/hipas-gridlabd/blob/main/Task%204.2%20-%20Performance%20Analysis%20Report.pdf</v>
      </c>
      <c r="N4" s="9">
        <v>20.25</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topLeftCell="A16" zoomScale="170" zoomScaleNormal="170" workbookViewId="0">
      <selection activeCell="H48" sqref="H48"/>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ht="92" x14ac:dyDescent="0.2">
      <c r="B48" s="19" t="s">
        <v>3684</v>
      </c>
      <c r="C48" s="19" t="s">
        <v>931</v>
      </c>
      <c r="D48" s="19" t="s">
        <v>3685</v>
      </c>
      <c r="E48" s="19" t="s">
        <v>3686</v>
      </c>
      <c r="F48" s="19" t="s">
        <v>1249</v>
      </c>
      <c r="G48" s="116" t="s">
        <v>3687</v>
      </c>
      <c r="H48" s="19" t="s">
        <v>3688</v>
      </c>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t="str">
        <f>IF(D2&lt;&gt;0,Background!$D$22,0)</f>
        <v>EPC-17-047</v>
      </c>
      <c r="B2" s="9" t="str">
        <f>Background!$D$14</f>
        <v>Final</v>
      </c>
      <c r="C2" s="9">
        <v>1</v>
      </c>
      <c r="D2" s="9" t="str" cm="1">
        <f t="array" ref="D2:J6">Tool[]</f>
        <v>Arras Energy</v>
      </c>
      <c r="E2" s="9" t="str">
        <v>Published</v>
      </c>
      <c r="F2" s="9" t="str">
        <v>Commercial release of GridLAB-D, an agent-based power system simulator for smart grids with high renewables and DER penetration</v>
      </c>
      <c r="G2" s="9" t="str">
        <v>Utilities, vendors, researchers, and government agencies</v>
      </c>
      <c r="H2" s="9" t="str">
        <v>Downloads</v>
      </c>
      <c r="I2" s="9" t="str">
        <v>&gt;100,000</v>
      </c>
      <c r="J2" s="9" t="str">
        <v>https://arras.energy/</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topLeftCell="A20" zoomScale="190" zoomScaleNormal="190" workbookViewId="0">
      <selection activeCell="E56" sqref="E56"/>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v>2022</v>
      </c>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2022</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10000000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t="s">
        <v>3689</v>
      </c>
      <c r="C37" s="124">
        <v>4250000</v>
      </c>
      <c r="D37" s="114" t="s">
        <v>888</v>
      </c>
      <c r="E37" s="126"/>
      <c r="F37" s="126" t="s">
        <v>971</v>
      </c>
      <c r="G37" s="127" t="s">
        <v>3690</v>
      </c>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legacy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t="str">
        <f>IF(D2&lt;&gt;0,Background!$D$22,0)</f>
        <v>EPC-17-047</v>
      </c>
      <c r="B2" s="9" t="str">
        <f>Background!$D$14</f>
        <v>Final</v>
      </c>
      <c r="C2" s="9">
        <v>1</v>
      </c>
      <c r="D2" s="9" t="str" cm="1">
        <f t="array" ref="D2:I6">FollowOnInvestment84[]</f>
        <v>US Department of Energy</v>
      </c>
      <c r="E2" s="9">
        <v>4250000</v>
      </c>
      <c r="F2" s="9" t="str">
        <v>Public funding</v>
      </c>
      <c r="G2" s="9">
        <v>0</v>
      </c>
      <c r="H2" s="9" t="str">
        <v>5 - Major affect</v>
      </c>
      <c r="I2" s="9" t="str">
        <v>HiPAS added capabilities that were critical to enabling resilience analysis analysis</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t="str">
        <f>IF(E2&lt;&gt;0,Background!$D$22,0)</f>
        <v>EPC-17-047</v>
      </c>
      <c r="B2" s="9" t="str">
        <f>Background!$D$14</f>
        <v>Final</v>
      </c>
      <c r="C2" s="9">
        <v>1</v>
      </c>
      <c r="D2" s="9" t="str" cm="1">
        <f t="array" ref="D2:E3">PreInvest[]</f>
        <v>Public</v>
      </c>
      <c r="E2" s="9">
        <v>10000000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2022</v>
      </c>
      <c r="G2" s="52" t="str">
        <f>BusinessGrowth!B18</f>
        <v>Yes</v>
      </c>
      <c r="H2" s="52" t="str">
        <f>BusinessGrowth!B21</f>
        <v>Arras Energy LLC</v>
      </c>
      <c r="I2" s="52">
        <f>BusinessGrowth!B24</f>
        <v>2022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220" zoomScaleNormal="220" workbookViewId="0">
      <selection activeCell="B2" sqref="B2"/>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v>20522</v>
      </c>
      <c r="D10" s="21">
        <f>Jobs[[#This Row],[Hours worked over term of project (2,080 = 1 FTE)]]/2080</f>
        <v>9.8663461538461537</v>
      </c>
    </row>
    <row r="11" spans="2:5" x14ac:dyDescent="0.2">
      <c r="B11" s="6" t="s">
        <v>228</v>
      </c>
      <c r="C11" s="82">
        <v>136</v>
      </c>
      <c r="D11" s="21">
        <f>Jobs[[#This Row],[Hours worked over term of project (2,080 = 1 FTE)]]/2080</f>
        <v>6.5384615384615388E-2</v>
      </c>
    </row>
    <row r="13" spans="2:5" x14ac:dyDescent="0.2">
      <c r="B13" s="58" t="s">
        <v>229</v>
      </c>
    </row>
    <row r="14" spans="2:5" ht="5" customHeight="1" x14ac:dyDescent="0.2"/>
    <row r="15" spans="2:5" x14ac:dyDescent="0.2">
      <c r="B15" s="131">
        <f>11179/2080</f>
        <v>5.3745192307692307</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20522</v>
      </c>
      <c r="F2" s="74">
        <v>9.8663461538461537</v>
      </c>
      <c r="G2" s="74">
        <f>Jobs!B15</f>
        <v>5.3745192307692307</v>
      </c>
    </row>
    <row r="3" spans="1:7" x14ac:dyDescent="0.15">
      <c r="A3" s="9" t="str">
        <f>IF(E3&lt;&gt;0,Background!$D$22,0)</f>
        <v>EPC-17-047</v>
      </c>
      <c r="B3" s="9" t="str">
        <f>Background!$D$14</f>
        <v>Final</v>
      </c>
      <c r="C3" s="9">
        <v>1</v>
      </c>
      <c r="D3" s="74" t="str">
        <v>Match</v>
      </c>
      <c r="E3" s="9">
        <v>136</v>
      </c>
      <c r="F3" s="74">
        <v>6.5384615384615388E-2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zoomScale="180" zoomScaleNormal="180" workbookViewId="0">
      <selection activeCell="H32" sqref="H32"/>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3.xml><?xml version="1.0" encoding="utf-8"?>
<ds:datastoreItem xmlns:ds="http://schemas.openxmlformats.org/officeDocument/2006/customXml" ds:itemID="{0B0E38FC-8BF1-401F-9E88-3537E8E6E4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2023-05-31T20:08:38Z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