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updateLinks="never" codeName="ThisWorkbook"/>
  <xr:revisionPtr revIDLastSave="0" documentId="13_ncr:1_{B7BDBD28-9432-B144-AD07-BE936E02B2BF}" xr6:coauthVersionLast="47" xr6:coauthVersionMax="47" xr10:uidLastSave="{00000000-0000-0000-0000-000000000000}"/>
  <bookViews>
    <workbookView xWindow="0" yWindow="520" windowWidth="25540" windowHeight="28240" tabRatio="914"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14" l="1"/>
  <c r="R19" i="8" l="1"/>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B2" i="33"/>
  <c r="D11" i="14"/>
  <c r="D10"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D2" i="33"/>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A2" i="3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tc={6111DC99-9A64-064F-8193-D45C5A89ECFC}</author>
  </authors>
  <commentList>
    <comment ref="D30" authorId="0" shapeId="0" xr:uid="{6111DC99-9A64-064F-8193-D45C5A89ECFC}">
      <text>
        <t>[Threaded comment]
Your version of Excel allows you to read this threaded comment; however, any edits to it will get removed if the file is opened in a newer version of Excel. Learn more: https://go.microsoft.com/fwlink/?linkid=870924
Comment:
    Use number from final report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tc={B96195DA-DB89-974D-8138-2BE98BCB0628}</author>
  </authors>
  <commentList>
    <comment ref="B15" authorId="0" shapeId="0" xr:uid="{B96195DA-DB89-974D-8138-2BE98BCB0628}">
      <text>
        <t>[Threaded comment]
Your version of Excel allows you to read this threaded comment; however, any edits to it will get removed if the file is opened in a newer version of Excel. Learn more: https://go.microsoft.com/fwlink/?linkid=870924
Comment:
    See https://docs.google.com/document/d/1kXwzZFXdkaSEi8Q_kyCscRkd7_PbQcHO/edit#heading=h.2ytbhn1vqdwf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tc={311676BB-C529-524F-AB90-245C4810C603}</author>
    <author>tc={98BA01B4-517F-6946-B0EC-7CCD246281F7}</author>
  </authors>
  <commentList>
    <comment ref="B19" authorId="0" shapeId="0" xr:uid="{311676BB-C529-524F-AB90-245C4810C603}">
      <text>
        <t>[Threaded comment]
Your version of Excel allows you to read this threaded comment; however, any edits to it will get removed if the file is opened in a newer version of Excel. Learn more: https://go.microsoft.com/fwlink/?linkid=870924
Comment:
    See list from Deborah</t>
      </text>
    </comment>
    <comment ref="C48" authorId="1" shapeId="0" xr:uid="{98BA01B4-517F-6946-B0EC-7CCD246281F7}">
      <text>
        <t xml:space="preserve">[Threaded comment]
Your version of Excel allows you to read this threaded comment; however, any edits to it will get removed if the file is opened in a newer version of Excel. Learn more: https://go.microsoft.com/fwlink/?linkid=870924
Comment:
    Duncan to list online resources
Reply:
    Get list from Deborah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tc={DA5028E7-D80C-8F4C-BD47-CF57F6CCDE82}</author>
  </authors>
  <commentList>
    <comment ref="B21" authorId="0" shapeId="0" xr:uid="{DA5028E7-D80C-8F4C-BD47-CF57F6CCDE82}">
      <text>
        <t>[Threaded comment]
Your version of Excel allows you to read this threaded comment; however, any edits to it will get removed if the file is opened in a newer version of Excel. Learn more: https://go.microsoft.com/fwlink/?linkid=870924
Comment:
    Get info from LFE (John Mertic)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<sst xmlns="http://schemas.openxmlformats.org/spreadsheetml/2006/main" count="6039" uniqueCount="3660">
  <si>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</si>
  <si>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</si>
  <si>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</si>
  <si>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</si>
  <si>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</si>
  <si>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</si>
  <si>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</si>
  <si>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</si>
  <si>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</si>
  <si>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</si>
  <si>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</si>
  <si>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</si>
  <si>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</si>
  <si>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</si>
  <si>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</si>
  <si>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</si>
  <si>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</si>
  <si>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</si>
  <si>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</si>
  <si>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</si>
  <si>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</si>
  <si>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</si>
  <si>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</si>
  <si>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</si>
  <si>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</si>
  <si>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</si>
  <si>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</si>
  <si>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</si>
  <si>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</si>
  <si>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</si>
  <si>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</si>
  <si>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</si>
  <si>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</si>
  <si>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</si>
  <si>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</si>
  <si>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</si>
  <si>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</si>
  <si>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</si>
  <si>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</si>
  <si>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</si>
  <si>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</si>
  <si>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</si>
  <si>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</si>
  <si>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</si>
  <si>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</si>
  <si>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</si>
  <si>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</si>
  <si>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</si>
  <si>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</si>
  <si>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</si>
  <si>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</si>
  <si>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</si>
  <si>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</si>
  <si>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</si>
  <si>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</si>
  <si>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</si>
  <si>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</si>
  <si>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</si>
  <si>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</si>
  <si>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</si>
  <si>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</si>
  <si>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</si>
  <si>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</si>
  <si>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</si>
  <si>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</si>
  <si>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</si>
  <si>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</si>
  <si>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</si>
  <si>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</si>
  <si>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</si>
  <si>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</si>
  <si>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</si>
  <si>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</si>
  <si>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</si>
  <si>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</si>
  <si>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</si>
  <si>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</si>
  <si>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</si>
  <si>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</si>
  <si>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</si>
  <si>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</si>
  <si>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</si>
  <si>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</si>
  <si>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</si>
  <si>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</si>
  <si>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</si>
  <si>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</si>
  <si>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</si>
  <si>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</si>
  <si>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</si>
  <si>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</si>
  <si>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</si>
  <si>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</si>
  <si>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</si>
  <si>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</si>
  <si>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</si>
  <si>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</si>
  <si>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</si>
  <si>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</si>
  <si>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</si>
  <si>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</si>
  <si>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</si>
  <si>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</si>
  <si>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</si>
  <si>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</si>
  <si>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</si>
  <si>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</si>
  <si>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</si>
  <si>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</si>
  <si>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</si>
  <si>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</si>
  <si>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</si>
  <si>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</si>
  <si>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</si>
  <si>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</si>
  <si>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</si>
  <si>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</si>
  <si>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</si>
  <si>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</si>
  <si>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</si>
  <si>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</si>
  <si>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</si>
  <si>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</si>
  <si>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</si>
  <si>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</si>
  <si>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</si>
  <si>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</si>
  <si>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</si>
  <si>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</si>
  <si>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</si>
  <si>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</si>
  <si>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</si>
  <si>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</si>
  <si>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</si>
  <si>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</si>
  <si>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</si>
  <si>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</si>
  <si>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</si>
  <si>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</si>
  <si>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</si>
  <si>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</si>
  <si>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</si>
  <si>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</si>
  <si>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</si>
  <si>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</si>
  <si>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</si>
  <si>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</si>
  <si>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</si>
  <si>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</si>
  <si>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</si>
  <si>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</si>
  <si>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</si>
  <si>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</si>
  <si>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</si>
  <si>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</si>
  <si>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</si>
  <si>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</si>
  <si>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</si>
  <si>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</si>
  <si>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</si>
  <si>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</si>
  <si>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</si>
  <si>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</si>
  <si>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</si>
  <si>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</si>
  <si>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</si>
  <si>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</si>
  <si>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</si>
  <si>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</si>
  <si>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</si>
  <si>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</si>
  <si>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</si>
  <si>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</si>
  <si>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</si>
  <si>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</si>
  <si>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</si>
  <si>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</si>
  <si>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</si>
  <si>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</si>
  <si>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</si>
  <si>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</si>
  <si>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</si>
  <si>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</si>
  <si>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</si>
  <si>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</si>
  <si>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</si>
  <si>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</si>
  <si>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</si>
  <si>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</si>
  <si>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</si>
  <si>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</si>
  <si>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</si>
  <si>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</si>
  <si>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</si>
  <si>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</si>
  <si>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</si>
  <si>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</si>
  <si>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</si>
  <si>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</si>
  <si>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</si>
  <si>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</si>
  <si>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</si>
  <si>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</si>
  <si>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</si>
  <si>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</si>
  <si>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</si>
  <si>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</si>
  <si>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</si>
  <si>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</si>
  <si>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</si>
  <si>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</si>
  <si>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</si>
  <si>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</si>
  <si>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</si>
  <si>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</si>
  <si>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</si>
  <si>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</si>
  <si>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</si>
  <si>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</si>
  <si>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</si>
  <si>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</si>
  <si>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</si>
  <si>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</si>
  <si>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</si>
  <si>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</si>
  <si>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</si>
  <si>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</si>
  <si>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</si>
  <si>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</si>
  <si>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</si>
  <si>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</si>
  <si>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</si>
  <si>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</si>
  <si>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</si>
  <si>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</si>
  <si>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</si>
  <si>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</si>
  <si>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</si>
  <si>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</si>
  <si>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</si>
  <si>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</si>
  <si>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</si>
  <si>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</si>
  <si>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</si>
  <si>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</si>
  <si>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</si>
  <si>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</si>
  <si>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</si>
  <si>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</si>
  <si>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</si>
  <si>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</si>
  <si>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</si>
  <si>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</si>
  <si>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</si>
  <si>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</si>
  <si>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</si>
  <si>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</si>
  <si>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</si>
  <si>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</si>
  <si>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</si>
  <si>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</si>
  <si>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</si>
  <si>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</si>
  <si>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</si>
  <si>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</si>
  <si>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</si>
  <si>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</si>
  <si>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</si>
  <si>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</si>
  <si>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</si>
  <si>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</si>
  <si>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</si>
  <si>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</si>
  <si>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</si>
  <si>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</si>
  <si>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</si>
  <si>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</si>
  <si>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</si>
  <si>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</si>
  <si>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</si>
  <si>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</si>
  <si>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</si>
  <si>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</si>
  <si>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</si>
  <si>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</si>
  <si>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</si>
  <si>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</si>
  <si>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</si>
  <si>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</si>
  <si>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</si>
  <si>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</si>
  <si>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</si>
  <si>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</si>
  <si>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</si>
  <si>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</si>
  <si>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</si>
  <si>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</si>
  <si>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</si>
  <si>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</si>
  <si>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</si>
  <si>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</si>
  <si>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</si>
  <si>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</si>
  <si>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</si>
  <si>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</si>
  <si>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</si>
  <si>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</si>
  <si>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</si>
  <si>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</si>
  <si>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</si>
  <si>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</si>
  <si>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</si>
  <si>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</si>
  <si>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</si>
  <si>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</si>
  <si>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</si>
  <si>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</si>
  <si>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</si>
  <si>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</si>
  <si>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</si>
  <si>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</si>
  <si>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</si>
  <si>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</si>
  <si>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</si>
  <si>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</si>
  <si>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</si>
  <si>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</si>
  <si>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</si>
  <si>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</si>
  <si>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</si>
  <si>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</si>
  <si>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</si>
  <si>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</si>
  <si>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</si>
  <si>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</si>
  <si>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</si>
  <si>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</si>
  <si>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</si>
  <si>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</si>
  <si>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</si>
  <si>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</si>
  <si>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</si>
  <si>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</si>
  <si>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</si>
  <si>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</si>
  <si>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</si>
  <si>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</si>
  <si>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</si>
  <si>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</si>
  <si>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</si>
  <si>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</si>
  <si>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</si>
  <si>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</si>
  <si>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</si>
  <si>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</si>
  <si>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</si>
  <si>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</si>
  <si>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</si>
  <si>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</si>
  <si>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</si>
  <si>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</si>
  <si>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</si>
  <si>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</si>
  <si>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</si>
  <si>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</si>
  <si>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</si>
  <si>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</si>
  <si>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</si>
  <si>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</si>
  <si>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</si>
  <si>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</si>
  <si>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</si>
  <si>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</si>
  <si>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</si>
  <si>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</si>
  <si>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</si>
  <si>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</si>
  <si>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</si>
  <si>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</si>
  <si>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</si>
  <si>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</si>
  <si>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</si>
  <si>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</si>
  <si>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</si>
  <si>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</si>
  <si>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</si>
  <si>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</si>
  <si>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</si>
  <si>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</si>
  <si>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</si>
  <si>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</si>
  <si>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</si>
  <si>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</si>
  <si>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</si>
  <si>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</si>
  <si>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</si>
  <si>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</si>
  <si>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</si>
  <si>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</si>
  <si>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</si>
  <si>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</si>
  <si>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</si>
  <si>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</si>
  <si>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</si>
  <si>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</si>
  <si>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</si>
  <si>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</si>
  <si>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</si>
  <si>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</si>
  <si>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</si>
  <si>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</si>
  <si>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</si>
  <si>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</si>
  <si>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</si>
  <si>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</si>
  <si>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</si>
  <si>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</si>
  <si>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</si>
  <si>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</si>
  <si>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</si>
  <si>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</si>
  <si>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</si>
  <si>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</si>
  <si>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</si>
  <si>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</si>
  <si>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</si>
  <si>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</si>
  <si>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</si>
  <si>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</si>
  <si>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</si>
  <si>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</si>
  <si>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</si>
  <si>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</si>
  <si>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</si>
  <si>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</si>
  <si>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</si>
  <si>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</si>
  <si>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</si>
  <si>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</si>
  <si>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</si>
  <si>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</si>
  <si>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</si>
  <si>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</si>
  <si>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</si>
  <si>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</si>
  <si>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</si>
  <si>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</si>
  <si>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</si>
  <si>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</si>
  <si>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</si>
  <si>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</si>
  <si>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</si>
  <si>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</si>
  <si>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</si>
  <si>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</si>
  <si>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</si>
  <si>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</si>
  <si>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</si>
  <si>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</si>
  <si>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</si>
  <si>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</si>
  <si>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</si>
  <si>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</si>
  <si>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</si>
  <si>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</si>
  <si>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</si>
  <si>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</si>
  <si>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</si>
  <si>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</si>
  <si>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</si>
  <si>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</si>
  <si>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</si>
  <si>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</si>
  <si>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</si>
  <si>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</si>
  <si>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</si>
  <si>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</si>
  <si>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</si>
  <si>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</si>
  <si>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</si>
  <si>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</si>
  <si>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</si>
  <si>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</si>
  <si>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</si>
  <si>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</si>
  <si>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</si>
  <si>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</si>
  <si>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</si>
  <si>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</si>
  <si>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</si>
  <si>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</si>
  <si>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</si>
  <si>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</si>
  <si>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</si>
  <si>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</si>
  <si>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</si>
  <si>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</si>
  <si>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</si>
  <si>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</si>
  <si>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</si>
  <si>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</si>
  <si>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</si>
  <si>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</si>
  <si>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</si>
  <si>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</si>
  <si>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</si>
  <si>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</si>
  <si>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</si>
  <si>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</si>
  <si>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</si>
  <si>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</si>
  <si>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</si>
  <si>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</si>
  <si>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</si>
  <si>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</si>
  <si>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</si>
  <si>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</si>
  <si>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</si>
  <si>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</si>
  <si>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</si>
  <si>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</si>
  <si>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</si>
  <si>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</si>
  <si>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</si>
  <si>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</si>
  <si>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</si>
  <si>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</si>
  <si>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</si>
  <si>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</si>
  <si>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</si>
  <si>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</si>
  <si>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</si>
  <si>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</si>
  <si>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</si>
  <si>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</si>
  <si>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</si>
  <si>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</si>
  <si>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</si>
  <si>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</si>
  <si>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</si>
  <si>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</si>
  <si>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</si>
  <si>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</si>
  <si>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</si>
  <si>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</si>
  <si>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</si>
  <si>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</si>
  <si>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</si>
  <si>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</si>
  <si>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</si>
  <si>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</si>
  <si>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</si>
  <si>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</si>
  <si>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</si>
  <si>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</si>
  <si>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</si>
  <si>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</si>
  <si>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</si>
  <si>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</si>
  <si>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</si>
  <si>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</si>
  <si>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</si>
  <si>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</si>
  <si>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</si>
  <si>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</si>
  <si>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</si>
  <si>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</si>
  <si>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</si>
  <si>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</si>
  <si>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</si>
  <si>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</si>
  <si>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</si>
  <si>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</si>
  <si>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</si>
  <si>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</si>
  <si>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</si>
  <si>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</si>
  <si>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</si>
  <si>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</si>
  <si>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</si>
  <si>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</si>
  <si>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</si>
  <si>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</si>
  <si>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</si>
  <si>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</si>
  <si>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</si>
  <si>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</si>
  <si>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</si>
  <si>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</si>
  <si>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</si>
  <si>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</si>
  <si>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</si>
  <si>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</si>
  <si>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</si>
  <si>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</si>
  <si>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</si>
  <si>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</si>
  <si>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</si>
  <si>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</si>
  <si>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</si>
  <si>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</si>
  <si>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</si>
  <si>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</si>
  <si>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</si>
  <si>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</si>
  <si>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</si>
  <si>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</si>
  <si>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</si>
  <si>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</si>
  <si>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</si>
  <si>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</si>
  <si>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</si>
  <si>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</si>
  <si>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</si>
  <si>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</si>
  <si>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</si>
  <si>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</si>
  <si>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</si>
  <si>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</si>
  <si>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</si>
  <si>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</si>
  <si>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</si>
  <si>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</si>
  <si>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</si>
  <si>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</si>
  <si>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</si>
  <si>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</si>
  <si>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</si>
  <si>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</si>
  <si>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</si>
  <si>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</si>
  <si>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</si>
  <si>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</si>
  <si>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</si>
  <si>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</si>
  <si>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</si>
  <si>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</si>
  <si>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</si>
  <si>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</si>
  <si>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</si>
  <si>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</si>
  <si>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</si>
  <si>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</si>
  <si>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</si>
  <si>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</si>
  <si>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</si>
  <si>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</si>
  <si>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</si>
  <si>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</si>
  <si>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</si>
  <si>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</si>
  <si>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</si>
  <si>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</si>
  <si>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</si>
  <si>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</si>
  <si>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</si>
  <si>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</si>
  <si>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</si>
  <si>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</si>
  <si>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</si>
  <si>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</si>
  <si>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</si>
  <si>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</si>
  <si>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</si>
  <si>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</si>
  <si>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</si>
  <si>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</si>
  <si>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</si>
  <si>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</si>
  <si>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</si>
  <si>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</si>
  <si>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</si>
  <si>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</si>
  <si>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</si>
  <si>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</si>
  <si>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</si>
  <si>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</si>
  <si>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</si>
  <si>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</si>
  <si>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</si>
  <si>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</si>
  <si>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</si>
  <si>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</si>
  <si>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</si>
  <si>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</si>
  <si>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</si>
  <si>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</si>
  <si>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</si>
  <si>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</si>
  <si>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</si>
  <si>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</si>
  <si>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</si>
  <si>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</si>
  <si>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</si>
  <si>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</si>
  <si>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</si>
  <si>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</si>
  <si>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</si>
  <si>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</si>
  <si>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</si>
  <si>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</si>
  <si>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</si>
  <si>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</si>
  <si>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</si>
  <si>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</si>
  <si>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</si>
  <si>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</si>
  <si>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</si>
  <si>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</si>
  <si>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</si>
  <si>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</si>
  <si>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</si>
  <si>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</si>
  <si>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</si>
  <si>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</si>
  <si>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</si>
  <si>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</si>
  <si>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</si>
  <si>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</si>
  <si>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</si>
  <si>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</si>
  <si>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</si>
  <si>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</si>
  <si>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</si>
  <si>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</si>
  <si>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</si>
  <si>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</si>
  <si>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</si>
  <si>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</si>
  <si>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</si>
  <si>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</si>
  <si>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</si>
  <si>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</si>
  <si>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</si>
  <si>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</si>
  <si>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</si>
  <si>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</si>
  <si>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</si>
  <si>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</si>
  <si>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</si>
  <si>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</si>
  <si>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</si>
  <si>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</si>
  <si>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</si>
  <si>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</si>
  <si>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</si>
  <si>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</si>
  <si>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</si>
  <si>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</si>
  <si>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</si>
  <si>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</si>
  <si>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</si>
  <si>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</si>
  <si>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</si>
  <si>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</si>
  <si>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</si>
  <si>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</si>
  <si>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</si>
  <si>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</si>
  <si>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</si>
  <si>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</si>
  <si>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</si>
  <si>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</si>
  <si>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</si>
  <si>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</si>
  <si>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</si>
  <si>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</si>
  <si>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</si>
  <si>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</si>
  <si>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</si>
  <si>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</si>
  <si>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</si>
  <si>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</si>
  <si>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</si>
  <si>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</si>
  <si>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</si>
  <si>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</si>
  <si>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</si>
  <si>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</si>
  <si>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</si>
  <si>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</si>
  <si>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</si>
  <si>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</si>
  <si>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</si>
  <si>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</si>
  <si>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</si>
  <si>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</si>
  <si>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</si>
  <si>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</si>
  <si>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</si>
  <si>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</si>
  <si>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</si>
  <si>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</si>
  <si>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</si>
  <si>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</si>
  <si>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</si>
  <si>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</si>
  <si>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</si>
  <si>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</si>
  <si>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</si>
  <si>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</si>
  <si>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</si>
  <si>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</si>
  <si>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</si>
  <si>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</si>
  <si>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</si>
  <si>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</si>
  <si>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</si>
  <si>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</si>
  <si>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</si>
  <si>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</si>
  <si>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</si>
  <si>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</si>
  <si>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</si>
  <si>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</si>
  <si>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</si>
  <si>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</si>
  <si>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</si>
  <si>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</si>
  <si>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</si>
  <si>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</si>
  <si>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</si>
  <si>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</si>
  <si>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</si>
  <si>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</si>
  <si>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</si>
  <si>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</si>
  <si>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</si>
  <si>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</si>
  <si>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</si>
  <si>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</si>
  <si>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</si>
  <si>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</si>
  <si>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</si>
  <si>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</si>
  <si>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</si>
  <si>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</si>
  <si>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</si>
  <si>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</si>
  <si>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</si>
  <si>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</si>
  <si>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</si>
  <si>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</si>
  <si>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</si>
  <si>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</si>
  <si>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</si>
  <si>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</si>
  <si>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</si>
  <si>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</si>
  <si>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</si>
  <si>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</si>
  <si>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</si>
  <si>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</si>
  <si>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</si>
  <si>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</si>
  <si>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</si>
  <si>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</si>
  <si>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</si>
  <si>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</si>
  <si>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</si>
  <si>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</si>
  <si>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</si>
  <si>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</si>
  <si>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</si>
  <si>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</si>
  <si>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</si>
  <si>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</si>
  <si>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</si>
  <si>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</si>
  <si>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</si>
  <si>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</si>
  <si>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</si>
  <si>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</si>
  <si>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</si>
  <si>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</si>
  <si>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</si>
  <si>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</si>
  <si>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</si>
  <si>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</si>
  <si>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</si>
  <si>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</si>
  <si>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</si>
  <si>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</si>
  <si>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</si>
  <si>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</si>
  <si>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</si>
  <si>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</si>
  <si>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</si>
  <si>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</si>
  <si>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</si>
  <si>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</si>
  <si>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</si>
  <si>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</si>
  <si>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</si>
  <si>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</si>
  <si>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</si>
  <si>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</si>
  <si>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</si>
  <si>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</si>
  <si>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</si>
  <si>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</si>
  <si>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</si>
  <si>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</si>
  <si>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</si>
  <si>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</si>
  <si>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</si>
  <si>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</si>
  <si>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</si>
  <si>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</si>
  <si>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</si>
  <si>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</si>
  <si>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</si>
  <si>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</si>
  <si>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</si>
  <si>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</si>
  <si>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</si>
  <si>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</si>
  <si>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</si>
  <si>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</si>
  <si>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</si>
  <si>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</si>
  <si>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</si>
  <si>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</si>
  <si>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</si>
  <si>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</si>
  <si>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</si>
  <si>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</si>
  <si>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</si>
  <si>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</si>
  <si>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</si>
  <si>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</si>
  <si>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</si>
  <si>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</si>
  <si>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</si>
  <si>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</si>
  <si>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</si>
  <si>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</si>
  <si>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</si>
  <si>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</si>
  <si>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</si>
  <si>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</si>
  <si>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</si>
  <si>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</si>
  <si>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</si>
  <si>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</si>
  <si>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</si>
  <si>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</si>
  <si>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</si>
  <si>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</si>
  <si>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</si>
  <si>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</si>
  <si>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</si>
  <si>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</si>
  <si>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</si>
  <si>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</si>
  <si>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</si>
  <si>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</si>
  <si>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</si>
  <si>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</si>
  <si>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</si>
  <si>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</si>
  <si>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</si>
  <si>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</si>
  <si>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</si>
  <si>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</si>
  <si>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</si>
  <si>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</si>
  <si>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</si>
  <si>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</si>
  <si>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</si>
  <si>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</si>
  <si>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</si>
  <si>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</si>
  <si>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</si>
  <si>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</si>
  <si>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</si>
  <si>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</si>
  <si>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</si>
  <si>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</si>
  <si>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</si>
  <si>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</si>
  <si>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</si>
  <si>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</si>
  <si>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</si>
  <si>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</si>
  <si>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</si>
  <si>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</si>
  <si>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</si>
  <si>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</si>
  <si>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</si>
  <si>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</si>
  <si>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</si>
  <si>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</si>
  <si>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</si>
  <si>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</si>
  <si>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</si>
  <si>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</si>
  <si>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</si>
  <si>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</si>
  <si>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</si>
  <si>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</si>
  <si>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</si>
  <si>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</si>
  <si>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</si>
  <si>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</si>
  <si>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</si>
  <si>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</si>
  <si>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</si>
  <si>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</si>
  <si>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</si>
  <si>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</si>
  <si>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</si>
  <si>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</si>
  <si>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</si>
  <si>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</si>
  <si>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</si>
  <si>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</si>
  <si>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</si>
  <si>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</si>
  <si>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</si>
  <si>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</si>
  <si>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</si>
  <si>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</si>
  <si>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</si>
  <si>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</si>
  <si>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</si>
  <si>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</si>
  <si>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</si>
  <si>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</si>
  <si>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</si>
  <si>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</si>
  <si>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</si>
  <si>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</si>
  <si>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</si>
  <si>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</si>
  <si>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</si>
  <si>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</si>
  <si>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</si>
  <si>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</si>
  <si>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</si>
  <si>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</si>
  <si>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</si>
  <si>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</si>
  <si>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</si>
  <si>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</si>
  <si>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</si>
  <si>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</si>
  <si>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</si>
  <si>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</si>
  <si>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</si>
  <si>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</si>
  <si>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</si>
  <si>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</si>
  <si>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</si>
  <si>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</si>
  <si>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</si>
  <si>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</si>
  <si>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</si>
  <si>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</si>
  <si>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</si>
  <si>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</si>
  <si>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</si>
  <si>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</si>
  <si>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</si>
  <si>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</si>
  <si>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</si>
  <si>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</si>
  <si>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</si>
  <si>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</si>
  <si>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</si>
  <si>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</si>
  <si>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</si>
  <si>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</si>
  <si>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</si>
  <si>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</si>
  <si>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</si>
  <si>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</si>
  <si>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</si>
  <si>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</si>
  <si>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</si>
  <si>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</si>
  <si>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</si>
  <si>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</si>
  <si>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</si>
  <si>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</si>
  <si>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</si>
  <si>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</si>
  <si>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</si>
  <si>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</si>
  <si>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</si>
  <si>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</si>
  <si>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</si>
  <si>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</si>
  <si>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</si>
  <si>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</si>
  <si>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</si>
  <si>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</si>
  <si>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</si>
  <si>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</si>
  <si>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</si>
  <si>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</si>
  <si>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</si>
  <si>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</si>
  <si>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</si>
  <si>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</si>
  <si>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</si>
  <si>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</si>
  <si>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</si>
  <si>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</si>
  <si>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</si>
  <si>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</si>
  <si>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</si>
  <si>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</si>
  <si>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</si>
  <si>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</si>
  <si>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</si>
  <si>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</si>
  <si>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</si>
  <si>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</si>
  <si>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</si>
  <si>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</si>
  <si>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</si>
  <si>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</si>
  <si>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</si>
  <si>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</si>
  <si>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</si>
  <si>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</si>
  <si>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</si>
  <si>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</si>
  <si>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</si>
  <si>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</si>
  <si>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</si>
  <si>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</si>
  <si>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</si>
  <si>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</si>
  <si>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</si>
  <si>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</si>
  <si>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</si>
  <si>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</si>
  <si>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</si>
  <si>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</si>
  <si>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</si>
  <si>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</si>
  <si>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</si>
  <si>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</si>
  <si>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</si>
  <si>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</si>
  <si>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</si>
  <si>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</si>
  <si>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</si>
  <si>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</si>
  <si>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</si>
  <si>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</si>
  <si>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</si>
  <si>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</si>
  <si>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</si>
  <si>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</si>
  <si>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</si>
  <si>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</si>
  <si>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</si>
  <si>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</si>
  <si>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</si>
  <si>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</si>
  <si>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</si>
  <si>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</si>
  <si>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</si>
  <si>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</si>
  <si>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</si>
  <si>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</si>
  <si>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</si>
  <si>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</si>
  <si>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</si>
  <si>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</si>
  <si>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</si>
  <si>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</si>
  <si>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</si>
  <si>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</si>
  <si>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</si>
  <si>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</si>
  <si>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</si>
  <si>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</si>
  <si>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</si>
  <si>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</si>
  <si>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</si>
  <si>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</si>
  <si>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</si>
  <si>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</si>
  <si>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</si>
  <si>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</si>
  <si>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</si>
  <si>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</si>
  <si>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</si>
  <si>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</si>
  <si>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</si>
  <si>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</si>
  <si>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</si>
  <si>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</si>
  <si>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</si>
  <si>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</si>
  <si>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</si>
  <si>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</si>
  <si>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</si>
  <si>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</si>
  <si>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</si>
  <si>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</si>
  <si>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</si>
  <si>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</si>
  <si>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</si>
  <si>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</si>
  <si>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</si>
  <si>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</si>
  <si>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</si>
  <si>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</si>
  <si>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</si>
  <si>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</si>
  <si>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</si>
  <si>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</si>
  <si>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</si>
  <si>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</si>
  <si>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</si>
  <si>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</si>
  <si>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</si>
  <si>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</si>
  <si>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</si>
  <si>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</si>
  <si>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</si>
  <si>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</si>
  <si>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</si>
  <si>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</si>
  <si>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</si>
  <si>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</si>
  <si>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</si>
  <si>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</si>
  <si>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</si>
  <si>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</si>
  <si>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</si>
  <si>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</si>
  <si>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</si>
  <si>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</si>
  <si>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</si>
  <si>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</si>
  <si>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</si>
  <si>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</si>
  <si>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</si>
  <si>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</si>
  <si>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</si>
  <si>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</si>
  <si>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</si>
  <si>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</si>
  <si>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</si>
  <si>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</si>
  <si>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</si>
  <si>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</si>
  <si>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</si>
  <si>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</si>
  <si>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</si>
  <si>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</si>
  <si>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</si>
  <si>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</si>
  <si>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</si>
  <si>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</si>
  <si>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</si>
  <si>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</si>
  <si>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</si>
  <si>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</si>
  <si>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</si>
  <si>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</si>
  <si>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</si>
  <si>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</si>
  <si>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</si>
  <si>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</si>
  <si>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</si>
  <si>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</si>
  <si>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</si>
  <si>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</si>
  <si>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</si>
  <si>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</si>
  <si>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</si>
  <si>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</si>
  <si>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</si>
  <si>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</si>
  <si>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</si>
  <si>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</si>
  <si>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</si>
  <si>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</si>
  <si>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</si>
  <si>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</si>
  <si>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</si>
  <si>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</si>
  <si>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</si>
  <si>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</si>
  <si>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</si>
  <si>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</si>
  <si>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</si>
  <si>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</si>
  <si>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</si>
  <si>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</si>
  <si>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</si>
  <si>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</si>
  <si>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</si>
  <si>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</si>
  <si>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</si>
  <si>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</si>
  <si>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</si>
  <si>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</si>
  <si>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</si>
  <si>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</si>
  <si>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</si>
  <si>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</si>
  <si>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</si>
  <si>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</si>
  <si>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</si>
  <si>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</si>
  <si>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</si>
  <si>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</si>
  <si>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</si>
  <si>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</si>
  <si>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</si>
  <si>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</si>
  <si>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</si>
  <si>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</si>
  <si>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</si>
  <si>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</si>
  <si>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</si>
  <si>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</si>
  <si>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</si>
  <si>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</si>
  <si>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</si>
  <si>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</si>
  <si>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</si>
  <si>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</si>
  <si>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</si>
  <si>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</si>
  <si>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</si>
  <si>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</si>
  <si>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</si>
  <si>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</si>
  <si>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</si>
  <si>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</si>
  <si>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</si>
  <si>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</si>
  <si>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</si>
  <si>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</si>
  <si>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</si>
  <si>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</si>
  <si>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</si>
  <si>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</si>
  <si>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</si>
  <si>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</si>
  <si>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</si>
  <si>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</si>
  <si>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</si>
  <si>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</si>
  <si>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</si>
  <si>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</si>
  <si>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</si>
  <si>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</si>
  <si>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</si>
  <si>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</si>
  <si>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</si>
  <si>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</si>
  <si>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</si>
  <si>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</si>
  <si>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</si>
  <si>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</si>
  <si>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</si>
  <si>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</si>
  <si>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</si>
  <si>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</si>
  <si>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</si>
  <si>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</si>
  <si>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</si>
  <si>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</si>
  <si>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</si>
  <si>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</si>
  <si>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</si>
  <si>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</si>
  <si>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</si>
  <si>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</si>
  <si>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</si>
  <si>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</si>
  <si>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</si>
  <si>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</si>
  <si>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</si>
  <si>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</si>
  <si>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</si>
  <si>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</si>
  <si>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</si>
  <si>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</si>
  <si>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</si>
  <si>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</si>
  <si>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</si>
  <si>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</si>
  <si>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</si>
  <si>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</si>
  <si>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</si>
  <si>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</si>
  <si>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</si>
  <si>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</si>
  <si>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</si>
  <si>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</si>
  <si>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</si>
  <si>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</si>
  <si>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</si>
  <si>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</si>
  <si>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</si>
  <si>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</si>
  <si>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</si>
  <si>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</si>
  <si>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</si>
  <si>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</si>
  <si>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</si>
  <si>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</si>
  <si>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</si>
  <si>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</si>
  <si>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</si>
  <si>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</si>
  <si>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</si>
  <si>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</si>
  <si>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</si>
  <si>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</si>
  <si>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</si>
  <si>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</si>
  <si>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</si>
  <si>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</si>
  <si>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</si>
  <si>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</si>
  <si>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</si>
  <si>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</si>
  <si>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</si>
  <si>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</si>
  <si>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</si>
  <si>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</si>
  <si>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</si>
  <si>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</si>
  <si>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</si>
  <si>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</si>
  <si>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</si>
  <si>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</si>
  <si>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</si>
  <si>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</si>
  <si>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</si>
  <si>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</si>
  <si>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</si>
  <si>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</si>
  <si>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</si>
  <si>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</si>
  <si>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</si>
  <si>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</si>
  <si>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</si>
  <si>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</si>
  <si>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</si>
  <si>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</si>
  <si>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</si>
  <si>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</si>
  <si>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</si>
  <si>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</si>
  <si>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</si>
  <si>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</si>
  <si>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</si>
  <si>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</si>
  <si>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</si>
  <si>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</si>
  <si>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</si>
  <si>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</si>
  <si>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</si>
  <si>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</si>
  <si>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</si>
  <si>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</si>
  <si>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</si>
  <si>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</si>
  <si>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</si>
  <si>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</si>
  <si>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</si>
  <si>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</si>
  <si>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</si>
  <si>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</si>
  <si>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</si>
  <si>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</si>
  <si>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</si>
  <si>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</si>
  <si>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</si>
  <si>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</si>
  <si>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</si>
  <si>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</si>
  <si>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</si>
  <si>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</si>
  <si>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</si>
  <si>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</si>
  <si>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</si>
  <si>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</si>
  <si>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</si>
  <si>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</si>
  <si>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</si>
  <si>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</si>
  <si>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</si>
  <si>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</si>
  <si>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</si>
  <si>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</si>
  <si>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</si>
  <si>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</si>
  <si>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</si>
  <si>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</si>
  <si>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</si>
  <si>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</si>
  <si>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</si>
  <si>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</si>
  <si>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</si>
  <si>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</si>
  <si>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</si>
  <si>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</si>
  <si>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</si>
  <si>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</si>
  <si>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</si>
  <si>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</si>
  <si>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</si>
  <si>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</si>
  <si>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</si>
  <si>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</si>
  <si>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</si>
  <si>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</si>
  <si>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</si>
  <si>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</si>
  <si>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</si>
  <si>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</si>
  <si>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</si>
  <si>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</si>
  <si>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</si>
  <si>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</si>
  <si>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</si>
  <si>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</si>
  <si>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</si>
  <si>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</si>
  <si>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</si>
  <si>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</si>
  <si>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</si>
  <si>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</si>
  <si>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</si>
  <si>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</si>
  <si>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</si>
  <si>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</si>
  <si>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</si>
  <si>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</si>
  <si>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</si>
  <si>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</si>
  <si>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</si>
  <si>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</si>
  <si>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</si>
  <si>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</si>
  <si>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</si>
  <si>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</si>
  <si>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</si>
  <si>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</si>
  <si>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</si>
  <si>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</si>
  <si>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</si>
  <si>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</si>
  <si>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</si>
  <si>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</si>
  <si>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</si>
  <si>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</si>
  <si>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</si>
  <si>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</si>
  <si>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</si>
  <si>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</si>
  <si>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</si>
  <si>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</si>
  <si>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</si>
  <si>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</si>
  <si>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</si>
  <si>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</si>
  <si>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</si>
  <si>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</si>
  <si>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</si>
  <si>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</si>
  <si>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</si>
  <si>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</si>
  <si>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</si>
  <si>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</si>
  <si>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</si>
  <si>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</si>
  <si>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</si>
  <si>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</si>
  <si>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</si>
  <si>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</si>
  <si>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</si>
  <si>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</si>
  <si>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</si>
  <si>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</si>
  <si>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</si>
  <si>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</si>
  <si>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</si>
  <si>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</si>
  <si>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</si>
  <si>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</si>
  <si>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</si>
  <si>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</si>
  <si>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</si>
  <si>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</si>
  <si>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</si>
  <si>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</si>
  <si>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</si>
  <si>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</si>
  <si>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</si>
  <si>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</si>
  <si>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</si>
  <si>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</si>
  <si>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</si>
  <si>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</si>
  <si>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</si>
  <si>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</si>
  <si>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</si>
  <si>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</si>
  <si>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</si>
  <si>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</si>
  <si>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</si>
  <si>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</si>
  <si>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</si>
  <si>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</si>
  <si>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</si>
  <si>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</si>
  <si>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</si>
  <si>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</si>
  <si>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</si>
  <si>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</si>
  <si>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</si>
  <si>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</si>
  <si>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</si>
  <si>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</si>
  <si>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</si>
  <si>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</si>
  <si>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</si>
  <si>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</si>
  <si>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</si>
  <si>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</si>
  <si>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</si>
  <si>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</si>
  <si>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</si>
  <si>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</si>
  <si>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</si>
  <si>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</si>
  <si>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</si>
  <si>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</si>
  <si>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</si>
  <si>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</si>
  <si>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</si>
  <si>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</si>
  <si>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</si>
  <si>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</si>
  <si>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</si>
  <si>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</si>
  <si>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</si>
  <si>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</si>
  <si>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</si>
  <si>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</si>
  <si>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</si>
  <si>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</si>
  <si>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</si>
  <si>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</si>
  <si>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</si>
  <si>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</si>
  <si>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</si>
  <si>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</si>
  <si>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</si>
  <si>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</si>
  <si>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</si>
  <si>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</si>
  <si>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</si>
  <si>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</si>
  <si>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</si>
  <si>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</si>
  <si>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</si>
  <si>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</si>
  <si>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</si>
  <si>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</si>
  <si>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</si>
  <si>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</si>
  <si>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</si>
  <si>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</si>
  <si>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</si>
  <si>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</si>
  <si>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</si>
  <si>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</si>
  <si>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</si>
  <si>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</si>
  <si>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</si>
  <si>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</si>
  <si>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</si>
  <si>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</si>
  <si>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</si>
  <si>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</si>
  <si>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</si>
  <si>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</si>
  <si>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</si>
  <si>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</si>
  <si>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</si>
  <si>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</si>
  <si>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</si>
  <si>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</si>
  <si>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</si>
  <si>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</si>
  <si>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</si>
  <si>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</si>
  <si>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</si>
  <si>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</si>
  <si>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</si>
  <si>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</si>
  <si>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</si>
  <si>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</si>
  <si>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</si>
  <si>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</si>
  <si>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</si>
  <si>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</si>
  <si>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</si>
  <si>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</si>
  <si>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</si>
  <si>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</si>
  <si>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</si>
  <si>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</si>
  <si>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</si>
  <si>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</si>
  <si>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</si>
  <si>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</si>
  <si>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</si>
  <si>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</si>
  <si>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</si>
  <si>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</si>
  <si>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</si>
  <si>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</si>
  <si>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</si>
  <si>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</si>
  <si>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</si>
  <si>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</si>
  <si>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</si>
  <si>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</si>
  <si>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</si>
  <si>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</si>
  <si>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</si>
  <si>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</si>
  <si>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</si>
  <si>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</si>
  <si>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</si>
  <si>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</si>
  <si>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</si>
  <si>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</si>
  <si>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</si>
  <si>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</si>
  <si>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</si>
  <si>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</si>
  <si>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</si>
  <si>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</si>
  <si>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</si>
  <si>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</si>
  <si>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</si>
  <si>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</si>
  <si>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</si>
  <si>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</si>
  <si>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</si>
  <si>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</si>
  <si>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</si>
  <si>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</si>
  <si>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</si>
  <si>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</si>
  <si>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</si>
  <si>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</si>
  <si>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</si>
  <si>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</si>
  <si>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</si>
  <si>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</si>
  <si>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</si>
  <si>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</si>
  <si>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</si>
  <si>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</si>
  <si>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</si>
  <si>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</si>
  <si>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</si>
  <si>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</si>
  <si>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</si>
  <si>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</si>
  <si>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</si>
  <si>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</si>
  <si>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</si>
  <si>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</si>
  <si>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</si>
  <si>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</si>
  <si>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</si>
  <si>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</si>
  <si>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</si>
  <si>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</si>
  <si>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</si>
  <si>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</si>
  <si>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</si>
  <si>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</si>
  <si>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</si>
  <si>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</si>
  <si>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</si>
  <si>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</si>
  <si>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</si>
  <si>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</si>
  <si>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</si>
  <si>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</si>
  <si>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</si>
  <si>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</si>
  <si>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</si>
  <si>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</si>
  <si>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</si>
  <si>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</si>
  <si>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</si>
  <si>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</si>
  <si>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</si>
  <si>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</si>
  <si>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</si>
  <si>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</si>
  <si>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</si>
  <si>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</si>
  <si>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</si>
  <si>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</si>
  <si>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</si>
  <si>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</si>
  <si>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</si>
  <si>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</si>
  <si>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</si>
  <si>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</si>
  <si>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</si>
  <si>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</si>
  <si>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</si>
  <si>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</si>
  <si>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</si>
  <si>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</si>
  <si>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</si>
  <si>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</si>
  <si>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</si>
  <si>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</si>
  <si>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</si>
  <si>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</si>
  <si>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</si>
  <si>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</si>
  <si>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</si>
  <si>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</si>
  <si>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</si>
  <si>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</si>
  <si>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</si>
  <si>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</si>
  <si>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</si>
  <si>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</si>
  <si>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</si>
  <si>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</si>
  <si>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</si>
  <si>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</si>
  <si>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</si>
  <si>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</si>
  <si>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</si>
  <si>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</si>
  <si>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</si>
  <si>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</si>
  <si>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</si>
  <si>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</si>
  <si>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</si>
  <si>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</si>
  <si>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</si>
  <si>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</si>
  <si>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</si>
  <si>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</si>
  <si>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</si>
  <si>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</si>
  <si>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</si>
  <si>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</si>
  <si>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</si>
  <si>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</si>
  <si>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</si>
  <si>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</si>
  <si>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</si>
  <si>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</si>
  <si>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</si>
  <si>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</si>
  <si>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</si>
  <si>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</si>
  <si>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</si>
  <si>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</si>
  <si>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</si>
  <si>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</si>
  <si>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</si>
  <si>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</si>
  <si>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</si>
  <si>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</si>
  <si>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</si>
  <si>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</si>
  <si>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</si>
  <si>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</si>
  <si>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</si>
  <si>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</si>
  <si>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</si>
  <si>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</si>
  <si>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</si>
  <si>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</si>
  <si>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</si>
  <si>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</si>
  <si>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</si>
  <si>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</si>
  <si>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</si>
  <si>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</si>
  <si>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</si>
  <si>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</si>
  <si>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</si>
  <si>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</si>
  <si>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</si>
  <si>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</si>
  <si>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</si>
  <si>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</si>
  <si>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</si>
  <si>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</si>
  <si>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</si>
  <si>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</si>
  <si>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</si>
  <si>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</si>
  <si>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</si>
  <si>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</si>
  <si>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</si>
  <si>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</si>
  <si>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</si>
  <si>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</si>
  <si>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</si>
  <si>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</si>
  <si>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</si>
  <si>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</si>
  <si>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</si>
  <si>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</si>
  <si>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</si>
  <si>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</si>
  <si>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</si>
  <si>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</si>
  <si>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</si>
  <si>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</si>
  <si>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</si>
  <si>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</si>
  <si>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</si>
  <si>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</si>
  <si>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</si>
  <si>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</si>
  <si>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</si>
  <si>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</si>
  <si>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</si>
  <si>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</si>
  <si>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</si>
  <si>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</si>
  <si>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</si>
  <si>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</si>
  <si>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</si>
  <si>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</si>
  <si>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</si>
  <si>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</si>
  <si>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</si>
  <si>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</si>
  <si>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</si>
  <si>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</si>
  <si>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</si>
  <si>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</si>
  <si>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</si>
  <si>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</si>
  <si>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</si>
  <si>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</si>
  <si>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</si>
  <si>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</si>
  <si>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</si>
  <si>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</si>
  <si>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</si>
  <si>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</si>
  <si>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</si>
  <si>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</si>
  <si>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</si>
  <si>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</si>
  <si>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</si>
  <si>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</si>
  <si>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</si>
  <si>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</si>
  <si>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</si>
  <si>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</si>
  <si>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</si>
  <si>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</si>
  <si>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</si>
  <si>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</si>
  <si>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</si>
  <si>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</si>
  <si>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</si>
  <si>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</si>
  <si>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</si>
  <si>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</si>
  <si>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</si>
  <si>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</si>
  <si>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</si>
  <si>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</si>
  <si>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</si>
  <si>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</si>
  <si>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</si>
  <si>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</si>
  <si>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</si>
  <si>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</si>
  <si>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</si>
  <si>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</si>
  <si>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</si>
  <si>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</si>
  <si>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</si>
  <si>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</si>
  <si>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</si>
  <si>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</si>
  <si>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</si>
  <si>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</si>
  <si>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</si>
  <si>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</si>
  <si>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</si>
  <si>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</si>
  <si>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</si>
  <si>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</si>
  <si>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</si>
  <si>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</si>
  <si>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</si>
  <si>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</si>
  <si>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</si>
  <si>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</si>
  <si>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</si>
  <si>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</si>
  <si>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</si>
  <si>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</si>
  <si>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</si>
  <si>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</si>
  <si>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</si>
  <si>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</si>
  <si>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</si>
  <si>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</si>
  <si>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</si>
  <si>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</si>
  <si>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</si>
  <si>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</si>
  <si>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</si>
  <si>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</si>
  <si>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</si>
  <si>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</si>
  <si>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</si>
  <si>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</si>
  <si>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</si>
  <si>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</si>
  <si>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</si>
  <si>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</si>
  <si>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</si>
  <si>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</si>
  <si>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</si>
  <si>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</si>
  <si>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</si>
  <si>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</si>
  <si>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</si>
  <si>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</si>
  <si>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</si>
  <si>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</si>
  <si>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</si>
  <si>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</si>
  <si>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</si>
  <si>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</si>
  <si>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</si>
  <si>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</si>
  <si>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</si>
  <si>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</si>
  <si>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</si>
  <si>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</si>
  <si>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</si>
  <si>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</si>
  <si>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</si>
  <si>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</si>
  <si>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</si>
  <si>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</si>
  <si>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</si>
  <si>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</si>
  <si>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</si>
  <si>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</si>
  <si>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</si>
  <si>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</si>
  <si>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</si>
  <si>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</si>
  <si>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</si>
  <si>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</si>
  <si>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</si>
  <si>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</si>
  <si>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</si>
  <si>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</si>
  <si>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</si>
  <si>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</si>
  <si>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</si>
  <si>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</si>
  <si>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</si>
  <si>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</si>
  <si>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</si>
  <si>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</si>
  <si>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</si>
  <si>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</si>
  <si>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</si>
  <si>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</si>
  <si>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</si>
  <si>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</si>
  <si>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</si>
  <si>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</si>
  <si>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</si>
  <si>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</si>
  <si>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</si>
  <si>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</si>
  <si>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</si>
  <si>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</si>
  <si>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</si>
  <si>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</si>
  <si>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</si>
  <si>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</si>
  <si>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</si>
  <si>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</si>
  <si>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</si>
  <si>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</si>
  <si>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</si>
  <si>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</si>
  <si>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</si>
  <si>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</si>
  <si>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</si>
  <si>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</si>
  <si>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</si>
  <si>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</si>
  <si>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</si>
  <si>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</si>
  <si>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</si>
  <si>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</si>
  <si>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</si>
  <si>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</si>
  <si>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</si>
  <si>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</si>
  <si>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</si>
  <si>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</si>
  <si>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</si>
  <si>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</si>
  <si>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</si>
  <si>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</si>
  <si>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</si>
  <si>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</si>
  <si>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</si>
  <si>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</si>
  <si>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</si>
  <si>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</si>
  <si>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</si>
  <si>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</si>
  <si>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</si>
  <si>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</si>
  <si>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</si>
  <si>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</si>
  <si>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</si>
  <si>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</si>
  <si>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</si>
  <si>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</si>
  <si>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</si>
  <si>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</si>
  <si>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</si>
  <si>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</si>
  <si>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</si>
  <si>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</si>
  <si>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</si>
  <si>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</si>
  <si>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</si>
  <si>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</si>
  <si>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</si>
  <si>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</si>
  <si>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</si>
  <si>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</si>
  <si>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</si>
  <si>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</si>
  <si>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</si>
  <si>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</si>
  <si>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</si>
  <si>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</si>
  <si>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</si>
  <si>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</si>
  <si>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</si>
  <si>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</si>
  <si>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</si>
  <si>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</si>
  <si>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</si>
  <si>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</si>
  <si>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</si>
  <si>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</si>
  <si>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</si>
  <si>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</si>
  <si>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</si>
  <si>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</si>
  <si>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</si>
  <si>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</si>
  <si>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</si>
  <si>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</si>
  <si>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</si>
  <si>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</si>
  <si>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</si>
  <si>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</si>
  <si>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</si>
  <si>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</si>
  <si>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</si>
  <si>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</si>
  <si>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</si>
  <si>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</si>
  <si>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</si>
  <si>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</si>
  <si>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</si>
  <si>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</si>
  <si>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</si>
  <si>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</si>
  <si>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</si>
  <si>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</si>
  <si>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</si>
  <si>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</si>
  <si>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</si>
  <si>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</si>
  <si>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</si>
  <si>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</si>
  <si>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</si>
  <si>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</si>
  <si>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</si>
  <si>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</si>
  <si>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</si>
  <si>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</si>
  <si>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</si>
  <si>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</si>
  <si>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</si>
  <si>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</si>
  <si>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</si>
  <si>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</si>
  <si>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</si>
  <si>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</si>
  <si>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</si>
  <si>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</si>
  <si>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</si>
  <si>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</si>
  <si>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</si>
  <si>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</si>
  <si>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</si>
  <si>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</si>
  <si>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</si>
  <si>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</si>
  <si>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</si>
  <si>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</si>
  <si>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</si>
  <si>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</si>
  <si>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</si>
  <si>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</si>
  <si>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</si>
  <si>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</si>
  <si>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</si>
  <si>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</si>
  <si>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</si>
  <si>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</si>
  <si>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</si>
  <si>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</si>
  <si>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</si>
  <si>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</si>
  <si>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</si>
  <si>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</si>
  <si>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</si>
  <si>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</si>
  <si>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</si>
  <si>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</si>
  <si>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</si>
  <si>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</si>
  <si>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</si>
  <si>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</si>
  <si>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</si>
  <si>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</si>
  <si>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</si>
  <si>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</si>
  <si>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</si>
  <si>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</si>
  <si>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</si>
  <si>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</si>
  <si>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</si>
  <si>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</si>
  <si>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</si>
  <si>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</si>
  <si>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</si>
  <si>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</si>
  <si>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</si>
  <si>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</si>
  <si>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</si>
  <si>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</si>
  <si>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</si>
  <si>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</si>
  <si>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</si>
  <si>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</si>
  <si>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</si>
  <si>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</si>
  <si>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</si>
  <si>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</si>
  <si>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</si>
  <si>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</si>
  <si>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</si>
  <si>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</si>
  <si>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</si>
  <si>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</si>
  <si>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</si>
  <si>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</si>
  <si>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</si>
  <si>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</si>
  <si>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</si>
  <si>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</si>
  <si>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</si>
  <si>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</si>
  <si>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</si>
  <si>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</si>
  <si>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</si>
  <si>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</si>
  <si>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</si>
  <si>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</si>
  <si>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</si>
  <si>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</si>
  <si>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</si>
  <si>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</si>
  <si>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</si>
  <si>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</si>
  <si>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</si>
  <si>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</si>
  <si>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</si>
  <si>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</si>
  <si>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</si>
  <si>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</si>
  <si>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</si>
  <si>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</si>
  <si>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</si>
  <si>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</si>
  <si>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</si>
  <si>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</si>
  <si>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</si>
  <si>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</si>
  <si>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</si>
  <si>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</si>
  <si>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</si>
  <si>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</si>
  <si>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</si>
  <si>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</si>
  <si>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</si>
  <si>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</si>
  <si>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</si>
  <si>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</si>
  <si>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</si>
  <si>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</si>
  <si>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</si>
  <si>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</si>
  <si>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</si>
  <si>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</si>
  <si>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</si>
  <si>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</si>
  <si>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</si>
  <si>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</si>
  <si>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</si>
  <si>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</si>
  <si>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</si>
  <si>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</si>
  <si>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</si>
  <si>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</si>
  <si>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</si>
  <si>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</si>
  <si>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</si>
  <si>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</si>
  <si>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</si>
  <si>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</si>
  <si>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</si>
  <si>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</si>
  <si>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</si>
  <si>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</si>
  <si>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</si>
  <si>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</si>
  <si>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</si>
  <si>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</si>
  <si>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</si>
  <si>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</si>
  <si>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</si>
  <si>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</si>
  <si>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</si>
  <si>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</si>
  <si>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</si>
  <si>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</si>
  <si>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</si>
  <si>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</si>
  <si>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</si>
  <si>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</si>
  <si>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</si>
  <si>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</si>
  <si>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</si>
  <si>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</si>
  <si>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</si>
  <si>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</si>
  <si>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</si>
  <si>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</si>
  <si>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</si>
  <si>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</si>
  <si>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</si>
  <si>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</si>
  <si>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</si>
  <si>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</si>
  <si>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</si>
  <si>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</si>
  <si>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</si>
  <si>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</si>
  <si>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</si>
  <si>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</si>
  <si>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</si>
  <si>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</si>
  <si>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</si>
  <si>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</si>
  <si>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</si>
  <si>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</si>
  <si>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</si>
  <si>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</si>
  <si>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</si>
  <si>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</si>
  <si>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</si>
  <si>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</si>
  <si>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</si>
  <si>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</si>
  <si>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</si>
  <si>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</si>
  <si>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</si>
  <si>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</si>
  <si>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</si>
  <si>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</si>
  <si>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</si>
  <si>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</si>
  <si>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</si>
  <si>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</si>
  <si>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</si>
  <si>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</si>
  <si>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</si>
  <si>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</si>
  <si>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</si>
  <si>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</si>
  <si>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</si>
  <si>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</si>
  <si>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</si>
  <si>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</si>
  <si>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</si>
  <si>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</si>
  <si>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</si>
  <si>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</si>
  <si>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</si>
  <si>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</si>
  <si>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</si>
  <si>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</si>
  <si>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</si>
  <si>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</si>
  <si>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</si>
  <si>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</si>
  <si>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</si>
  <si>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</si>
  <si>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</si>
  <si>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</si>
  <si>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</si>
  <si>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</si>
  <si>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</si>
  <si>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</si>
  <si>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</si>
  <si>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</si>
  <si>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</si>
  <si>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</si>
  <si>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</si>
  <si>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</si>
  <si>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</si>
  <si>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</si>
  <si>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</si>
  <si>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</si>
  <si>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</si>
  <si>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</si>
  <si>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</si>
  <si>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</si>
  <si>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</si>
  <si>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</si>
  <si>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</si>
  <si>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</si>
  <si>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</si>
  <si>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</si>
  <si>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</si>
  <si>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</si>
  <si>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</si>
  <si>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</si>
  <si>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</si>
  <si>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</si>
  <si>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</si>
  <si>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</si>
  <si>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</si>
  <si>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</si>
  <si>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</si>
  <si>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</si>
  <si>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</si>
  <si>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</si>
  <si>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</si>
  <si>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</si>
  <si>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</si>
  <si>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</si>
  <si>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</si>
  <si>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</si>
  <si>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</si>
  <si>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</si>
  <si>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</si>
  <si>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</si>
  <si>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</si>
  <si>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</si>
  <si>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</si>
  <si>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</si>
  <si>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</si>
  <si>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</si>
  <si>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</si>
  <si>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</si>
  <si>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</si>
  <si>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</si>
  <si>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</si>
  <si>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</si>
  <si>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</si>
  <si>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</si>
  <si>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</si>
  <si>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</si>
  <si>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</si>
  <si>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</si>
  <si>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</si>
  <si>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</si>
  <si>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</si>
  <si>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</si>
  <si>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</si>
  <si>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</si>
  <si>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</si>
  <si>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</si>
  <si>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</si>
  <si>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</si>
  <si>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</si>
  <si>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</si>
  <si>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</si>
  <si>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</si>
  <si>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</si>
  <si>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</si>
  <si>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</si>
  <si>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</si>
  <si>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</si>
  <si>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</si>
  <si>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</si>
  <si>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</si>
  <si>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</si>
  <si>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</si>
  <si>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</si>
  <si>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</si>
  <si>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</si>
  <si>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</si>
  <si>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</si>
  <si>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</si>
  <si>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</si>
  <si>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</si>
  <si>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</si>
  <si>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</si>
  <si>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</si>
  <si>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</si>
  <si>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</si>
  <si>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</si>
  <si>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</si>
  <si>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</si>
  <si>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</si>
  <si>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</si>
  <si>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</si>
  <si>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</si>
  <si>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</si>
  <si>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</si>
  <si>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</si>
  <si>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</si>
  <si>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</si>
  <si>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</si>
  <si>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</si>
  <si>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</si>
  <si>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</si>
  <si>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</si>
  <si>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</si>
  <si>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</si>
  <si>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</si>
  <si>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</si>
  <si>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</si>
  <si>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</si>
  <si>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</si>
  <si>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</si>
  <si>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</si>
  <si>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</si>
  <si>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</si>
  <si>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</si>
  <si>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</si>
  <si>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</si>
  <si>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</si>
  <si>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</si>
  <si>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</si>
  <si>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</si>
  <si>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</si>
  <si>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</si>
  <si>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</si>
  <si>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</si>
  <si>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</si>
  <si>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</si>
  <si>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</si>
  <si>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</si>
  <si>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</si>
  <si>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</si>
  <si>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</si>
  <si>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</si>
  <si>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</si>
  <si>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</si>
  <si>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</si>
  <si>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</si>
  <si>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</si>
  <si>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</si>
  <si>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</si>
  <si>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</si>
  <si>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</si>
  <si>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</si>
  <si>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</si>
  <si>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</si>
  <si>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</si>
  <si>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</si>
  <si>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</si>
  <si>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</si>
  <si>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</si>
  <si>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</si>
  <si>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</si>
  <si>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</si>
  <si>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</si>
  <si>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</si>
  <si>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</si>
  <si>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</si>
  <si>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</si>
  <si>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</si>
  <si>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</si>
  <si>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</si>
  <si>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</si>
  <si>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</si>
  <si>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</si>
  <si>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</si>
  <si>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</si>
  <si>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</si>
  <si>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</si>
  <si>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</si>
  <si>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</si>
  <si>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</si>
  <si>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</si>
  <si>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</si>
  <si>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</si>
  <si>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</si>
  <si>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</si>
  <si>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</si>
  <si>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</si>
  <si>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</si>
  <si>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</si>
  <si>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</si>
  <si>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</si>
  <si>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</si>
  <si>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</si>
  <si>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</si>
  <si>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</si>
  <si>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</si>
  <si>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</si>
  <si>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</si>
  <si>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</si>
  <si>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</si>
  <si>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</si>
  <si>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</si>
  <si>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</si>
  <si>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</si>
  <si>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</si>
  <si>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</si>
  <si>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</si>
  <si>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</si>
  <si>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</si>
  <si>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</si>
  <si>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</si>
  <si>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</si>
  <si>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</si>
  <si>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</si>
  <si>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</si>
  <si>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</si>
  <si>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</si>
  <si>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</si>
  <si>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</si>
  <si>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</si>
  <si>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</si>
  <si>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</si>
  <si>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</si>
  <si>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</si>
  <si>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</si>
  <si>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</si>
  <si>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</si>
  <si>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</si>
  <si>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</si>
  <si>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</si>
  <si>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</si>
  <si>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</si>
  <si>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</si>
  <si>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</si>
  <si>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</si>
  <si>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</si>
  <si>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</si>
  <si>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</si>
  <si>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</si>
  <si>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</si>
  <si>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</si>
  <si>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</si>
  <si>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</si>
  <si>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</si>
  <si>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</si>
  <si>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</si>
  <si>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</si>
  <si>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</si>
  <si>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</si>
  <si>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</si>
  <si>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</si>
  <si>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</si>
  <si>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</si>
  <si>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</si>
  <si>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</si>
  <si>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</si>
  <si>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</si>
  <si>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</si>
  <si>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</si>
  <si>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</si>
  <si>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</si>
  <si>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</si>
  <si>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</si>
  <si>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</si>
  <si>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</si>
  <si>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</si>
  <si>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</si>
  <si>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</si>
  <si>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</si>
  <si>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</si>
  <si>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</si>
  <si>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</si>
  <si>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</si>
  <si>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</si>
  <si>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</si>
  <si>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</si>
  <si>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</si>
  <si>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</si>
  <si>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</si>
  <si>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</si>
  <si>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</si>
  <si>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</si>
  <si>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</si>
  <si>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</si>
  <si>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</si>
  <si>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</si>
  <si>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</si>
  <si>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</si>
  <si>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</si>
  <si>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</si>
  <si>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</si>
  <si>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</si>
  <si>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</si>
  <si>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</si>
  <si>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</si>
  <si>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</si>
  <si>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</si>
  <si>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</si>
  <si>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</si>
  <si>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</si>
  <si>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</si>
  <si>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</si>
  <si>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</si>
  <si>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</si>
  <si>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</si>
  <si>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</si>
  <si>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</si>
  <si>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</si>
  <si>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</si>
  <si>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</si>
  <si>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</si>
  <si>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</si>
  <si>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</si>
  <si>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</si>
  <si>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</si>
  <si>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</si>
  <si>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</si>
  <si>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</si>
  <si>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</si>
  <si>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</si>
  <si>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</si>
  <si>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</si>
  <si>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</si>
  <si>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</si>
  <si>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</si>
  <si>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</si>
  <si>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</si>
  <si>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</si>
  <si>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</si>
  <si>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</si>
  <si>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</si>
  <si>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</si>
  <si>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</si>
  <si>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</si>
  <si>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</si>
  <si>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</si>
  <si>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</si>
  <si>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</si>
  <si>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</si>
  <si>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</si>
  <si>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</si>
  <si>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</si>
  <si>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</si>
  <si>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</si>
  <si>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</si>
  <si>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</si>
  <si>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</si>
  <si>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</si>
  <si>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</si>
  <si>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</si>
  <si>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</si>
  <si>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</si>
  <si>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</si>
  <si>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</si>
  <si>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</si>
  <si>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</si>
  <si>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</si>
  <si>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</si>
  <si>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</si>
  <si>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</si>
  <si>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</si>
  <si>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</si>
  <si>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</si>
  <si>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</si>
  <si>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</si>
  <si>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</si>
  <si>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</si>
  <si>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</si>
  <si>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</si>
  <si>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</si>
  <si>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</si>
  <si>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</si>
  <si>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</si>
  <si>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</si>
  <si>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</si>
  <si>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</si>
  <si>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</si>
  <si>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</si>
  <si>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</si>
  <si>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</si>
  <si>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</si>
  <si>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</si>
  <si>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</si>
  <si>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</si>
  <si>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</si>
  <si>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</si>
  <si>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</si>
  <si>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</si>
  <si>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</si>
  <si>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</si>
  <si>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</si>
  <si>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</si>
  <si>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</si>
  <si>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</si>
  <si>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</si>
  <si>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</si>
  <si>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</si>
  <si>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</si>
  <si>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</si>
  <si>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</si>
  <si>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</si>
  <si>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</si>
  <si>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</si>
  <si>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</si>
  <si>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</si>
  <si>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</si>
  <si>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</si>
  <si>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</si>
  <si>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</si>
  <si>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</si>
  <si>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</si>
  <si>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</si>
  <si>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</si>
  <si>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</si>
  <si>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</si>
  <si>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</si>
  <si>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</si>
  <si>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</si>
  <si>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</si>
  <si>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</si>
  <si>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</si>
  <si>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</si>
  <si>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</si>
  <si>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</si>
  <si>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</si>
  <si>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</si>
  <si>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</si>
  <si>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</si>
  <si>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</si>
  <si>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</si>
  <si>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</si>
  <si>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</si>
  <si>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</si>
  <si>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</si>
  <si>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</si>
  <si>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</si>
  <si>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</si>
  <si>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</si>
  <si>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</si>
  <si>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</si>
  <si>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</si>
  <si>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</si>
  <si>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</si>
  <si>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</si>
  <si>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</si>
  <si>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</si>
  <si>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</si>
  <si>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</si>
  <si>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</si>
  <si>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</si>
  <si>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</si>
  <si>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</si>
  <si>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</si>
  <si>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</si>
  <si>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</si>
  <si>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</si>
  <si>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</si>
  <si>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</si>
  <si>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</si>
  <si>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</si>
  <si>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</si>
  <si>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</si>
  <si>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</si>
  <si>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</si>
  <si>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</si>
  <si>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</si>
  <si>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</si>
  <si>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</si>
  <si>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</si>
  <si>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</si>
  <si>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</si>
  <si>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</si>
  <si>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</si>
  <si>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</si>
  <si>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</si>
  <si>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</si>
  <si>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</si>
  <si>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</si>
  <si>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</si>
  <si>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</si>
  <si>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</si>
  <si>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</si>
  <si>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</si>
  <si>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</si>
  <si>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</si>
  <si>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</si>
  <si>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</si>
  <si>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</si>
  <si>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</si>
  <si>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</si>
  <si>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</si>
  <si>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</si>
  <si>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</si>
  <si>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</si>
  <si>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</si>
  <si>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</si>
  <si>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</si>
  <si>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</si>
  <si>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</si>
  <si>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</si>
  <si>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</si>
  <si>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</si>
  <si>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</si>
  <si>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</si>
  <si>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</si>
  <si>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</si>
  <si>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</si>
  <si>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</si>
  <si>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</si>
  <si>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</si>
  <si>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</si>
  <si>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</si>
  <si>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</si>
  <si>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</si>
  <si>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</si>
  <si>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</si>
  <si>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</si>
  <si>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</si>
  <si>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</si>
  <si>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</si>
  <si>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</si>
  <si>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</si>
  <si>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</si>
  <si>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</si>
  <si>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</si>
  <si>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</si>
  <si>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</si>
  <si>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</si>
  <si>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</si>
  <si>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</si>
  <si>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</si>
  <si>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</si>
  <si>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</si>
  <si>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</si>
  <si>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</si>
  <si>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</si>
  <si>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</si>
  <si>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</si>
  <si>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</si>
  <si>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</si>
  <si>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</si>
  <si>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</si>
  <si>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</si>
  <si>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</si>
  <si>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</si>
  <si>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</si>
  <si>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</si>
  <si>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</si>
  <si>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</si>
  <si>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</si>
  <si>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</si>
  <si>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</si>
  <si>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</si>
  <si>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</si>
  <si>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</si>
  <si>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</si>
  <si>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</si>
  <si>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</si>
  <si>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</si>
  <si>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</si>
  <si>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</si>
  <si>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</si>
  <si>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</si>
  <si>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</si>
  <si>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</si>
  <si>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</si>
  <si>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</si>
  <si>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</si>
  <si>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</si>
  <si>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</si>
  <si>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</si>
  <si>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</si>
  <si>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</si>
  <si>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</si>
  <si>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</si>
  <si>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</si>
  <si>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</si>
  <si>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</si>
  <si>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</si>
  <si>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</si>
  <si>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</si>
  <si>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</si>
  <si>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</si>
  <si>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</si>
  <si>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</si>
  <si>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</si>
  <si>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</si>
  <si>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</si>
  <si>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</si>
  <si>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</si>
  <si>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</si>
  <si>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</si>
  <si>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</si>
  <si>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</si>
  <si>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</si>
  <si>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</si>
  <si>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</si>
  <si>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</si>
  <si>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</si>
  <si>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</si>
  <si>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</si>
  <si>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</si>
  <si>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</si>
  <si>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</si>
  <si>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</si>
  <si>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</si>
  <si>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</si>
  <si>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</si>
  <si>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</si>
  <si>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</si>
  <si>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</si>
  <si>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</si>
  <si>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</si>
  <si>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</si>
  <si>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</si>
  <si>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</si>
  <si>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</si>
  <si>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</si>
  <si>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</si>
  <si>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</si>
  <si>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</si>
  <si>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</si>
  <si>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</si>
  <si>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</si>
  <si>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</si>
  <si>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</si>
  <si>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</si>
  <si>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</si>
  <si>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</si>
  <si>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</si>
  <si>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</si>
  <si>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</si>
  <si>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</si>
  <si>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</si>
  <si>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</si>
  <si>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</si>
  <si>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</si>
  <si>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</si>
  <si>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</si>
  <si>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</si>
  <si>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</si>
  <si>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</si>
  <si>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</si>
  <si>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</si>
  <si>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</si>
  <si>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</si>
  <si>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</si>
  <si>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</si>
  <si>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</si>
  <si>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</si>
  <si>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</si>
  <si>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</si>
  <si>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</si>
  <si>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</si>
  <si>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</si>
  <si>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</si>
  <si>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</si>
  <si>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</si>
  <si>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</si>
  <si>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</si>
  <si>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</si>
  <si>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</si>
  <si>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</si>
  <si>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</si>
  <si>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</si>
  <si>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</si>
  <si>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</si>
  <si>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</si>
  <si>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</si>
  <si>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</si>
  <si>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</si>
  <si>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</si>
  <si>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</si>
  <si>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</si>
  <si>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</si>
  <si>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</si>
  <si>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</si>
  <si>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</si>
  <si>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</si>
  <si>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</si>
  <si>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</si>
  <si>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</si>
  <si>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</si>
  <si>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</si>
  <si>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</si>
  <si>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</si>
  <si>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</si>
  <si>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</si>
  <si>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</si>
  <si>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</si>
  <si>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</si>
  <si>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</si>
  <si>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</si>
  <si>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</si>
  <si>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</si>
  <si>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</si>
  <si>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</si>
  <si>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</si>
  <si>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</si>
  <si>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</si>
  <si>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</si>
  <si>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</si>
  <si>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</si>
  <si>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</si>
  <si>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</si>
  <si>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</si>
  <si>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</si>
  <si>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</si>
  <si>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</si>
  <si>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</si>
  <si>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</si>
  <si>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</si>
  <si>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</si>
  <si>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</si>
  <si>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</si>
  <si>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</si>
  <si>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</si>
  <si>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</si>
  <si>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</si>
  <si>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</si>
  <si>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</si>
  <si>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</si>
  <si>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</si>
  <si>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</si>
  <si>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</si>
  <si>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</si>
  <si>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</si>
  <si>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</si>
  <si>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</si>
  <si>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</si>
  <si>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</si>
  <si>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</si>
  <si>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</si>
  <si>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</si>
  <si>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</si>
  <si>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</si>
  <si>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</si>
  <si>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</si>
  <si>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</si>
  <si>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</si>
  <si>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</si>
  <si>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</si>
  <si>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</si>
  <si>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</si>
  <si>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</si>
  <si>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</si>
  <si>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</si>
  <si>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</si>
  <si>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</si>
  <si>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</si>
  <si>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</si>
  <si>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</si>
  <si>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</si>
  <si>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</si>
  <si>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</si>
  <si>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</si>
  <si>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</si>
  <si>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</si>
  <si>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</si>
  <si>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</si>
  <si>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</si>
  <si>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</si>
  <si>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</si>
  <si>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</si>
  <si>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</si>
  <si>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</si>
  <si>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</si>
  <si>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</si>
  <si>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</si>
  <si>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</si>
  <si>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</si>
  <si>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</si>
  <si>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</si>
  <si>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</si>
  <si>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</si>
  <si>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</si>
  <si>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</si>
  <si>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</si>
  <si>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</si>
  <si>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</si>
  <si>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</si>
  <si>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</si>
  <si>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</si>
  <si>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</si>
  <si>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</si>
  <si>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</si>
  <si>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</si>
  <si>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</si>
  <si>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</si>
  <si>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</si>
  <si>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</si>
  <si>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</si>
  <si>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</si>
  <si>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</si>
  <si>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</si>
  <si>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</si>
  <si>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</si>
  <si>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</si>
  <si>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</si>
  <si>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</si>
  <si>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</si>
  <si>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</si>
  <si>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</si>
  <si>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</si>
  <si>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</si>
  <si>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</si>
  <si>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</si>
  <si>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</si>
  <si>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</si>
  <si>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</si>
  <si>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</si>
  <si>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</si>
  <si>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</si>
  <si>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</si>
  <si>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</si>
  <si>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</si>
  <si>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</si>
  <si>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</si>
  <si>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</si>
  <si>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</si>
  <si>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</si>
  <si>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</si>
  <si>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</si>
  <si>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</si>
  <si>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</si>
  <si>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</si>
  <si>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</si>
  <si>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</si>
  <si>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</si>
  <si>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</si>
  <si>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</si>
  <si>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</si>
  <si>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</si>
  <si>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</si>
  <si>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</si>
  <si>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</si>
  <si>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</si>
  <si>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</si>
  <si>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</si>
  <si>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</si>
  <si>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</si>
  <si>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</si>
  <si>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</si>
  <si>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</si>
  <si>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</si>
  <si>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</si>
  <si>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</si>
  <si>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</si>
  <si>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</si>
  <si>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</si>
  <si>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</si>
  <si>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</si>
  <si>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</si>
  <si>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</si>
  <si>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</si>
  <si>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</si>
  <si>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</si>
  <si>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</si>
  <si>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</si>
  <si>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</si>
  <si>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</si>
  <si>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</si>
  <si>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</si>
  <si>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</si>
  <si>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</si>
  <si>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</si>
  <si>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</si>
  <si>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</si>
  <si>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</si>
  <si>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</si>
  <si>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</si>
  <si>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</si>
  <si>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</si>
  <si>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</si>
  <si>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</si>
  <si>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</si>
  <si>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</si>
  <si>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</si>
  <si>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</si>
  <si>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</si>
  <si>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</si>
  <si>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</si>
  <si>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</si>
  <si>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</si>
  <si>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</si>
  <si>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</si>
  <si>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</si>
  <si>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</si>
  <si>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</si>
  <si>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</si>
  <si>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</si>
  <si>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</si>
  <si>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</si>
  <si>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</si>
  <si>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</si>
  <si>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</si>
  <si>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</si>
  <si>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</si>
  <si>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</si>
  <si>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</si>
  <si>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</si>
  <si>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</si>
  <si>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</si>
  <si>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</si>
  <si>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</si>
  <si>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</si>
  <si>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</si>
  <si>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</si>
  <si>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</si>
  <si>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</si>
  <si>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</si>
  <si>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</si>
  <si>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</si>
  <si>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</si>
  <si>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</si>
  <si>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</si>
  <si>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</si>
  <si>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</si>
  <si>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</si>
  <si>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</si>
  <si>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</si>
  <si>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</si>
  <si>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</si>
  <si>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</si>
  <si>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</si>
  <si>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</si>
  <si>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</si>
  <si>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</si>
  <si>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</si>
  <si>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</si>
  <si>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</si>
  <si>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</si>
  <si>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</si>
  <si>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</si>
  <si>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</si>
  <si>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</si>
  <si>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</si>
  <si>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</si>
  <si>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</si>
  <si>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</si>
  <si>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</si>
  <si>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</si>
  <si>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</si>
  <si>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</si>
  <si>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</si>
  <si>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</si>
  <si>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</si>
  <si>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</si>
  <si>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</si>
  <si>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</si>
  <si>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</si>
  <si>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</si>
  <si>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</si>
  <si>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</si>
  <si>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</si>
  <si>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</si>
  <si>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</si>
  <si>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</si>
  <si>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</si>
  <si>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</si>
  <si>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</si>
  <si>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</si>
  <si>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</si>
  <si>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</si>
  <si>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</si>
  <si>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</si>
  <si>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</si>
  <si>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</si>
  <si>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</si>
  <si>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</si>
  <si>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</si>
  <si>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</si>
  <si>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</si>
  <si>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</si>
  <si>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</si>
  <si>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</si>
  <si>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</si>
  <si>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</si>
  <si>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</si>
  <si>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</si>
  <si>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</si>
  <si>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</si>
  <si>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</si>
  <si>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</si>
  <si>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</si>
  <si>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</si>
  <si>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</si>
  <si>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</si>
  <si>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</si>
  <si>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</si>
  <si>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</si>
  <si>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</si>
  <si>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</si>
  <si>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</si>
  <si>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</si>
  <si>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</si>
  <si>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</si>
  <si>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</si>
  <si>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</si>
  <si>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</si>
  <si>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</si>
  <si>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</si>
  <si>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</si>
  <si>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</si>
  <si>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</si>
  <si>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</si>
  <si>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</si>
  <si>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</si>
  <si>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</si>
  <si>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</si>
  <si>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</si>
  <si>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</si>
  <si>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</si>
  <si>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</si>
  <si>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</si>
  <si>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</si>
  <si>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</si>
  <si>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</si>
  <si>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</si>
  <si>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</si>
  <si>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</si>
  <si>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</si>
  <si>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</si>
  <si>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</si>
  <si>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</si>
  <si>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</si>
  <si>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</si>
  <si>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</si>
  <si>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</si>
  <si>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</si>
  <si>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</si>
  <si>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</si>
  <si>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</si>
  <si>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</si>
  <si>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</si>
  <si>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</si>
  <si>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</si>
  <si>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</si>
  <si>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</si>
  <si>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</si>
  <si>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</si>
  <si>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</si>
  <si>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</si>
  <si>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</si>
  <si>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</si>
  <si>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</si>
  <si>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</si>
  <si>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</si>
  <si>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</si>
  <si>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</si>
  <si>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</si>
  <si>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</si>
  <si>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</si>
  <si>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</si>
  <si>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</si>
  <si>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</si>
  <si>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</si>
  <si>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</si>
  <si>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</si>
  <si>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</si>
  <si>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</si>
  <si>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</si>
  <si>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</si>
  <si>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</si>
  <si>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</si>
  <si>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</si>
  <si>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</si>
  <si>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</si>
  <si>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</si>
  <si>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</si>
  <si>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</si>
  <si>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</si>
  <si>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</si>
  <si>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</si>
  <si>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</si>
  <si>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</si>
  <si>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</si>
  <si>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</si>
  <si>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</si>
  <si>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</si>
  <si>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</si>
  <si>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</si>
  <si>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</si>
  <si>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</si>
  <si>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</si>
  <si>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</si>
  <si>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</si>
  <si>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</si>
  <si>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</si>
  <si>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</si>
  <si>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</si>
  <si>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</si>
  <si>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</si>
  <si>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</si>
  <si>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</si>
  <si>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</si>
  <si>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</si>
  <si>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</si>
  <si>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</si>
  <si>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</si>
  <si>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</si>
  <si>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</si>
  <si>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</si>
  <si>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</si>
  <si>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</si>
  <si>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</si>
  <si>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</si>
  <si>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</si>
  <si>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</si>
  <si>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</si>
  <si>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</si>
  <si>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</si>
  <si>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</si>
  <si>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</si>
  <si>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</si>
  <si>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</si>
  <si>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</si>
  <si>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</si>
  <si>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</si>
  <si>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</si>
  <si>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</si>
  <si>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</si>
  <si>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</si>
  <si>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</si>
  <si>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</si>
  <si>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</si>
  <si>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</si>
  <si>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</si>
  <si>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</si>
  <si>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</si>
  <si>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</si>
  <si>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</si>
  <si>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</si>
  <si>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</si>
  <si>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</si>
  <si>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</si>
  <si>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</si>
  <si>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</si>
  <si>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</si>
  <si>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</si>
  <si>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</si>
  <si>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</si>
  <si>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</si>
  <si>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</si>
  <si>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</si>
  <si>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</si>
  <si>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</si>
  <si>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</si>
  <si>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</si>
  <si>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</si>
  <si>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</si>
  <si>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</si>
  <si>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</si>
  <si>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</si>
  <si>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</si>
  <si>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</si>
  <si>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</si>
  <si>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</si>
  <si>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</si>
  <si>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</si>
  <si>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</si>
  <si>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</si>
  <si>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</si>
  <si>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</si>
  <si>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</si>
  <si>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</si>
  <si>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</si>
  <si>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</si>
  <si>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</si>
  <si>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</si>
  <si>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</si>
  <si>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</si>
  <si>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</si>
  <si>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</si>
  <si>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</si>
  <si>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</si>
  <si>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</si>
  <si>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</si>
  <si>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</si>
  <si>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</si>
  <si>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</si>
  <si>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</si>
  <si>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</si>
  <si>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</si>
  <si>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</si>
  <si>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</si>
  <si>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</si>
  <si>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</si>
  <si>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</si>
  <si>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</si>
  <si>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</si>
  <si>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</si>
  <si>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</si>
  <si>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EPC-17-047</t>
  </si>
  <si>
    <t>Advanced power system data management and analysis</t>
  </si>
  <si>
    <t>Legacy data archival and legacy modeling and analysis tools</t>
  </si>
  <si>
    <t>Presence PG</t>
  </si>
  <si>
    <t>High-Performance Agent-based Simulation for GridLAB-D (HiPAS)</t>
  </si>
  <si>
    <t>Gridworks</t>
  </si>
  <si>
    <t>Data from Task 1.5 doc</t>
  </si>
  <si>
    <t>Arras Energy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</si>
</sst>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0" dT="2023-03-06T20:08:47.76" personId="{00000000-0000-0000-0000-000000000000}" id="{6111DC99-9A64-064F-8193-D45C5A89ECFC}">
    <text>Use number from final report</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3-03-06T20:14:34.86" personId="{00000000-0000-0000-0000-000000000000}" id="{B96195DA-DB89-974D-8138-2BE98BCB0628}">
    <text>See https://docs.google.com/document/d/1kXwzZFXdkaSEi8Q_kyCscRkd7_PbQcHO/edit#heading=h.2ytbhn1vqdwf</text>
    <extLst>
      <x:ext xmlns:xltc2="http://schemas.microsoft.com/office/spreadsheetml/2020/threadedcomments2" uri="{F7C98A9C-CBB3-438F-8F68-D28B6AF4A901}">
        <xltc2:checksum>1610000197</xltc2:checksum>
        <xltc2:hyperlink startIndex="4" length="96" url="https://docs.google.com/document/d/1kXwzZFXdkaSEi8Q_kyCscRkd7_PbQcHO/edit#heading=h.2ytbhn1vqdwf"/>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B19" dT="2023-03-06T20:15:46.22" personId="{00000000-0000-0000-0000-000000000000}" id="{311676BB-C529-524F-AB90-245C4810C603}">
    <text>See list from Deborah</text>
  </threadedComment>
  <threadedComment ref="C48" dT="2023-03-06T20:17:03.28" personId="{00000000-0000-0000-0000-000000000000}" id="{98BA01B4-517F-6946-B0EC-7CCD246281F7}">
    <text>Duncan to list online resources</text>
  </threadedComment>
  <threadedComment ref="C48" dT="2023-03-06T20:17:12.79" personId="{00000000-0000-0000-0000-000000000000}" id="{73DB40BE-96A5-384A-AEB5-EA71DED1BAE4}" parentId="{98BA01B4-517F-6946-B0EC-7CCD246281F7}">
    <text xml:space="preserve">Get list from Deborah
</text>
  </threadedComment>
</ThreadedComments>
</file>

<file path=xl/threadedComments/threadedComment4.xml><?xml version="1.0" encoding="utf-8"?>
<ThreadedComments xmlns="http://schemas.microsoft.com/office/spreadsheetml/2018/threadedcomments" xmlns:x="http://schemas.openxmlformats.org/spreadsheetml/2006/main">
  <threadedComment ref="B21" dT="2023-03-06T20:19:54.64" personId="{00000000-0000-0000-0000-000000000000}" id="{DA5028E7-D80C-8F4C-BD47-CF57F6CCDE82}">
    <text>Get info from LFE (John Mertic)</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8.xml"/><Relationship Id="rId7" Type="http://schemas.microsoft.com/office/2017/10/relationships/threadedComment" Target="../threadedComments/threadedComment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6" Type="http://schemas.openxmlformats.org/officeDocument/2006/relationships/comments" Target="../comments4.xml"/><Relationship Id="rId5" Type="http://schemas.openxmlformats.org/officeDocument/2006/relationships/table" Target="../tables/table10.xml"/><Relationship Id="rId4"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abSelected="1" zoomScale="180" zoomScaleNormal="180" workbookViewId="0">
      <selection activeCell="E42" sqref="E42"/>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44911</v>
      </c>
      <c r="E20" s="103"/>
    </row>
    <row r="21" spans="2:7" ht="5" customHeight="1" x14ac:dyDescent="0.2">
      <c r="E21" s="98"/>
      <c r="G21" s="101"/>
    </row>
    <row r="22" spans="2:7" ht="14.75" customHeight="1" x14ac:dyDescent="0.2">
      <c r="B22" s="241"/>
      <c r="C22" s="99" t="s">
        <v>14</v>
      </c>
      <c r="D22" s="110" t="s">
        <v>3652</v>
      </c>
      <c r="E22" s="98"/>
      <c r="G22" s="101"/>
    </row>
    <row r="23" spans="2:7" ht="5" customHeight="1" x14ac:dyDescent="0.2">
      <c r="B23" s="104"/>
      <c r="C23" s="104"/>
      <c r="D23" s="100"/>
      <c r="E23" s="98"/>
      <c r="G23" s="101"/>
    </row>
    <row r="24" spans="2:7" ht="14" customHeight="1" x14ac:dyDescent="0.2">
      <c r="C24" s="99" t="s">
        <v>15</v>
      </c>
      <c r="D24" s="249" t="s">
        <v>3656</v>
      </c>
      <c r="E24" s="250"/>
      <c r="G24" s="101"/>
    </row>
    <row r="25" spans="2:7" ht="5" customHeight="1" x14ac:dyDescent="0.2">
      <c r="C25" s="99"/>
      <c r="D25" s="4"/>
      <c r="E25" s="98"/>
      <c r="G25" s="101"/>
    </row>
    <row r="26" spans="2:7" x14ac:dyDescent="0.2">
      <c r="C26" s="99" t="s">
        <v>16</v>
      </c>
      <c r="D26" s="249" t="s">
        <v>3653</v>
      </c>
      <c r="E26" s="250"/>
      <c r="G26" s="101"/>
    </row>
    <row r="27" spans="2:7" ht="5" customHeight="1" x14ac:dyDescent="0.2">
      <c r="C27" s="99"/>
      <c r="D27" s="105"/>
      <c r="E27" s="98"/>
      <c r="G27" s="101"/>
    </row>
    <row r="28" spans="2:7" x14ac:dyDescent="0.2">
      <c r="C28" s="99" t="s">
        <v>17</v>
      </c>
      <c r="D28" s="249" t="s">
        <v>3654</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44911</v>
      </c>
      <c r="F2" s="40" t="str">
        <f>Background!D24</f>
        <v>High-Performance Agent-based Simulation for GridLAB-D (HiPAS)</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B12" sqref="B12"/>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3655</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3657</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80" zoomScaleNormal="180" workbookViewId="0">
      <selection activeCell="B16" sqref="B16"/>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x14ac:dyDescent="0.2">
      <c r="B15" s="19" t="s">
        <v>3658</v>
      </c>
      <c r="C15" s="19"/>
      <c r="D15" s="19"/>
      <c r="E15" s="115"/>
      <c r="F15" s="115"/>
      <c r="G15" s="115"/>
      <c r="H15" s="115"/>
      <c r="I15" s="19"/>
      <c r="J15" s="19"/>
      <c r="K15" s="19"/>
      <c r="L15" s="116"/>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t="str">
        <f>IF(D2&lt;&gt;0,Background!$D$22,0)</f>
        <v>EPC-17-047</v>
      </c>
      <c r="B2" s="9" t="str">
        <f>Background!$D$14</f>
        <v>Final</v>
      </c>
      <c r="C2" s="9">
        <v>1</v>
      </c>
      <c r="D2" s="9" t="str" cm="1">
        <f t="array" ref="D2:N6">PerformanceMetrics[]</f>
        <v>Data from Task 1.5 doc</v>
      </c>
      <c r="E2" s="9">
        <v>0</v>
      </c>
      <c r="F2" s="9">
        <v>0</v>
      </c>
      <c r="G2" s="9">
        <v>0</v>
      </c>
      <c r="H2" s="9">
        <v>0</v>
      </c>
      <c r="I2" s="9">
        <v>0</v>
      </c>
      <c r="J2" s="9">
        <v>0</v>
      </c>
      <c r="K2" s="9">
        <v>0</v>
      </c>
      <c r="L2" s="9">
        <v>0</v>
      </c>
      <c r="M2" s="9">
        <v>0</v>
      </c>
      <c r="N2" s="9">
        <v>0</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zoomScale="170" zoomScaleNormal="170" workbookViewId="0">
      <selection activeCell="B47" sqref="B47:H53"/>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x14ac:dyDescent="0.2">
      <c r="B48" s="19"/>
      <c r="C48" s="19"/>
      <c r="D48" s="19"/>
      <c r="E48" s="19"/>
      <c r="F48" s="19"/>
      <c r="G48" s="116"/>
      <c r="H48" s="19"/>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f>IF(D2&lt;&gt;0,Background!$D$22,0)</f>
        <v>0</v>
      </c>
      <c r="B2" s="9" t="str">
        <f>Background!$D$14</f>
        <v>Final</v>
      </c>
      <c r="C2" s="9">
        <v>1</v>
      </c>
      <c r="D2" s="9" cm="1">
        <f t="array" ref="D2:J6">Tool[]</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topLeftCell="A12" zoomScale="190" zoomScaleNormal="190" workbookViewId="0">
      <selection activeCell="D23" sqref="D23"/>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v>2022</v>
      </c>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3659</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2022</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c r="C37" s="124"/>
      <c r="D37" s="114"/>
      <c r="E37" s="126"/>
      <c r="F37" s="126"/>
      <c r="G37" s="127"/>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legacy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f>IF(D2&lt;&gt;0,Background!$D$22,0)</f>
        <v>0</v>
      </c>
      <c r="B2" s="9" t="str">
        <f>Background!$D$14</f>
        <v>Final</v>
      </c>
      <c r="C2" s="9">
        <v>1</v>
      </c>
      <c r="D2" s="9" cm="1">
        <f t="array" ref="D2:I6">FollowOnInvestment84[]</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2022</v>
      </c>
      <c r="G2" s="52" t="str">
        <f>BusinessGrowth!B18</f>
        <v>Yes</v>
      </c>
      <c r="H2" s="52" t="str">
        <f>BusinessGrowth!B21</f>
        <v>Arras Energy LLC</v>
      </c>
      <c r="I2" s="52">
        <f>BusinessGrowth!B24</f>
        <v>2022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zoomScale="220" zoomScaleNormal="220" workbookViewId="0">
      <selection activeCell="B16" sqref="B16"/>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v>16000</v>
      </c>
      <c r="D10" s="21">
        <f>Jobs[[#This Row],[Hours worked over term of project (2,080 = 1 FTE)]]/2080</f>
        <v>7.6923076923076925</v>
      </c>
    </row>
    <row r="11" spans="2:5" x14ac:dyDescent="0.2">
      <c r="B11" s="6" t="s">
        <v>228</v>
      </c>
      <c r="C11" s="82">
        <v>136</v>
      </c>
      <c r="D11" s="21">
        <f>Jobs[[#This Row],[Hours worked over term of project (2,080 = 1 FTE)]]/2080</f>
        <v>6.5384615384615388E-2</v>
      </c>
    </row>
    <row r="13" spans="2:5" x14ac:dyDescent="0.2">
      <c r="B13" s="58" t="s">
        <v>229</v>
      </c>
    </row>
    <row r="14" spans="2:5" ht="5" customHeight="1" x14ac:dyDescent="0.2"/>
    <row r="15" spans="2:5" x14ac:dyDescent="0.2">
      <c r="B15" s="131">
        <f>D10-1.92</f>
        <v>5.7723076923076926</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16000</v>
      </c>
      <c r="F2" s="74">
        <v>7.6923076923076925</v>
      </c>
      <c r="G2" s="74">
        <f>Jobs!B15</f>
        <v>5.7723076923076926</v>
      </c>
    </row>
    <row r="3" spans="1:7" x14ac:dyDescent="0.15">
      <c r="A3" s="9" t="str">
        <f>IF(E3&lt;&gt;0,Background!$D$22,0)</f>
        <v>EPC-17-047</v>
      </c>
      <c r="B3" s="9" t="str">
        <f>Background!$D$14</f>
        <v>Final</v>
      </c>
      <c r="C3" s="9">
        <v>1</v>
      </c>
      <c r="D3" s="74" t="str">
        <v>Match</v>
      </c>
      <c r="E3" s="9">
        <v>136</v>
      </c>
      <c r="F3" s="74">
        <v>6.5384615384615388E-2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zoomScale="180" zoomScaleNormal="180" workbookViewId="0">
      <selection activeCell="H13" sqref="H13"/>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2.xml><?xml version="1.0" encoding="utf-8"?>
<ds:datastoreItem xmlns:ds="http://schemas.openxmlformats.org/officeDocument/2006/customXml" ds:itemID="{0B0E38FC-8BF1-401F-9E88-3537E8E6E41E}">
  <ds:schemaRefs>
    <ds:schemaRef ds:uri="http://schemas.microsoft.com/sharepoint/v3/contenttype/forms"/>
  </ds:schemaRefs>
</ds:datastoreItem>
</file>

<file path=customXml/itemProps3.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2023-03-07T16:29:41Z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