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40" windowWidth="38640" windowHeight="14610"/>
  </bookViews>
  <sheets>
    <sheet name="Sheet1" sheetId="1" r:id="rId1"/>
  </sheets>
  <definedNames>
    <definedName name="_xlnm.Print_Area" localSheetId="0">Sheet1!$A$1:$H$108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I11" i="1" l="1"/>
  <c r="C9" i="1"/>
  <c r="C21" i="1"/>
  <c r="C11" i="1"/>
  <c r="F72" i="1" l="1"/>
  <c r="I19" i="1"/>
  <c r="I17" i="1"/>
  <c r="I15" i="1"/>
  <c r="I13" i="1"/>
  <c r="C13" i="1" l="1"/>
  <c r="E21" i="1"/>
  <c r="E19" i="1"/>
  <c r="E17" i="1"/>
  <c r="E15" i="1"/>
  <c r="E13" i="1"/>
  <c r="E11" i="1"/>
  <c r="C82" i="1"/>
  <c r="F82" i="1" s="1"/>
  <c r="C78" i="1"/>
  <c r="F78" i="1" s="1"/>
  <c r="F62" i="1"/>
  <c r="F58" i="1"/>
  <c r="C62" i="1"/>
  <c r="C58" i="1"/>
  <c r="F42" i="1"/>
  <c r="F38" i="1"/>
  <c r="F36" i="1"/>
  <c r="C56" i="1" s="1"/>
  <c r="F56" i="1" s="1"/>
  <c r="C76" i="1" s="1"/>
  <c r="F76" i="1" s="1"/>
  <c r="C44" i="1"/>
  <c r="F44" i="1" s="1"/>
  <c r="C64" i="1" s="1"/>
  <c r="F64" i="1" s="1"/>
  <c r="C84" i="1" s="1"/>
  <c r="F84" i="1" s="1"/>
  <c r="C42" i="1"/>
  <c r="C40" i="1"/>
  <c r="F40" i="1" s="1"/>
  <c r="C60" i="1" s="1"/>
  <c r="F60" i="1" s="1"/>
  <c r="C80" i="1" s="1"/>
  <c r="F80" i="1" s="1"/>
  <c r="C38" i="1"/>
  <c r="C36" i="1"/>
  <c r="C34" i="1"/>
  <c r="F34" i="1" s="1"/>
  <c r="C54" i="1" s="1"/>
  <c r="F54" i="1" s="1"/>
  <c r="C74" i="1" s="1"/>
  <c r="F74" i="1" s="1"/>
  <c r="C17" i="1"/>
  <c r="F21" i="1"/>
  <c r="F19" i="1"/>
  <c r="F17" i="1"/>
  <c r="F15" i="1"/>
  <c r="F13" i="1"/>
  <c r="F11" i="1"/>
  <c r="C15" i="1"/>
  <c r="C19" i="1"/>
  <c r="A104" i="1"/>
  <c r="A96" i="1"/>
  <c r="A98" i="1"/>
  <c r="A100" i="1"/>
  <c r="A102" i="1"/>
  <c r="A94" i="1"/>
  <c r="A84" i="1"/>
  <c r="A82" i="1"/>
  <c r="A80" i="1"/>
  <c r="A78" i="1"/>
  <c r="A76" i="1"/>
  <c r="A74" i="1"/>
  <c r="A64" i="1"/>
  <c r="A62" i="1"/>
  <c r="A60" i="1"/>
  <c r="A58" i="1"/>
  <c r="A56" i="1"/>
  <c r="A54" i="1"/>
  <c r="A44" i="1"/>
  <c r="A42" i="1"/>
  <c r="A40" i="1"/>
  <c r="A38" i="1"/>
  <c r="A36" i="1"/>
  <c r="A34" i="1"/>
  <c r="I21" i="1" l="1"/>
  <c r="B36" i="1"/>
  <c r="B56" i="1" s="1"/>
  <c r="B44" i="1"/>
  <c r="B64" i="1"/>
  <c r="B84" i="1" s="1"/>
  <c r="B104" i="1" s="1"/>
  <c r="B34" i="1"/>
  <c r="B54" i="1"/>
  <c r="B74" i="1"/>
  <c r="B94" i="1" s="1"/>
  <c r="E104" i="1"/>
  <c r="H104" i="1" s="1"/>
  <c r="D46" i="1"/>
  <c r="D23" i="1"/>
  <c r="G23" i="1"/>
  <c r="G86" i="1"/>
  <c r="G46" i="1"/>
  <c r="D66" i="1"/>
  <c r="G66" i="1"/>
  <c r="D86" i="1"/>
  <c r="E84" i="1"/>
  <c r="B23" i="1"/>
  <c r="E23" i="1" s="1"/>
  <c r="E9" i="1" s="1"/>
  <c r="B42" i="1"/>
  <c r="B62" i="1"/>
  <c r="B82" i="1"/>
  <c r="B102" i="1" s="1"/>
  <c r="B40" i="1"/>
  <c r="B60" i="1" s="1"/>
  <c r="B38" i="1"/>
  <c r="B58" i="1"/>
  <c r="B78" i="1" s="1"/>
  <c r="B98" i="1" s="1"/>
  <c r="H15" i="1"/>
  <c r="E38" i="1" s="1"/>
  <c r="H38" i="1" s="1"/>
  <c r="E58" i="1" s="1"/>
  <c r="H58" i="1" s="1"/>
  <c r="E78" i="1" s="1"/>
  <c r="H78" i="1" s="1"/>
  <c r="E98" i="1" s="1"/>
  <c r="H98" i="1" s="1"/>
  <c r="H17" i="1"/>
  <c r="E40" i="1" s="1"/>
  <c r="H40" i="1" s="1"/>
  <c r="E60" i="1" s="1"/>
  <c r="H60" i="1" s="1"/>
  <c r="E80" i="1" s="1"/>
  <c r="H80" i="1" s="1"/>
  <c r="E100" i="1" s="1"/>
  <c r="H100" i="1" s="1"/>
  <c r="H19" i="1"/>
  <c r="E42" i="1" s="1"/>
  <c r="H42" i="1" s="1"/>
  <c r="E62" i="1" s="1"/>
  <c r="H62" i="1" s="1"/>
  <c r="E82" i="1" s="1"/>
  <c r="H82" i="1" s="1"/>
  <c r="E102" i="1" s="1"/>
  <c r="H102" i="1" s="1"/>
  <c r="D106" i="1"/>
  <c r="F106" i="1"/>
  <c r="G106" i="1"/>
  <c r="J15" i="1"/>
  <c r="J17" i="1"/>
  <c r="H13" i="1"/>
  <c r="E36" i="1" s="1"/>
  <c r="H36" i="1" s="1"/>
  <c r="E56" i="1" s="1"/>
  <c r="H56" i="1" s="1"/>
  <c r="E76" i="1" s="1"/>
  <c r="H76" i="1" s="1"/>
  <c r="E96" i="1" s="1"/>
  <c r="H96" i="1" s="1"/>
  <c r="C106" i="1"/>
  <c r="C92" i="1" s="1"/>
  <c r="D107" i="1" l="1"/>
  <c r="F92" i="1"/>
  <c r="G107" i="1" s="1"/>
  <c r="J11" i="1"/>
  <c r="H11" i="1"/>
  <c r="E34" i="1" s="1"/>
  <c r="H34" i="1" s="1"/>
  <c r="E54" i="1" s="1"/>
  <c r="H54" i="1" s="1"/>
  <c r="E74" i="1" s="1"/>
  <c r="H74" i="1" s="1"/>
  <c r="E94" i="1" s="1"/>
  <c r="H94" i="1" s="1"/>
  <c r="H21" i="1"/>
  <c r="E44" i="1" s="1"/>
  <c r="H44" i="1" s="1"/>
  <c r="E64" i="1" s="1"/>
  <c r="C23" i="1"/>
  <c r="B76" i="1"/>
  <c r="B96" i="1" s="1"/>
  <c r="H23" i="1"/>
  <c r="B66" i="1"/>
  <c r="C66" i="1" s="1"/>
  <c r="F32" i="1" s="1"/>
  <c r="B80" i="1"/>
  <c r="B100" i="1" s="1"/>
  <c r="B46" i="1"/>
  <c r="C46" i="1"/>
  <c r="F9" i="1" s="1"/>
  <c r="J19" i="1"/>
  <c r="F23" i="1"/>
  <c r="E46" i="1" l="1"/>
  <c r="H9" i="1"/>
  <c r="B106" i="1"/>
  <c r="H46" i="1"/>
  <c r="J13" i="1"/>
  <c r="B86" i="1"/>
  <c r="G24" i="1"/>
  <c r="F66" i="1"/>
  <c r="C52" i="1" s="1"/>
  <c r="C86" i="1"/>
  <c r="F52" i="1" s="1"/>
  <c r="E66" i="1" l="1"/>
  <c r="H32" i="1"/>
  <c r="D67" i="1"/>
  <c r="F46" i="1"/>
  <c r="E32" i="1"/>
  <c r="D24" i="1"/>
  <c r="D25" i="1" s="1"/>
  <c r="G25" i="1" s="1"/>
  <c r="C32" i="1" l="1"/>
  <c r="I23" i="1"/>
  <c r="I9" i="1"/>
  <c r="D47" i="1"/>
  <c r="D48" i="1" s="1"/>
  <c r="G47" i="1"/>
  <c r="E52" i="1"/>
  <c r="H66" i="1"/>
  <c r="G67" i="1"/>
  <c r="F86" i="1"/>
  <c r="G87" i="1" l="1"/>
  <c r="C72" i="1"/>
  <c r="I25" i="1"/>
  <c r="G48" i="1"/>
  <c r="D68" i="1" s="1"/>
  <c r="G68" i="1" s="1"/>
  <c r="E86" i="1"/>
  <c r="H52" i="1"/>
  <c r="J23" i="1"/>
  <c r="E72" i="1" l="1"/>
  <c r="H86" i="1"/>
  <c r="D87" i="1"/>
  <c r="J25" i="1"/>
  <c r="D88" i="1" l="1"/>
  <c r="G88" i="1" s="1"/>
  <c r="D108" i="1" s="1"/>
  <c r="G108" i="1" s="1"/>
  <c r="E106" i="1"/>
  <c r="H72" i="1"/>
  <c r="H106" i="1" l="1"/>
  <c r="H92" i="1" s="1"/>
  <c r="E92" i="1"/>
</calcChain>
</file>

<file path=xl/sharedStrings.xml><?xml version="1.0" encoding="utf-8"?>
<sst xmlns="http://schemas.openxmlformats.org/spreadsheetml/2006/main" count="79" uniqueCount="28">
  <si>
    <t>Original Budget</t>
  </si>
  <si>
    <t>Categories</t>
  </si>
  <si>
    <t>Projected</t>
  </si>
  <si>
    <t>Actual</t>
  </si>
  <si>
    <t>Balance</t>
  </si>
  <si>
    <t>Advances</t>
  </si>
  <si>
    <t>Travel</t>
  </si>
  <si>
    <t xml:space="preserve">   </t>
  </si>
  <si>
    <t>Totals</t>
  </si>
  <si>
    <t xml:space="preserve">  Quarterly Advance Balance</t>
  </si>
  <si>
    <t xml:space="preserve">    Accrued Advance Balance</t>
  </si>
  <si>
    <t>SLAC  INVOICE FOR QUARTERLY ADVANCE AND PREVIOUS 90 DAY RECONCILIATION</t>
  </si>
  <si>
    <t>DONE</t>
  </si>
  <si>
    <t>Subcontractors</t>
  </si>
  <si>
    <t>Equipment</t>
  </si>
  <si>
    <t>Overheads</t>
  </si>
  <si>
    <t>.</t>
  </si>
  <si>
    <t>Materials/Miscellaneous</t>
  </si>
  <si>
    <t>1st Quarter - 07/1/18-9/30/18</t>
  </si>
  <si>
    <t>2nd Quarter - 10/01/18-12/31/18</t>
  </si>
  <si>
    <t>3rd Quarter - 01/01/19-3/31/19</t>
  </si>
  <si>
    <t>4th Quarter - 04/01/19-06/30/19</t>
  </si>
  <si>
    <t>5th Quarter - 07/01/19-10/30/19</t>
  </si>
  <si>
    <t>6th Quarter - 10/01/19-12/31/19</t>
  </si>
  <si>
    <t>7th Quarter - 01/01/20-03/31/20</t>
  </si>
  <si>
    <t>8th Quarter - 04/01/20-06/30/20</t>
  </si>
  <si>
    <t>Total Labor</t>
  </si>
  <si>
    <t>EPC-17-047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</si>
</sst>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3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2"/>
      <name val="Geneva"/>
      <family val="2"/>
    </font>
    <font>
      <sz val="10"/>
      <name val="Geneva"/>
      <family val="2"/>
    </font>
    <font>
      <b/>
      <sz val="12"/>
      <name val="Times New Roman"/>
      <family val="1"/>
    </font>
    <font>
      <b/>
      <sz val="10"/>
      <name val="Geneva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>
      <alignment horizontal="left"/>
    </xf>
    <xf numFmtId="9" fontId="1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2" applyFont="1"/>
    <xf numFmtId="0" fontId="2" fillId="0" borderId="0" xfId="2" applyFont="1" applyFill="1"/>
    <xf numFmtId="3" fontId="5" fillId="0" borderId="0" xfId="2" applyNumberFormat="1" applyFont="1"/>
    <xf numFmtId="0" fontId="5" fillId="0" borderId="0" xfId="2" applyFont="1"/>
    <xf numFmtId="0" fontId="5" fillId="0" borderId="0" xfId="2" applyFont="1" applyFill="1"/>
    <xf numFmtId="0" fontId="7" fillId="0" borderId="0" xfId="3" applyFill="1">
      <alignment horizontal="left"/>
    </xf>
    <xf numFmtId="0" fontId="9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0" fillId="0" borderId="0" xfId="2" applyFont="1" applyBorder="1" applyAlignment="1">
      <alignment horizontal="center"/>
    </xf>
    <xf numFmtId="0" fontId="3" fillId="0" borderId="0" xfId="2" applyFont="1" applyBorder="1"/>
    <xf numFmtId="0" fontId="5" fillId="0" borderId="3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164" fontId="4" fillId="0" borderId="12" xfId="2" applyNumberFormat="1" applyFont="1" applyFill="1" applyBorder="1" applyAlignment="1">
      <alignment horizontal="right" vertical="center" wrapText="1"/>
    </xf>
    <xf numFmtId="0" fontId="2" fillId="0" borderId="0" xfId="2" applyFont="1" applyFill="1" applyBorder="1"/>
    <xf numFmtId="164" fontId="4" fillId="0" borderId="7" xfId="2" applyNumberFormat="1" applyFont="1" applyFill="1" applyBorder="1" applyAlignment="1">
      <alignment horizontal="right" vertical="center" wrapText="1"/>
    </xf>
    <xf numFmtId="164" fontId="4" fillId="0" borderId="20" xfId="2" applyNumberFormat="1" applyFont="1" applyFill="1" applyBorder="1" applyAlignment="1">
      <alignment horizontal="right" vertical="center" wrapText="1"/>
    </xf>
    <xf numFmtId="164" fontId="4" fillId="0" borderId="8" xfId="2" applyNumberFormat="1" applyFont="1" applyFill="1" applyBorder="1" applyAlignment="1">
      <alignment horizontal="right" vertical="center" wrapText="1"/>
    </xf>
    <xf numFmtId="164" fontId="4" fillId="0" borderId="25" xfId="2" applyNumberFormat="1" applyFont="1" applyFill="1" applyBorder="1" applyAlignment="1">
      <alignment horizontal="right" vertical="center" wrapText="1"/>
    </xf>
    <xf numFmtId="0" fontId="2" fillId="0" borderId="0" xfId="2" applyFont="1" applyBorder="1"/>
    <xf numFmtId="3" fontId="4" fillId="0" borderId="0" xfId="2" applyNumberFormat="1" applyFont="1" applyFill="1" applyBorder="1"/>
    <xf numFmtId="0" fontId="4" fillId="0" borderId="0" xfId="2" applyFont="1" applyFill="1" applyBorder="1"/>
    <xf numFmtId="4" fontId="4" fillId="0" borderId="0" xfId="2" applyNumberFormat="1" applyFont="1" applyFill="1" applyBorder="1"/>
    <xf numFmtId="0" fontId="4" fillId="0" borderId="20" xfId="2" applyFont="1" applyFill="1" applyBorder="1" applyAlignment="1">
      <alignment horizontal="center"/>
    </xf>
    <xf numFmtId="0" fontId="5" fillId="0" borderId="38" xfId="2" applyFont="1" applyFill="1" applyBorder="1" applyAlignment="1">
      <alignment horizontal="center"/>
    </xf>
    <xf numFmtId="0" fontId="5" fillId="0" borderId="39" xfId="2" applyFont="1" applyFill="1" applyBorder="1" applyAlignment="1">
      <alignment horizontal="center"/>
    </xf>
    <xf numFmtId="0" fontId="4" fillId="0" borderId="40" xfId="2" applyFont="1" applyFill="1" applyBorder="1" applyAlignment="1">
      <alignment horizontal="center"/>
    </xf>
    <xf numFmtId="0" fontId="5" fillId="2" borderId="39" xfId="2" applyFont="1" applyFill="1" applyBorder="1" applyAlignment="1">
      <alignment horizontal="center"/>
    </xf>
    <xf numFmtId="0" fontId="4" fillId="2" borderId="40" xfId="2" applyFont="1" applyFill="1" applyBorder="1" applyAlignment="1">
      <alignment horizontal="center"/>
    </xf>
    <xf numFmtId="9" fontId="2" fillId="0" borderId="0" xfId="4" applyFont="1"/>
    <xf numFmtId="9" fontId="5" fillId="0" borderId="0" xfId="4" applyFont="1"/>
    <xf numFmtId="9" fontId="10" fillId="0" borderId="0" xfId="4" applyFont="1" applyBorder="1" applyAlignment="1">
      <alignment horizontal="center"/>
    </xf>
    <xf numFmtId="9" fontId="3" fillId="0" borderId="0" xfId="4" applyFont="1" applyBorder="1"/>
    <xf numFmtId="9" fontId="2" fillId="0" borderId="0" xfId="4" applyFont="1" applyBorder="1"/>
    <xf numFmtId="164" fontId="4" fillId="0" borderId="6" xfId="1" applyNumberFormat="1" applyFont="1" applyFill="1" applyBorder="1" applyAlignment="1">
      <alignment horizontal="right" vertical="center" wrapText="1"/>
    </xf>
    <xf numFmtId="164" fontId="4" fillId="0" borderId="31" xfId="2" applyNumberFormat="1" applyFont="1" applyFill="1" applyBorder="1" applyAlignment="1">
      <alignment horizontal="right" vertical="center" wrapText="1"/>
    </xf>
    <xf numFmtId="164" fontId="4" fillId="0" borderId="32" xfId="2" applyNumberFormat="1" applyFont="1" applyFill="1" applyBorder="1" applyAlignment="1">
      <alignment horizontal="right" vertical="center" wrapText="1"/>
    </xf>
    <xf numFmtId="164" fontId="4" fillId="0" borderId="7" xfId="2" applyNumberFormat="1" applyFont="1" applyFill="1" applyBorder="1" applyAlignment="1">
      <alignment horizontal="right"/>
    </xf>
    <xf numFmtId="164" fontId="4" fillId="2" borderId="32" xfId="2" applyNumberFormat="1" applyFont="1" applyFill="1" applyBorder="1" applyAlignment="1">
      <alignment horizontal="right" vertical="center" wrapText="1"/>
    </xf>
    <xf numFmtId="164" fontId="2" fillId="0" borderId="0" xfId="2" applyNumberFormat="1" applyFont="1" applyBorder="1"/>
    <xf numFmtId="164" fontId="2" fillId="0" borderId="0" xfId="2" applyNumberFormat="1" applyFont="1"/>
    <xf numFmtId="164" fontId="4" fillId="4" borderId="11" xfId="2" applyNumberFormat="1" applyFont="1" applyFill="1" applyBorder="1" applyAlignment="1">
      <alignment horizontal="right" vertical="center" wrapText="1"/>
    </xf>
    <xf numFmtId="9" fontId="2" fillId="0" borderId="0" xfId="4" applyFont="1" applyFill="1"/>
    <xf numFmtId="0" fontId="4" fillId="0" borderId="21" xfId="2" applyFont="1" applyFill="1" applyBorder="1"/>
    <xf numFmtId="0" fontId="4" fillId="0" borderId="34" xfId="2" applyFont="1" applyFill="1" applyBorder="1"/>
    <xf numFmtId="0" fontId="8" fillId="0" borderId="1" xfId="2" applyFont="1" applyFill="1" applyBorder="1"/>
    <xf numFmtId="0" fontId="8" fillId="0" borderId="2" xfId="2" applyFont="1" applyFill="1" applyBorder="1"/>
    <xf numFmtId="0" fontId="8" fillId="0" borderId="9" xfId="2" applyFont="1" applyFill="1" applyBorder="1"/>
    <xf numFmtId="0" fontId="2" fillId="0" borderId="14" xfId="2" applyFont="1" applyFill="1" applyBorder="1"/>
    <xf numFmtId="0" fontId="4" fillId="0" borderId="18" xfId="2" applyFont="1" applyFill="1" applyBorder="1"/>
    <xf numFmtId="0" fontId="4" fillId="0" borderId="2" xfId="2" applyFont="1" applyFill="1" applyBorder="1"/>
    <xf numFmtId="0" fontId="4" fillId="0" borderId="27" xfId="2" applyFont="1" applyFill="1" applyBorder="1"/>
    <xf numFmtId="0" fontId="8" fillId="0" borderId="36" xfId="2" applyFont="1" applyFill="1" applyBorder="1"/>
    <xf numFmtId="0" fontId="2" fillId="0" borderId="28" xfId="2" applyFont="1" applyFill="1" applyBorder="1"/>
    <xf numFmtId="0" fontId="4" fillId="0" borderId="9" xfId="2" applyFont="1" applyFill="1" applyBorder="1"/>
    <xf numFmtId="0" fontId="2" fillId="0" borderId="45" xfId="2" applyFont="1" applyFill="1" applyBorder="1"/>
    <xf numFmtId="0" fontId="2" fillId="0" borderId="0" xfId="2" applyFont="1" applyFill="1" applyAlignment="1"/>
    <xf numFmtId="164" fontId="4" fillId="0" borderId="10" xfId="1" applyNumberFormat="1" applyFont="1" applyFill="1" applyBorder="1" applyAlignment="1">
      <alignment horizontal="right" wrapText="1"/>
    </xf>
    <xf numFmtId="164" fontId="4" fillId="4" borderId="11" xfId="1" applyNumberFormat="1" applyFont="1" applyFill="1" applyBorder="1" applyAlignment="1">
      <alignment horizontal="right" vertical="center" wrapText="1"/>
    </xf>
    <xf numFmtId="164" fontId="4" fillId="0" borderId="12" xfId="1" applyNumberFormat="1" applyFont="1" applyFill="1" applyBorder="1" applyAlignment="1">
      <alignment horizontal="right" vertical="center" wrapText="1"/>
    </xf>
    <xf numFmtId="164" fontId="4" fillId="0" borderId="13" xfId="1" applyNumberFormat="1" applyFont="1" applyFill="1" applyBorder="1" applyAlignment="1">
      <alignment horizontal="right" vertical="center" wrapText="1"/>
    </xf>
    <xf numFmtId="164" fontId="2" fillId="0" borderId="5" xfId="1" applyNumberFormat="1" applyFont="1" applyFill="1" applyBorder="1" applyAlignment="1">
      <alignment horizontal="right"/>
    </xf>
    <xf numFmtId="164" fontId="2" fillId="0" borderId="15" xfId="1" applyNumberFormat="1" applyFont="1" applyFill="1" applyBorder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16" xfId="1" applyNumberFormat="1" applyFont="1" applyFill="1" applyBorder="1" applyAlignment="1">
      <alignment horizontal="right"/>
    </xf>
    <xf numFmtId="164" fontId="2" fillId="0" borderId="17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 wrapText="1"/>
    </xf>
    <xf numFmtId="164" fontId="4" fillId="0" borderId="7" xfId="1" applyNumberFormat="1" applyFont="1" applyFill="1" applyBorder="1" applyAlignment="1">
      <alignment horizontal="right" vertical="center" wrapText="1"/>
    </xf>
    <xf numFmtId="164" fontId="4" fillId="0" borderId="20" xfId="1" applyNumberFormat="1" applyFont="1" applyFill="1" applyBorder="1" applyAlignment="1">
      <alignment horizontal="right" vertical="center" wrapText="1"/>
    </xf>
    <xf numFmtId="164" fontId="4" fillId="0" borderId="8" xfId="1" applyNumberFormat="1" applyFont="1" applyFill="1" applyBorder="1" applyAlignment="1">
      <alignment horizontal="right" vertical="center" wrapText="1"/>
    </xf>
    <xf numFmtId="164" fontId="4" fillId="0" borderId="19" xfId="1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/>
    </xf>
    <xf numFmtId="164" fontId="4" fillId="0" borderId="7" xfId="1" applyNumberFormat="1" applyFont="1" applyFill="1" applyBorder="1" applyAlignment="1">
      <alignment horizontal="right"/>
    </xf>
    <xf numFmtId="164" fontId="4" fillId="0" borderId="8" xfId="1" applyNumberFormat="1" applyFont="1" applyFill="1" applyBorder="1" applyAlignment="1">
      <alignment horizontal="right"/>
    </xf>
    <xf numFmtId="164" fontId="4" fillId="0" borderId="22" xfId="1" applyNumberFormat="1" applyFont="1" applyFill="1" applyBorder="1" applyAlignment="1">
      <alignment horizontal="right"/>
    </xf>
    <xf numFmtId="164" fontId="4" fillId="0" borderId="23" xfId="1" applyNumberFormat="1" applyFont="1" applyFill="1" applyBorder="1" applyAlignment="1">
      <alignment horizontal="right"/>
    </xf>
    <xf numFmtId="164" fontId="4" fillId="0" borderId="24" xfId="1" applyNumberFormat="1" applyFont="1" applyFill="1" applyBorder="1" applyAlignment="1">
      <alignment horizontal="right"/>
    </xf>
    <xf numFmtId="164" fontId="4" fillId="0" borderId="25" xfId="1" applyNumberFormat="1" applyFont="1" applyFill="1" applyBorder="1" applyAlignment="1">
      <alignment horizontal="right" vertical="center" wrapText="1"/>
    </xf>
    <xf numFmtId="164" fontId="4" fillId="0" borderId="26" xfId="1" applyNumberFormat="1" applyFont="1" applyFill="1" applyBorder="1" applyAlignment="1">
      <alignment horizontal="right"/>
    </xf>
    <xf numFmtId="164" fontId="4" fillId="0" borderId="28" xfId="1" applyNumberFormat="1" applyFont="1" applyFill="1" applyBorder="1" applyAlignment="1">
      <alignment horizontal="right"/>
    </xf>
    <xf numFmtId="164" fontId="4" fillId="0" borderId="29" xfId="1" applyNumberFormat="1" applyFont="1" applyFill="1" applyBorder="1" applyAlignment="1">
      <alignment horizontal="right"/>
    </xf>
    <xf numFmtId="164" fontId="4" fillId="0" borderId="30" xfId="1" applyNumberFormat="1" applyFont="1" applyFill="1" applyBorder="1" applyAlignment="1">
      <alignment horizontal="right"/>
    </xf>
    <xf numFmtId="164" fontId="4" fillId="0" borderId="31" xfId="1" applyNumberFormat="1" applyFont="1" applyFill="1" applyBorder="1" applyAlignment="1">
      <alignment horizontal="right" vertical="center" wrapText="1"/>
    </xf>
    <xf numFmtId="164" fontId="4" fillId="0" borderId="32" xfId="1" applyNumberFormat="1" applyFont="1" applyFill="1" applyBorder="1" applyAlignment="1">
      <alignment horizontal="right" vertical="center" wrapText="1"/>
    </xf>
    <xf numFmtId="164" fontId="4" fillId="0" borderId="0" xfId="2" applyNumberFormat="1" applyFont="1" applyFill="1" applyBorder="1" applyAlignment="1">
      <alignment horizontal="right"/>
    </xf>
    <xf numFmtId="164" fontId="4" fillId="0" borderId="33" xfId="2" applyNumberFormat="1" applyFont="1" applyFill="1" applyBorder="1" applyAlignment="1">
      <alignment horizontal="right"/>
    </xf>
    <xf numFmtId="164" fontId="4" fillId="0" borderId="28" xfId="2" applyNumberFormat="1" applyFont="1" applyFill="1" applyBorder="1" applyAlignment="1">
      <alignment horizontal="right"/>
    </xf>
    <xf numFmtId="164" fontId="4" fillId="0" borderId="35" xfId="2" applyNumberFormat="1" applyFont="1" applyFill="1" applyBorder="1" applyAlignment="1">
      <alignment horizontal="right"/>
    </xf>
    <xf numFmtId="164" fontId="4" fillId="0" borderId="10" xfId="5" applyNumberFormat="1" applyFont="1" applyFill="1" applyBorder="1" applyAlignment="1">
      <alignment horizontal="right" wrapText="1"/>
    </xf>
    <xf numFmtId="164" fontId="4" fillId="4" borderId="11" xfId="5" applyNumberFormat="1" applyFont="1" applyFill="1" applyBorder="1" applyAlignment="1">
      <alignment horizontal="right" vertical="center" wrapText="1"/>
    </xf>
    <xf numFmtId="164" fontId="4" fillId="0" borderId="12" xfId="5" applyNumberFormat="1" applyFont="1" applyFill="1" applyBorder="1" applyAlignment="1">
      <alignment horizontal="right" vertical="center" wrapText="1"/>
    </xf>
    <xf numFmtId="164" fontId="4" fillId="0" borderId="13" xfId="5" applyNumberFormat="1" applyFont="1" applyFill="1" applyBorder="1" applyAlignment="1">
      <alignment horizontal="right" vertical="center" wrapText="1"/>
    </xf>
    <xf numFmtId="164" fontId="2" fillId="0" borderId="5" xfId="5" applyNumberFormat="1" applyFont="1" applyFill="1" applyBorder="1" applyAlignment="1">
      <alignment horizontal="right"/>
    </xf>
    <xf numFmtId="164" fontId="2" fillId="0" borderId="15" xfId="5" applyNumberFormat="1" applyFont="1" applyFill="1" applyBorder="1" applyAlignment="1">
      <alignment horizontal="right"/>
    </xf>
    <xf numFmtId="164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Border="1" applyAlignment="1">
      <alignment horizontal="right"/>
    </xf>
    <xf numFmtId="164" fontId="2" fillId="0" borderId="16" xfId="5" applyNumberFormat="1" applyFont="1" applyFill="1" applyBorder="1" applyAlignment="1">
      <alignment horizontal="right"/>
    </xf>
    <xf numFmtId="164" fontId="2" fillId="0" borderId="17" xfId="5" applyNumberFormat="1" applyFont="1" applyFill="1" applyBorder="1" applyAlignment="1">
      <alignment horizontal="right"/>
    </xf>
    <xf numFmtId="164" fontId="4" fillId="0" borderId="19" xfId="5" applyNumberFormat="1" applyFont="1" applyFill="1" applyBorder="1" applyAlignment="1">
      <alignment horizontal="right" wrapText="1"/>
    </xf>
    <xf numFmtId="164" fontId="4" fillId="0" borderId="6" xfId="5" applyNumberFormat="1" applyFont="1" applyFill="1" applyBorder="1" applyAlignment="1">
      <alignment horizontal="right" vertical="center" wrapText="1"/>
    </xf>
    <xf numFmtId="164" fontId="4" fillId="0" borderId="7" xfId="5" applyNumberFormat="1" applyFont="1" applyFill="1" applyBorder="1" applyAlignment="1">
      <alignment horizontal="right" vertical="center" wrapText="1"/>
    </xf>
    <xf numFmtId="164" fontId="4" fillId="0" borderId="20" xfId="5" applyNumberFormat="1" applyFont="1" applyFill="1" applyBorder="1" applyAlignment="1">
      <alignment horizontal="right" vertical="center" wrapText="1"/>
    </xf>
    <xf numFmtId="164" fontId="4" fillId="0" borderId="8" xfId="5" applyNumberFormat="1" applyFont="1" applyFill="1" applyBorder="1" applyAlignment="1">
      <alignment horizontal="right" vertical="center" wrapText="1"/>
    </xf>
    <xf numFmtId="164" fontId="4" fillId="0" borderId="6" xfId="5" applyNumberFormat="1" applyFont="1" applyFill="1" applyBorder="1" applyAlignment="1">
      <alignment horizontal="right"/>
    </xf>
    <xf numFmtId="164" fontId="4" fillId="0" borderId="7" xfId="5" applyNumberFormat="1" applyFont="1" applyFill="1" applyBorder="1" applyAlignment="1">
      <alignment horizontal="right"/>
    </xf>
    <xf numFmtId="164" fontId="4" fillId="0" borderId="41" xfId="5" applyNumberFormat="1" applyFont="1" applyFill="1" applyBorder="1" applyAlignment="1">
      <alignment horizontal="right"/>
    </xf>
    <xf numFmtId="164" fontId="4" fillId="0" borderId="22" xfId="5" applyNumberFormat="1" applyFont="1" applyFill="1" applyBorder="1" applyAlignment="1">
      <alignment horizontal="right"/>
    </xf>
    <xf numFmtId="164" fontId="4" fillId="0" borderId="23" xfId="5" applyNumberFormat="1" applyFont="1" applyFill="1" applyBorder="1" applyAlignment="1">
      <alignment horizontal="right"/>
    </xf>
    <xf numFmtId="164" fontId="4" fillId="0" borderId="24" xfId="5" applyNumberFormat="1" applyFont="1" applyFill="1" applyBorder="1" applyAlignment="1">
      <alignment horizontal="right"/>
    </xf>
    <xf numFmtId="164" fontId="4" fillId="0" borderId="25" xfId="5" applyNumberFormat="1" applyFont="1" applyFill="1" applyBorder="1" applyAlignment="1">
      <alignment horizontal="right" vertical="center" wrapText="1"/>
    </xf>
    <xf numFmtId="164" fontId="4" fillId="0" borderId="42" xfId="5" applyNumberFormat="1" applyFont="1" applyFill="1" applyBorder="1" applyAlignment="1">
      <alignment horizontal="right"/>
    </xf>
    <xf numFmtId="164" fontId="4" fillId="0" borderId="28" xfId="5" applyNumberFormat="1" applyFont="1" applyFill="1" applyBorder="1" applyAlignment="1">
      <alignment horizontal="right"/>
    </xf>
    <xf numFmtId="164" fontId="4" fillId="0" borderId="29" xfId="5" applyNumberFormat="1" applyFont="1" applyFill="1" applyBorder="1" applyAlignment="1">
      <alignment horizontal="right"/>
    </xf>
    <xf numFmtId="164" fontId="4" fillId="0" borderId="30" xfId="5" applyNumberFormat="1" applyFont="1" applyFill="1" applyBorder="1" applyAlignment="1">
      <alignment horizontal="right"/>
    </xf>
    <xf numFmtId="164" fontId="4" fillId="0" borderId="31" xfId="5" applyNumberFormat="1" applyFont="1" applyFill="1" applyBorder="1" applyAlignment="1">
      <alignment horizontal="right" vertical="center" wrapText="1"/>
    </xf>
    <xf numFmtId="164" fontId="4" fillId="0" borderId="32" xfId="5" applyNumberFormat="1" applyFont="1" applyFill="1" applyBorder="1" applyAlignment="1">
      <alignment horizontal="right" vertical="center" wrapText="1"/>
    </xf>
    <xf numFmtId="164" fontId="4" fillId="0" borderId="0" xfId="5" applyNumberFormat="1" applyFont="1" applyFill="1" applyBorder="1" applyAlignment="1">
      <alignment horizontal="right"/>
    </xf>
    <xf numFmtId="164" fontId="4" fillId="0" borderId="35" xfId="5" applyNumberFormat="1" applyFont="1" applyFill="1" applyBorder="1" applyAlignment="1">
      <alignment horizontal="right"/>
    </xf>
    <xf numFmtId="164" fontId="4" fillId="0" borderId="10" xfId="2" applyNumberFormat="1" applyFont="1" applyFill="1" applyBorder="1" applyAlignment="1">
      <alignment horizontal="right" wrapText="1"/>
    </xf>
    <xf numFmtId="164" fontId="4" fillId="0" borderId="13" xfId="2" applyNumberFormat="1" applyFont="1" applyFill="1" applyBorder="1" applyAlignment="1">
      <alignment horizontal="right" vertical="center" wrapText="1"/>
    </xf>
    <xf numFmtId="164" fontId="2" fillId="0" borderId="5" xfId="2" applyNumberFormat="1" applyFont="1" applyFill="1" applyBorder="1" applyAlignment="1">
      <alignment horizontal="right"/>
    </xf>
    <xf numFmtId="164" fontId="2" fillId="0" borderId="15" xfId="2" applyNumberFormat="1" applyFont="1" applyFill="1" applyBorder="1" applyAlignment="1">
      <alignment horizontal="right"/>
    </xf>
    <xf numFmtId="164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2" fillId="0" borderId="16" xfId="2" applyNumberFormat="1" applyFont="1" applyFill="1" applyBorder="1" applyAlignment="1">
      <alignment horizontal="right"/>
    </xf>
    <xf numFmtId="164" fontId="2" fillId="0" borderId="17" xfId="2" applyNumberFormat="1" applyFont="1" applyFill="1" applyBorder="1" applyAlignment="1">
      <alignment horizontal="right"/>
    </xf>
    <xf numFmtId="164" fontId="4" fillId="0" borderId="6" xfId="2" applyNumberFormat="1" applyFont="1" applyFill="1" applyBorder="1" applyAlignment="1">
      <alignment horizontal="right"/>
    </xf>
    <xf numFmtId="164" fontId="4" fillId="0" borderId="22" xfId="2" applyNumberFormat="1" applyFont="1" applyFill="1" applyBorder="1" applyAlignment="1">
      <alignment horizontal="right"/>
    </xf>
    <xf numFmtId="164" fontId="4" fillId="0" borderId="23" xfId="2" applyNumberFormat="1" applyFont="1" applyFill="1" applyBorder="1" applyAlignment="1">
      <alignment horizontal="right"/>
    </xf>
    <xf numFmtId="164" fontId="4" fillId="0" borderId="24" xfId="2" applyNumberFormat="1" applyFont="1" applyFill="1" applyBorder="1" applyAlignment="1">
      <alignment horizontal="right"/>
    </xf>
    <xf numFmtId="164" fontId="4" fillId="0" borderId="42" xfId="2" applyNumberFormat="1" applyFont="1" applyFill="1" applyBorder="1" applyAlignment="1">
      <alignment horizontal="right"/>
    </xf>
    <xf numFmtId="164" fontId="4" fillId="0" borderId="29" xfId="2" applyNumberFormat="1" applyFont="1" applyFill="1" applyBorder="1" applyAlignment="1">
      <alignment horizontal="right"/>
    </xf>
    <xf numFmtId="164" fontId="4" fillId="0" borderId="30" xfId="2" applyNumberFormat="1" applyFont="1" applyFill="1" applyBorder="1" applyAlignment="1">
      <alignment horizontal="right"/>
    </xf>
    <xf numFmtId="164" fontId="4" fillId="0" borderId="41" xfId="2" applyNumberFormat="1" applyFont="1" applyFill="1" applyBorder="1" applyAlignment="1">
      <alignment horizontal="right"/>
    </xf>
    <xf numFmtId="164" fontId="4" fillId="2" borderId="0" xfId="2" applyNumberFormat="1" applyFont="1" applyFill="1" applyBorder="1" applyAlignment="1">
      <alignment horizontal="right"/>
    </xf>
    <xf numFmtId="164" fontId="4" fillId="2" borderId="28" xfId="2" applyNumberFormat="1" applyFont="1" applyFill="1" applyBorder="1" applyAlignment="1">
      <alignment horizontal="right"/>
    </xf>
    <xf numFmtId="164" fontId="4" fillId="0" borderId="37" xfId="2" applyNumberFormat="1" applyFont="1" applyFill="1" applyBorder="1" applyAlignment="1">
      <alignment horizontal="right"/>
    </xf>
    <xf numFmtId="164" fontId="4" fillId="0" borderId="61" xfId="1" applyNumberFormat="1" applyFont="1" applyFill="1" applyBorder="1" applyAlignment="1">
      <alignment horizontal="right" vertical="center" wrapText="1"/>
    </xf>
    <xf numFmtId="164" fontId="4" fillId="0" borderId="61" xfId="5" applyNumberFormat="1" applyFont="1" applyFill="1" applyBorder="1" applyAlignment="1">
      <alignment horizontal="right" vertical="center" wrapText="1"/>
    </xf>
    <xf numFmtId="164" fontId="4" fillId="0" borderId="61" xfId="2" applyNumberFormat="1" applyFont="1" applyFill="1" applyBorder="1" applyAlignment="1">
      <alignment horizontal="right" vertical="center" wrapText="1"/>
    </xf>
    <xf numFmtId="164" fontId="3" fillId="0" borderId="0" xfId="2" applyNumberFormat="1" applyFont="1" applyBorder="1"/>
    <xf numFmtId="164" fontId="4" fillId="0" borderId="6" xfId="1" applyNumberFormat="1" applyFont="1" applyFill="1" applyBorder="1" applyAlignment="1">
      <alignment horizontal="right" vertical="center"/>
    </xf>
    <xf numFmtId="165" fontId="4" fillId="0" borderId="6" xfId="1" applyNumberFormat="1" applyFont="1" applyFill="1" applyBorder="1" applyAlignment="1">
      <alignment horizontal="right"/>
    </xf>
    <xf numFmtId="0" fontId="8" fillId="0" borderId="19" xfId="2" applyFont="1" applyFill="1" applyBorder="1" applyAlignment="1">
      <alignment horizontal="center" wrapText="1"/>
    </xf>
    <xf numFmtId="0" fontId="4" fillId="0" borderId="22" xfId="2" applyFont="1" applyFill="1" applyBorder="1" applyAlignment="1">
      <alignment horizontal="center" wrapText="1"/>
    </xf>
    <xf numFmtId="0" fontId="4" fillId="3" borderId="47" xfId="2" applyFont="1" applyFill="1" applyBorder="1" applyAlignment="1">
      <alignment horizontal="center" vertical="center"/>
    </xf>
    <xf numFmtId="0" fontId="2" fillId="3" borderId="43" xfId="2" applyFont="1" applyFill="1" applyBorder="1" applyAlignment="1">
      <alignment horizontal="center" vertical="center"/>
    </xf>
    <xf numFmtId="0" fontId="2" fillId="3" borderId="44" xfId="2" applyFont="1" applyFill="1" applyBorder="1" applyAlignment="1">
      <alignment horizontal="center" vertical="center"/>
    </xf>
    <xf numFmtId="0" fontId="4" fillId="3" borderId="48" xfId="2" applyFont="1" applyFill="1" applyBorder="1" applyAlignment="1">
      <alignment horizontal="center" vertical="center"/>
    </xf>
    <xf numFmtId="0" fontId="2" fillId="3" borderId="37" xfId="2" applyFont="1" applyFill="1" applyBorder="1" applyAlignment="1">
      <alignment horizontal="center" vertical="center"/>
    </xf>
    <xf numFmtId="0" fontId="2" fillId="3" borderId="33" xfId="2" applyFont="1" applyFill="1" applyBorder="1" applyAlignment="1">
      <alignment horizontal="center" vertical="center"/>
    </xf>
    <xf numFmtId="0" fontId="4" fillId="3" borderId="53" xfId="2" applyFont="1" applyFill="1" applyBorder="1" applyAlignment="1">
      <alignment horizontal="center" vertical="center"/>
    </xf>
    <xf numFmtId="0" fontId="2" fillId="3" borderId="54" xfId="2" applyFont="1" applyFill="1" applyBorder="1" applyAlignment="1">
      <alignment horizontal="center" vertical="center"/>
    </xf>
    <xf numFmtId="0" fontId="2" fillId="3" borderId="46" xfId="2" applyFont="1" applyFill="1" applyBorder="1" applyAlignment="1">
      <alignment horizontal="center" vertical="center"/>
    </xf>
    <xf numFmtId="0" fontId="2" fillId="3" borderId="55" xfId="2" applyFont="1" applyFill="1" applyBorder="1" applyAlignment="1">
      <alignment horizontal="center" vertical="center"/>
    </xf>
    <xf numFmtId="0" fontId="2" fillId="3" borderId="56" xfId="2" applyFont="1" applyFill="1" applyBorder="1" applyAlignment="1">
      <alignment horizontal="center" vertical="center"/>
    </xf>
    <xf numFmtId="0" fontId="2" fillId="3" borderId="57" xfId="2" applyFont="1" applyFill="1" applyBorder="1" applyAlignment="1">
      <alignment horizontal="center" vertical="center"/>
    </xf>
    <xf numFmtId="0" fontId="2" fillId="3" borderId="58" xfId="2" applyFont="1" applyFill="1" applyBorder="1" applyAlignment="1">
      <alignment horizontal="center" vertical="center"/>
    </xf>
    <xf numFmtId="0" fontId="2" fillId="3" borderId="59" xfId="2" applyFont="1" applyFill="1" applyBorder="1" applyAlignment="1">
      <alignment horizontal="center" vertical="center"/>
    </xf>
    <xf numFmtId="0" fontId="2" fillId="3" borderId="60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6" fillId="0" borderId="0" xfId="3" applyFont="1" applyAlignment="1">
      <alignment horizontal="center"/>
    </xf>
    <xf numFmtId="0" fontId="8" fillId="0" borderId="46" xfId="2" applyFont="1" applyFill="1" applyBorder="1" applyAlignment="1">
      <alignment horizontal="center" vertical="top" wrapText="1"/>
    </xf>
    <xf numFmtId="0" fontId="8" fillId="0" borderId="25" xfId="2" applyFont="1" applyFill="1" applyBorder="1" applyAlignment="1">
      <alignment horizontal="center" vertical="top" wrapText="1"/>
    </xf>
    <xf numFmtId="0" fontId="4" fillId="3" borderId="49" xfId="2" applyFont="1" applyFill="1" applyBorder="1" applyAlignment="1">
      <alignment horizontal="center" vertical="center" wrapText="1"/>
    </xf>
    <xf numFmtId="0" fontId="4" fillId="3" borderId="50" xfId="2" applyFont="1" applyFill="1" applyBorder="1" applyAlignment="1">
      <alignment horizontal="center" vertical="center" wrapText="1"/>
    </xf>
    <xf numFmtId="0" fontId="4" fillId="3" borderId="51" xfId="2" applyFont="1" applyFill="1" applyBorder="1" applyAlignment="1">
      <alignment horizontal="center" vertical="center" wrapText="1"/>
    </xf>
    <xf numFmtId="0" fontId="4" fillId="3" borderId="49" xfId="2" applyFont="1" applyFill="1" applyBorder="1" applyAlignment="1">
      <alignment horizontal="center" vertical="center"/>
    </xf>
    <xf numFmtId="0" fontId="4" fillId="3" borderId="50" xfId="2" applyFont="1" applyFill="1" applyBorder="1" applyAlignment="1">
      <alignment horizontal="center" vertical="center"/>
    </xf>
    <xf numFmtId="0" fontId="4" fillId="3" borderId="52" xfId="2" applyFont="1" applyFill="1" applyBorder="1" applyAlignment="1">
      <alignment horizontal="center" vertical="center"/>
    </xf>
  </cellXfs>
  <cellStyles count="6">
    <cellStyle name="Comma" xfId="1" builtinId="3"/>
    <cellStyle name="Currency" xfId="5" builtinId="4"/>
    <cellStyle name="Normal" xfId="0" builtinId="0"/>
    <cellStyle name="Normal_Atchmnt 2" xfId="2"/>
    <cellStyle name="Normal_Contractor Forms  1-17-03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topLeftCell="A79" zoomScale="107" zoomScaleNormal="107" zoomScaleSheetLayoutView="75" workbookViewId="0">
      <selection activeCell="E5" sqref="E5"/>
    </sheetView>
  </sheetViews>
  <sheetFormatPr defaultColWidth="8.7109375" defaultRowHeight="15"/>
  <cols>
    <col min="1" max="1" width="27.42578125" style="1" bestFit="1" customWidth="1"/>
    <col min="2" max="2" width="14.7109375" style="1" customWidth="1"/>
    <col min="3" max="3" width="13.42578125" style="2" customWidth="1"/>
    <col min="4" max="4" width="12.28515625" style="2" customWidth="1"/>
    <col min="5" max="5" width="13.7109375" style="2" bestFit="1" customWidth="1"/>
    <col min="6" max="6" width="13.42578125" style="2" customWidth="1"/>
    <col min="7" max="7" width="12.140625" style="1" customWidth="1"/>
    <col min="8" max="8" width="13.28515625" style="1" customWidth="1"/>
    <col min="9" max="9" width="12.140625" style="1" hidden="1" customWidth="1"/>
    <col min="10" max="10" width="12.42578125" style="1" hidden="1" customWidth="1"/>
    <col min="11" max="11" width="5.7109375" style="33" bestFit="1" customWidth="1"/>
    <col min="12" max="13" width="16.140625" style="1" bestFit="1" customWidth="1"/>
    <col min="14" max="14" width="14.28515625" style="1" bestFit="1" customWidth="1"/>
    <col min="15" max="15" width="19.7109375" style="1" customWidth="1"/>
    <col min="16" max="16384" width="8.7109375" style="1"/>
  </cols>
  <sheetData>
    <row r="1" spans="1:11">
      <c r="A1" s="2"/>
      <c r="B1" s="2"/>
      <c r="G1" s="2"/>
      <c r="H1" s="2"/>
    </row>
    <row r="2" spans="1:11" ht="15.75">
      <c r="A2" s="165" t="s">
        <v>11</v>
      </c>
      <c r="B2" s="165"/>
      <c r="C2" s="165"/>
      <c r="D2" s="165"/>
      <c r="E2" s="165"/>
      <c r="F2" s="165"/>
      <c r="G2" s="165"/>
      <c r="H2" s="165"/>
    </row>
    <row r="3" spans="1:11" s="4" customFormat="1" ht="18.75" customHeight="1">
      <c r="A3" s="3"/>
      <c r="B3" s="166" t="s">
        <v>27</v>
      </c>
      <c r="C3" s="166"/>
      <c r="D3" s="166"/>
      <c r="E3" s="166"/>
      <c r="F3" s="166"/>
      <c r="H3" s="5"/>
      <c r="K3" s="34"/>
    </row>
    <row r="4" spans="1:11" ht="15.75" customHeight="1">
      <c r="A4" s="6"/>
      <c r="B4" s="60"/>
      <c r="C4" s="60"/>
      <c r="D4" s="60"/>
      <c r="E4" s="60"/>
      <c r="F4" s="60"/>
      <c r="G4" s="2"/>
      <c r="H4" s="6"/>
    </row>
    <row r="5" spans="1:11" s="2" customFormat="1" ht="15.75" customHeight="1">
      <c r="A5" s="60"/>
      <c r="B5" s="60"/>
      <c r="C5" s="60"/>
      <c r="D5" s="60"/>
      <c r="E5" s="60"/>
      <c r="F5" s="60"/>
      <c r="G5" s="60"/>
      <c r="H5" s="60"/>
      <c r="K5" s="46"/>
    </row>
    <row r="6" spans="1:11" s="9" customFormat="1" ht="16.5" thickBot="1">
      <c r="A6" s="7"/>
      <c r="B6" s="7"/>
      <c r="C6" s="8"/>
      <c r="D6" s="8"/>
      <c r="E6" s="8"/>
      <c r="F6" s="8"/>
      <c r="G6" s="2"/>
      <c r="H6" s="8"/>
      <c r="K6" s="35"/>
    </row>
    <row r="7" spans="1:11" s="10" customFormat="1" ht="16.5" customHeight="1" thickTop="1">
      <c r="A7" s="49"/>
      <c r="B7" s="167" t="s">
        <v>0</v>
      </c>
      <c r="C7" s="169" t="s">
        <v>18</v>
      </c>
      <c r="D7" s="170"/>
      <c r="E7" s="171"/>
      <c r="F7" s="172" t="s">
        <v>19</v>
      </c>
      <c r="G7" s="173"/>
      <c r="H7" s="174"/>
      <c r="K7" s="36"/>
    </row>
    <row r="8" spans="1:11" s="10" customFormat="1" ht="16.5" thickBot="1">
      <c r="A8" s="50" t="s">
        <v>1</v>
      </c>
      <c r="B8" s="168"/>
      <c r="C8" s="11" t="s">
        <v>2</v>
      </c>
      <c r="D8" s="12" t="s">
        <v>3</v>
      </c>
      <c r="E8" s="13" t="s">
        <v>4</v>
      </c>
      <c r="F8" s="14" t="s">
        <v>2</v>
      </c>
      <c r="G8" s="15" t="s">
        <v>3</v>
      </c>
      <c r="H8" s="16" t="s">
        <v>4</v>
      </c>
      <c r="K8" s="36"/>
    </row>
    <row r="9" spans="1:11" s="10" customFormat="1" ht="15.75">
      <c r="A9" s="51" t="s">
        <v>5</v>
      </c>
      <c r="B9" s="61"/>
      <c r="C9" s="62">
        <f>C23+F23</f>
        <v>287975.60714285716</v>
      </c>
      <c r="D9" s="63"/>
      <c r="E9" s="64">
        <f>E23</f>
        <v>1000000</v>
      </c>
      <c r="F9" s="62">
        <f>+C46</f>
        <v>118670.73214285714</v>
      </c>
      <c r="G9" s="63"/>
      <c r="H9" s="142">
        <f>H23</f>
        <v>1000000</v>
      </c>
      <c r="I9" s="145">
        <f>+C23+F23+C46+F46+C66+F66+C86+F86+C106</f>
        <v>1000000.0000000001</v>
      </c>
      <c r="K9" s="36"/>
    </row>
    <row r="10" spans="1:11">
      <c r="A10" s="52"/>
      <c r="B10" s="65"/>
      <c r="C10" s="66"/>
      <c r="D10" s="67"/>
      <c r="E10" s="65"/>
      <c r="F10" s="68"/>
      <c r="G10" s="69"/>
      <c r="H10" s="70"/>
    </row>
    <row r="11" spans="1:11" s="10" customFormat="1" ht="15.75">
      <c r="A11" s="53" t="s">
        <v>26</v>
      </c>
      <c r="B11" s="71">
        <v>461829</v>
      </c>
      <c r="C11" s="38">
        <f>B11/8</f>
        <v>57728.625</v>
      </c>
      <c r="D11" s="72"/>
      <c r="E11" s="73">
        <f>SUM(B11-D11)</f>
        <v>461829</v>
      </c>
      <c r="F11" s="38">
        <f>(B11-C11)/7</f>
        <v>57728.625</v>
      </c>
      <c r="G11" s="72"/>
      <c r="H11" s="74">
        <f>SUM(E11-G11)</f>
        <v>461829</v>
      </c>
      <c r="I11" s="145">
        <f>+C11+F11+C34+F34+C54+F54+C74+F74</f>
        <v>461829</v>
      </c>
      <c r="J11" s="43" t="e">
        <f>+F11+C34+F34+C54+F54+C74+F74+C94+F94+#REF!</f>
        <v>#REF!</v>
      </c>
      <c r="K11" s="36"/>
    </row>
    <row r="12" spans="1:11" ht="16.5" customHeight="1">
      <c r="A12" s="47"/>
      <c r="B12" s="75"/>
      <c r="C12" s="76"/>
      <c r="D12" s="77"/>
      <c r="E12" s="73"/>
      <c r="F12" s="76"/>
      <c r="G12" s="77"/>
      <c r="H12" s="78"/>
    </row>
    <row r="13" spans="1:11" ht="16.5" customHeight="1">
      <c r="A13" s="47" t="s">
        <v>13</v>
      </c>
      <c r="B13" s="75">
        <v>89775</v>
      </c>
      <c r="C13" s="146">
        <f>B13/2</f>
        <v>44887.5</v>
      </c>
      <c r="D13" s="77"/>
      <c r="E13" s="73">
        <f>SUM(B13-D13)</f>
        <v>89775</v>
      </c>
      <c r="F13" s="38">
        <f>(B13-C13)/7</f>
        <v>6412.5</v>
      </c>
      <c r="G13" s="77"/>
      <c r="H13" s="74">
        <f>SUM(E13-G13)</f>
        <v>89775</v>
      </c>
      <c r="I13" s="145">
        <f>+C13+F13+C36+F36+C56+F56+C76+F76</f>
        <v>89775</v>
      </c>
      <c r="J13" s="43" t="e">
        <f>+F13+C36+F36+C56+F56+C76+F76+C96+F96+#REF!</f>
        <v>#REF!</v>
      </c>
    </row>
    <row r="14" spans="1:11" ht="16.5" customHeight="1">
      <c r="A14" s="47"/>
      <c r="B14" s="75"/>
      <c r="C14" s="76"/>
      <c r="D14" s="77"/>
      <c r="E14" s="73"/>
      <c r="F14" s="76"/>
      <c r="G14" s="77"/>
      <c r="H14" s="78"/>
    </row>
    <row r="15" spans="1:11" ht="16.5" customHeight="1">
      <c r="A15" s="47" t="s">
        <v>6</v>
      </c>
      <c r="B15" s="75">
        <v>2000</v>
      </c>
      <c r="C15" s="76">
        <f>B15/2</f>
        <v>1000</v>
      </c>
      <c r="D15" s="77"/>
      <c r="E15" s="73">
        <f>SUM(B15-D15)</f>
        <v>2000</v>
      </c>
      <c r="F15" s="38">
        <f>(B15-C15)/7</f>
        <v>142.85714285714286</v>
      </c>
      <c r="G15" s="77"/>
      <c r="H15" s="74">
        <f>SUM(E15-G15)</f>
        <v>2000</v>
      </c>
      <c r="I15" s="145">
        <f>+C15+F15+C38+F38+C58+F58+C78+F78</f>
        <v>2000.0000000000002</v>
      </c>
      <c r="J15" s="43" t="e">
        <f>+F15+C38+F38+C58+F58+C78+F78+C98+F98+#REF!</f>
        <v>#REF!</v>
      </c>
    </row>
    <row r="16" spans="1:11" ht="16.5" customHeight="1">
      <c r="A16" s="47"/>
      <c r="B16" s="75"/>
      <c r="C16" s="76"/>
      <c r="D16" s="77"/>
      <c r="E16" s="73"/>
      <c r="F16" s="76"/>
      <c r="G16" s="77"/>
      <c r="H16" s="78"/>
    </row>
    <row r="17" spans="1:11" ht="16.5" customHeight="1">
      <c r="A17" s="47" t="s">
        <v>14</v>
      </c>
      <c r="B17" s="75">
        <v>0</v>
      </c>
      <c r="C17" s="76">
        <f>B17/2</f>
        <v>0</v>
      </c>
      <c r="D17" s="77"/>
      <c r="E17" s="73">
        <f>SUM(B17-D17)</f>
        <v>0</v>
      </c>
      <c r="F17" s="38">
        <f>(B17-C17)/7</f>
        <v>0</v>
      </c>
      <c r="G17" s="77"/>
      <c r="H17" s="74">
        <f>SUM(E17-G17)</f>
        <v>0</v>
      </c>
      <c r="I17" s="145">
        <f>+C17+F17+C40+F40+C60+F60+C80+F80</f>
        <v>0</v>
      </c>
      <c r="J17" s="43" t="e">
        <f>+F17+C40+F40+C60+F60+C80+F80+C100+F100+#REF!</f>
        <v>#REF!</v>
      </c>
    </row>
    <row r="18" spans="1:11" ht="16.5" customHeight="1">
      <c r="A18" s="47"/>
      <c r="B18" s="75"/>
      <c r="C18" s="76"/>
      <c r="D18" s="77"/>
      <c r="E18" s="73"/>
      <c r="F18" s="76"/>
      <c r="G18" s="77"/>
      <c r="H18" s="78"/>
    </row>
    <row r="19" spans="1:11" ht="16.5" customHeight="1">
      <c r="A19" s="47" t="s">
        <v>17</v>
      </c>
      <c r="B19" s="75">
        <v>79114</v>
      </c>
      <c r="C19" s="76">
        <f>B19/4</f>
        <v>19778.5</v>
      </c>
      <c r="D19" s="77"/>
      <c r="E19" s="73">
        <f>SUM(B19-D19)</f>
        <v>79114</v>
      </c>
      <c r="F19" s="38">
        <f>(B19-C19)/7</f>
        <v>8476.5</v>
      </c>
      <c r="G19" s="77"/>
      <c r="H19" s="74">
        <f>SUM(E19-G19)</f>
        <v>79114</v>
      </c>
      <c r="I19" s="145">
        <f>+C19+F19+C42+F42+C62+F62+C82+F82</f>
        <v>79114</v>
      </c>
      <c r="J19" s="43" t="e">
        <f>+F19+C42+F42+C62+F62+C82+F82+C102+F102+#REF!</f>
        <v>#REF!</v>
      </c>
    </row>
    <row r="20" spans="1:11" ht="16.5" customHeight="1">
      <c r="A20" s="47"/>
      <c r="B20" s="75"/>
      <c r="C20" s="76"/>
      <c r="D20" s="77"/>
      <c r="E20" s="73"/>
      <c r="F20" s="76"/>
      <c r="G20" s="77"/>
      <c r="H20" s="74"/>
    </row>
    <row r="21" spans="1:11" ht="16.5" customHeight="1">
      <c r="A21" s="47" t="s">
        <v>15</v>
      </c>
      <c r="B21" s="75">
        <v>367282</v>
      </c>
      <c r="C21" s="147">
        <f>B21/8</f>
        <v>45910.25</v>
      </c>
      <c r="D21" s="77"/>
      <c r="E21" s="73">
        <f>SUM(B21-D21)</f>
        <v>367282</v>
      </c>
      <c r="F21" s="38">
        <f>(B21-C21)/7</f>
        <v>45910.25</v>
      </c>
      <c r="G21" s="77"/>
      <c r="H21" s="74">
        <f t="shared" ref="H21" si="0">SUM(E21-G21)</f>
        <v>367282</v>
      </c>
      <c r="I21" s="145">
        <f>+C21+F21+C44+F44+C64+F64+C84+F84</f>
        <v>367282</v>
      </c>
    </row>
    <row r="22" spans="1:11" ht="16.5" customHeight="1" thickBot="1">
      <c r="A22" s="54"/>
      <c r="B22" s="79"/>
      <c r="C22" s="80"/>
      <c r="D22" s="81"/>
      <c r="E22" s="82"/>
      <c r="F22" s="80"/>
      <c r="G22" s="81" t="s">
        <v>7</v>
      </c>
      <c r="H22" s="83"/>
    </row>
    <row r="23" spans="1:11" s="23" customFormat="1" ht="19.899999999999999" customHeight="1" thickBot="1">
      <c r="A23" s="55" t="s">
        <v>8</v>
      </c>
      <c r="B23" s="84">
        <f>SUM(B11:B22)</f>
        <v>1000000</v>
      </c>
      <c r="C23" s="85">
        <f>SUM(C11:C22)</f>
        <v>169304.875</v>
      </c>
      <c r="D23" s="86">
        <f>SUM(D11,D13,D15,D17,D19,D22,D22,D21)</f>
        <v>0</v>
      </c>
      <c r="E23" s="87">
        <f>SUM(B23-D23)</f>
        <v>1000000</v>
      </c>
      <c r="F23" s="85">
        <f>SUM(F11:F22)</f>
        <v>118670.73214285714</v>
      </c>
      <c r="G23" s="86">
        <f>SUM(G11,G13,G15,G17,G19,G22,G22,G21)</f>
        <v>0</v>
      </c>
      <c r="H23" s="88">
        <f>SUM(E23-G23)</f>
        <v>1000000</v>
      </c>
      <c r="I23" s="145">
        <f>+C23+F23+C46+F46+C66+F66+C86+F86</f>
        <v>1000000.0000000001</v>
      </c>
      <c r="J23" s="43" t="e">
        <f>+F23+C46+F46+C66+F66+C86+F86+C106+F106+#REF!</f>
        <v>#REF!</v>
      </c>
      <c r="K23" s="37"/>
    </row>
    <row r="24" spans="1:11" s="23" customFormat="1" ht="19.899999999999999" customHeight="1" thickTop="1">
      <c r="A24" s="47" t="s">
        <v>9</v>
      </c>
      <c r="B24" s="89"/>
      <c r="C24" s="89"/>
      <c r="D24" s="89">
        <f>SUM(C9-D23)</f>
        <v>287975.60714285716</v>
      </c>
      <c r="E24" s="89"/>
      <c r="F24" s="89"/>
      <c r="G24" s="89">
        <f>SUM(F9-G23)</f>
        <v>118670.73214285714</v>
      </c>
      <c r="H24" s="90"/>
      <c r="K24" s="37"/>
    </row>
    <row r="25" spans="1:11" ht="19.899999999999999" customHeight="1" thickBot="1">
      <c r="A25" s="48" t="s">
        <v>10</v>
      </c>
      <c r="B25" s="91"/>
      <c r="C25" s="91"/>
      <c r="D25" s="91">
        <f>SUM(D24)</f>
        <v>287975.60714285716</v>
      </c>
      <c r="E25" s="91"/>
      <c r="F25" s="91"/>
      <c r="G25" s="91">
        <f>SUM(D25,G24)</f>
        <v>406646.33928571432</v>
      </c>
      <c r="H25" s="92"/>
      <c r="I25" s="44">
        <f>+C9+F9+C32+F32+C52+F52+C72</f>
        <v>1000000.0000000001</v>
      </c>
      <c r="J25" s="44" t="e">
        <f>+C9+C32+F32+C52+F52+C72+F72+C92+F92+#REF!</f>
        <v>#REF!</v>
      </c>
    </row>
    <row r="26" spans="1:11" ht="13.15" customHeight="1" thickTop="1">
      <c r="A26" s="18"/>
      <c r="B26" s="18"/>
      <c r="C26" s="25"/>
      <c r="D26" s="18"/>
      <c r="E26" s="18"/>
      <c r="F26" s="18"/>
      <c r="G26" s="24"/>
      <c r="H26" s="26"/>
    </row>
    <row r="27" spans="1:11" ht="16.149999999999999" hidden="1" customHeight="1">
      <c r="A27" s="2"/>
      <c r="B27" s="2"/>
      <c r="G27" s="24"/>
      <c r="H27" s="26"/>
    </row>
    <row r="28" spans="1:11" ht="15.4" customHeight="1" thickBot="1">
      <c r="A28" s="2"/>
      <c r="B28" s="2"/>
      <c r="G28" s="2"/>
      <c r="H28" s="2"/>
    </row>
    <row r="29" spans="1:11" ht="1.1499999999999999" customHeight="1" thickTop="1">
      <c r="A29" s="49"/>
      <c r="B29" s="56"/>
      <c r="C29" s="156" t="s">
        <v>20</v>
      </c>
      <c r="D29" s="157"/>
      <c r="E29" s="158"/>
      <c r="F29" s="153" t="s">
        <v>21</v>
      </c>
      <c r="G29" s="154"/>
      <c r="H29" s="155"/>
    </row>
    <row r="30" spans="1:11" ht="16.5" customHeight="1">
      <c r="A30" s="53"/>
      <c r="B30" s="148" t="s">
        <v>0</v>
      </c>
      <c r="C30" s="159"/>
      <c r="D30" s="160"/>
      <c r="E30" s="161"/>
      <c r="F30" s="162"/>
      <c r="G30" s="163"/>
      <c r="H30" s="164"/>
    </row>
    <row r="31" spans="1:11" ht="16.899999999999999" customHeight="1" thickBot="1">
      <c r="A31" s="50" t="s">
        <v>1</v>
      </c>
      <c r="B31" s="149"/>
      <c r="C31" s="14" t="s">
        <v>2</v>
      </c>
      <c r="D31" s="15" t="s">
        <v>3</v>
      </c>
      <c r="E31" s="27" t="s">
        <v>4</v>
      </c>
      <c r="F31" s="28" t="s">
        <v>2</v>
      </c>
      <c r="G31" s="29" t="s">
        <v>3</v>
      </c>
      <c r="H31" s="30" t="s">
        <v>4</v>
      </c>
    </row>
    <row r="32" spans="1:11" ht="16.899999999999999" customHeight="1">
      <c r="A32" s="51" t="s">
        <v>5</v>
      </c>
      <c r="B32" s="93"/>
      <c r="C32" s="94">
        <f>+F46</f>
        <v>118670.73214285714</v>
      </c>
      <c r="D32" s="95"/>
      <c r="E32" s="96">
        <f>E46</f>
        <v>1000000</v>
      </c>
      <c r="F32" s="62">
        <f>+C66</f>
        <v>118670.73214285714</v>
      </c>
      <c r="G32" s="95"/>
      <c r="H32" s="143">
        <f>H46</f>
        <v>1000000</v>
      </c>
    </row>
    <row r="33" spans="1:9" ht="10.15" customHeight="1">
      <c r="A33" s="52"/>
      <c r="B33" s="97"/>
      <c r="C33" s="98"/>
      <c r="D33" s="99"/>
      <c r="E33" s="97"/>
      <c r="F33" s="100"/>
      <c r="G33" s="101"/>
      <c r="H33" s="102"/>
    </row>
    <row r="34" spans="1:9" ht="15.75">
      <c r="A34" s="53" t="str">
        <f>A11</f>
        <v>Total Labor</v>
      </c>
      <c r="B34" s="103">
        <f>+B11</f>
        <v>461829</v>
      </c>
      <c r="C34" s="104">
        <f>F11</f>
        <v>57728.625</v>
      </c>
      <c r="D34" s="105"/>
      <c r="E34" s="106">
        <f>SUM(H11-D34)</f>
        <v>461829</v>
      </c>
      <c r="F34" s="104">
        <f>C34</f>
        <v>57728.625</v>
      </c>
      <c r="G34" s="105"/>
      <c r="H34" s="107">
        <f>SUM(E34-G34)</f>
        <v>461829</v>
      </c>
    </row>
    <row r="35" spans="1:9" ht="15.75">
      <c r="A35" s="47"/>
      <c r="B35" s="103"/>
      <c r="C35" s="108"/>
      <c r="D35" s="109"/>
      <c r="E35" s="106"/>
      <c r="F35" s="108"/>
      <c r="G35" s="109"/>
      <c r="H35" s="110"/>
    </row>
    <row r="36" spans="1:9" ht="15.75">
      <c r="A36" s="47" t="str">
        <f>A13</f>
        <v>Subcontractors</v>
      </c>
      <c r="B36" s="103">
        <f t="shared" ref="B36:B44" si="1">+B13</f>
        <v>89775</v>
      </c>
      <c r="C36" s="104">
        <f>F13</f>
        <v>6412.5</v>
      </c>
      <c r="D36" s="109"/>
      <c r="E36" s="106">
        <f>SUM(H13-D36)</f>
        <v>89775</v>
      </c>
      <c r="F36" s="104">
        <f>C36</f>
        <v>6412.5</v>
      </c>
      <c r="G36" s="109"/>
      <c r="H36" s="107">
        <f>SUM(E36-G36)</f>
        <v>89775</v>
      </c>
    </row>
    <row r="37" spans="1:9" ht="15.75">
      <c r="A37" s="47"/>
      <c r="B37" s="103"/>
      <c r="C37" s="108" t="s">
        <v>16</v>
      </c>
      <c r="D37" s="109"/>
      <c r="E37" s="106"/>
      <c r="F37" s="108"/>
      <c r="G37" s="109"/>
      <c r="H37" s="110"/>
    </row>
    <row r="38" spans="1:9" ht="15.75">
      <c r="A38" s="47" t="str">
        <f>A15</f>
        <v>Travel</v>
      </c>
      <c r="B38" s="103">
        <f t="shared" si="1"/>
        <v>2000</v>
      </c>
      <c r="C38" s="104">
        <f>F15</f>
        <v>142.85714285714286</v>
      </c>
      <c r="D38" s="109"/>
      <c r="E38" s="106">
        <f>SUM(H15-D38)</f>
        <v>2000</v>
      </c>
      <c r="F38" s="104">
        <f>C38</f>
        <v>142.85714285714286</v>
      </c>
      <c r="G38" s="109"/>
      <c r="H38" s="107">
        <f>SUM(E38-G38)</f>
        <v>2000</v>
      </c>
    </row>
    <row r="39" spans="1:9" ht="15.75">
      <c r="A39" s="47"/>
      <c r="B39" s="103"/>
      <c r="C39" s="108"/>
      <c r="D39" s="109"/>
      <c r="E39" s="106"/>
      <c r="F39" s="108"/>
      <c r="G39" s="109"/>
      <c r="H39" s="110"/>
    </row>
    <row r="40" spans="1:9" ht="15.75">
      <c r="A40" s="47" t="str">
        <f>A17</f>
        <v>Equipment</v>
      </c>
      <c r="B40" s="75">
        <f t="shared" si="1"/>
        <v>0</v>
      </c>
      <c r="C40" s="76">
        <f>F17</f>
        <v>0</v>
      </c>
      <c r="D40" s="77"/>
      <c r="E40" s="73">
        <f>SUM(H17-D40)</f>
        <v>0</v>
      </c>
      <c r="F40" s="38">
        <f>C40</f>
        <v>0</v>
      </c>
      <c r="G40" s="77"/>
      <c r="H40" s="74">
        <f>SUM(E40-G40)</f>
        <v>0</v>
      </c>
    </row>
    <row r="41" spans="1:9" ht="15.75">
      <c r="A41" s="47"/>
      <c r="B41" s="103"/>
      <c r="C41" s="108"/>
      <c r="D41" s="109"/>
      <c r="E41" s="106"/>
      <c r="F41" s="108"/>
      <c r="G41" s="109"/>
      <c r="H41" s="110"/>
    </row>
    <row r="42" spans="1:9" ht="15.75">
      <c r="A42" s="47" t="str">
        <f>A19</f>
        <v>Materials/Miscellaneous</v>
      </c>
      <c r="B42" s="103">
        <f t="shared" si="1"/>
        <v>79114</v>
      </c>
      <c r="C42" s="104">
        <f>F19</f>
        <v>8476.5</v>
      </c>
      <c r="D42" s="109"/>
      <c r="E42" s="106">
        <f>SUM(H19-D42)</f>
        <v>79114</v>
      </c>
      <c r="F42" s="104">
        <f>C42</f>
        <v>8476.5</v>
      </c>
      <c r="G42" s="109"/>
      <c r="H42" s="107">
        <f>SUM(E42-G42)</f>
        <v>79114</v>
      </c>
    </row>
    <row r="43" spans="1:9" ht="15.75">
      <c r="A43" s="47"/>
      <c r="B43" s="103"/>
      <c r="C43" s="108"/>
      <c r="D43" s="109"/>
      <c r="E43" s="106"/>
      <c r="F43" s="108"/>
      <c r="G43" s="109"/>
      <c r="H43" s="107"/>
    </row>
    <row r="44" spans="1:9" ht="15.75">
      <c r="A44" s="47" t="str">
        <f>A21</f>
        <v>Overheads</v>
      </c>
      <c r="B44" s="103">
        <f t="shared" si="1"/>
        <v>367282</v>
      </c>
      <c r="C44" s="104">
        <f>F21</f>
        <v>45910.25</v>
      </c>
      <c r="D44" s="109"/>
      <c r="E44" s="106">
        <f t="shared" ref="E44" si="2">SUM(H21-D44)</f>
        <v>367282</v>
      </c>
      <c r="F44" s="104">
        <f>C44</f>
        <v>45910.25</v>
      </c>
      <c r="G44" s="109"/>
      <c r="H44" s="107">
        <f t="shared" ref="H44" si="3">SUM(E44-G44)</f>
        <v>367282</v>
      </c>
    </row>
    <row r="45" spans="1:9" ht="16.5" thickBot="1">
      <c r="A45" s="54"/>
      <c r="B45" s="111"/>
      <c r="C45" s="112"/>
      <c r="D45" s="113"/>
      <c r="E45" s="114"/>
      <c r="F45" s="112"/>
      <c r="G45" s="113"/>
      <c r="H45" s="115"/>
    </row>
    <row r="46" spans="1:9" ht="16.5" thickBot="1">
      <c r="A46" s="55" t="s">
        <v>8</v>
      </c>
      <c r="B46" s="116">
        <f>SUM(B34:B45)</f>
        <v>1000000</v>
      </c>
      <c r="C46" s="117">
        <f>SUM(C34:C45)</f>
        <v>118670.73214285714</v>
      </c>
      <c r="D46" s="118">
        <f>SUM(D34,D36,D38,D40,D42,D45,D45,D44)</f>
        <v>0</v>
      </c>
      <c r="E46" s="119">
        <f>SUM(H23-D46)</f>
        <v>1000000</v>
      </c>
      <c r="F46" s="117">
        <f>SUM(F34:F45)</f>
        <v>118670.73214285714</v>
      </c>
      <c r="G46" s="118">
        <f>SUM(G34,G36,G38,G40,G42,G45,G45,G44)</f>
        <v>0</v>
      </c>
      <c r="H46" s="120">
        <f>SUM(E46-G46)</f>
        <v>1000000</v>
      </c>
      <c r="I46" s="44"/>
    </row>
    <row r="47" spans="1:9" ht="16.5" thickTop="1">
      <c r="A47" s="47" t="s">
        <v>9</v>
      </c>
      <c r="B47" s="121"/>
      <c r="C47" s="121"/>
      <c r="D47" s="121">
        <f>SUM(C32-D46)</f>
        <v>118670.73214285714</v>
      </c>
      <c r="E47" s="121"/>
      <c r="F47" s="121"/>
      <c r="G47" s="121">
        <f>SUM(F32-G46)</f>
        <v>118670.73214285714</v>
      </c>
      <c r="H47" s="110"/>
    </row>
    <row r="48" spans="1:9" ht="16.5" thickBot="1">
      <c r="A48" s="48" t="s">
        <v>10</v>
      </c>
      <c r="B48" s="116"/>
      <c r="C48" s="116"/>
      <c r="D48" s="116">
        <f>SUM(G25,D47)</f>
        <v>525317.07142857148</v>
      </c>
      <c r="E48" s="116"/>
      <c r="F48" s="116"/>
      <c r="G48" s="116">
        <f>SUM(D48,G47)</f>
        <v>643987.80357142864</v>
      </c>
      <c r="H48" s="122"/>
    </row>
    <row r="49" spans="1:8" ht="16.5" thickTop="1" thickBot="1">
      <c r="A49" s="2"/>
      <c r="B49" s="57"/>
      <c r="G49" s="2"/>
      <c r="H49" s="2"/>
    </row>
    <row r="50" spans="1:8" ht="16.5" customHeight="1" thickTop="1">
      <c r="A50" s="49"/>
      <c r="B50" s="148" t="s">
        <v>0</v>
      </c>
      <c r="C50" s="150" t="s">
        <v>22</v>
      </c>
      <c r="D50" s="151"/>
      <c r="E50" s="152"/>
      <c r="F50" s="153" t="s">
        <v>23</v>
      </c>
      <c r="G50" s="154"/>
      <c r="H50" s="155"/>
    </row>
    <row r="51" spans="1:8" ht="16.5" thickBot="1">
      <c r="A51" s="50" t="s">
        <v>1</v>
      </c>
      <c r="B51" s="149"/>
      <c r="C51" s="14" t="s">
        <v>2</v>
      </c>
      <c r="D51" s="15" t="s">
        <v>3</v>
      </c>
      <c r="E51" s="27" t="s">
        <v>4</v>
      </c>
      <c r="F51" s="28" t="s">
        <v>2</v>
      </c>
      <c r="G51" s="29" t="s">
        <v>3</v>
      </c>
      <c r="H51" s="30" t="s">
        <v>4</v>
      </c>
    </row>
    <row r="52" spans="1:8" ht="15.75">
      <c r="A52" s="51" t="s">
        <v>5</v>
      </c>
      <c r="B52" s="123"/>
      <c r="C52" s="45">
        <f>+F66</f>
        <v>118670.73214285714</v>
      </c>
      <c r="D52" s="17"/>
      <c r="E52" s="124">
        <f>E66</f>
        <v>1000000</v>
      </c>
      <c r="F52" s="62">
        <f>+C86</f>
        <v>118670.73214285714</v>
      </c>
      <c r="G52" s="17"/>
      <c r="H52" s="144">
        <f>H66</f>
        <v>1000000</v>
      </c>
    </row>
    <row r="53" spans="1:8">
      <c r="A53" s="52"/>
      <c r="B53" s="125"/>
      <c r="C53" s="126"/>
      <c r="D53" s="127"/>
      <c r="E53" s="125"/>
      <c r="F53" s="128"/>
      <c r="G53" s="129"/>
      <c r="H53" s="130"/>
    </row>
    <row r="54" spans="1:8" ht="15.75">
      <c r="A54" s="53" t="str">
        <f>A34</f>
        <v>Total Labor</v>
      </c>
      <c r="B54" s="103">
        <f>+B34</f>
        <v>461829</v>
      </c>
      <c r="C54" s="108">
        <f>F34</f>
        <v>57728.625</v>
      </c>
      <c r="D54" s="109"/>
      <c r="E54" s="106">
        <f>H34-D54</f>
        <v>461829</v>
      </c>
      <c r="F54" s="108">
        <f>C54</f>
        <v>57728.625</v>
      </c>
      <c r="G54" s="109"/>
      <c r="H54" s="110">
        <f>SUM(E54-G54)</f>
        <v>461829</v>
      </c>
    </row>
    <row r="55" spans="1:8" ht="15.75">
      <c r="A55" s="47"/>
      <c r="B55" s="103"/>
      <c r="C55" s="108"/>
      <c r="D55" s="109"/>
      <c r="E55" s="106"/>
      <c r="F55" s="108"/>
      <c r="G55" s="109"/>
      <c r="H55" s="110"/>
    </row>
    <row r="56" spans="1:8" ht="15.75">
      <c r="A56" s="53" t="str">
        <f>A36</f>
        <v>Subcontractors</v>
      </c>
      <c r="B56" s="103">
        <f t="shared" ref="B56:B64" si="4">+B36</f>
        <v>89775</v>
      </c>
      <c r="C56" s="108">
        <f>F36</f>
        <v>6412.5</v>
      </c>
      <c r="D56" s="109"/>
      <c r="E56" s="106">
        <f>H36-D56</f>
        <v>89775</v>
      </c>
      <c r="F56" s="108">
        <f>C56</f>
        <v>6412.5</v>
      </c>
      <c r="G56" s="109"/>
      <c r="H56" s="110">
        <f>SUM(E56-G56)</f>
        <v>89775</v>
      </c>
    </row>
    <row r="57" spans="1:8" ht="15.75">
      <c r="A57" s="47"/>
      <c r="B57" s="103"/>
      <c r="C57" s="108"/>
      <c r="D57" s="109"/>
      <c r="E57" s="106"/>
      <c r="F57" s="108"/>
      <c r="G57" s="109"/>
      <c r="H57" s="110"/>
    </row>
    <row r="58" spans="1:8" ht="15.75">
      <c r="A58" s="53" t="str">
        <f>A38</f>
        <v>Travel</v>
      </c>
      <c r="B58" s="103">
        <f t="shared" si="4"/>
        <v>2000</v>
      </c>
      <c r="C58" s="108">
        <f>F38</f>
        <v>142.85714285714286</v>
      </c>
      <c r="D58" s="109"/>
      <c r="E58" s="106">
        <f>H38-D58</f>
        <v>2000</v>
      </c>
      <c r="F58" s="108">
        <f>C58</f>
        <v>142.85714285714286</v>
      </c>
      <c r="G58" s="109"/>
      <c r="H58" s="110">
        <f>SUM(E58-G58)</f>
        <v>2000</v>
      </c>
    </row>
    <row r="59" spans="1:8" ht="15.75">
      <c r="A59" s="47"/>
      <c r="B59" s="103"/>
      <c r="C59" s="108"/>
      <c r="D59" s="109"/>
      <c r="E59" s="106"/>
      <c r="F59" s="108"/>
      <c r="G59" s="109"/>
      <c r="H59" s="110"/>
    </row>
    <row r="60" spans="1:8" ht="15.75">
      <c r="A60" s="53" t="str">
        <f>A40</f>
        <v>Equipment</v>
      </c>
      <c r="B60" s="103">
        <f t="shared" si="4"/>
        <v>0</v>
      </c>
      <c r="C60" s="108">
        <f>F40</f>
        <v>0</v>
      </c>
      <c r="D60" s="109"/>
      <c r="E60" s="106">
        <f>SUM(H40-D60)</f>
        <v>0</v>
      </c>
      <c r="F60" s="108">
        <f>C60</f>
        <v>0</v>
      </c>
      <c r="G60" s="109"/>
      <c r="H60" s="110">
        <f>SUM(E60-G60)</f>
        <v>0</v>
      </c>
    </row>
    <row r="61" spans="1:8" ht="15.75">
      <c r="A61" s="47"/>
      <c r="B61" s="103"/>
      <c r="C61" s="108"/>
      <c r="D61" s="109"/>
      <c r="E61" s="106"/>
      <c r="F61" s="108"/>
      <c r="G61" s="109"/>
      <c r="H61" s="110"/>
    </row>
    <row r="62" spans="1:8" ht="15.75">
      <c r="A62" s="53" t="str">
        <f>A42</f>
        <v>Materials/Miscellaneous</v>
      </c>
      <c r="B62" s="103">
        <f t="shared" si="4"/>
        <v>79114</v>
      </c>
      <c r="C62" s="108">
        <f>F42</f>
        <v>8476.5</v>
      </c>
      <c r="D62" s="109"/>
      <c r="E62" s="106">
        <f>H42-D62</f>
        <v>79114</v>
      </c>
      <c r="F62" s="108">
        <f>C62</f>
        <v>8476.5</v>
      </c>
      <c r="G62" s="109"/>
      <c r="H62" s="110">
        <f>SUM(E62-G62)</f>
        <v>79114</v>
      </c>
    </row>
    <row r="63" spans="1:8" ht="15.75">
      <c r="A63" s="47"/>
      <c r="B63" s="103"/>
      <c r="C63" s="108"/>
      <c r="D63" s="109"/>
      <c r="E63" s="106"/>
      <c r="F63" s="108"/>
      <c r="G63" s="109"/>
      <c r="H63" s="110"/>
    </row>
    <row r="64" spans="1:8" ht="15.75">
      <c r="A64" s="53" t="str">
        <f>A44</f>
        <v>Overheads</v>
      </c>
      <c r="B64" s="103">
        <f t="shared" si="4"/>
        <v>367282</v>
      </c>
      <c r="C64" s="108">
        <f>F44</f>
        <v>45910.25</v>
      </c>
      <c r="D64" s="109"/>
      <c r="E64" s="106">
        <f t="shared" ref="E64" si="5">H44-D64</f>
        <v>367282</v>
      </c>
      <c r="F64" s="108">
        <f>C64</f>
        <v>45910.25</v>
      </c>
      <c r="G64" s="109"/>
      <c r="H64" s="110"/>
    </row>
    <row r="65" spans="1:9" ht="16.5" thickBot="1">
      <c r="A65" s="54"/>
      <c r="B65" s="132"/>
      <c r="C65" s="133"/>
      <c r="D65" s="134"/>
      <c r="E65" s="22"/>
      <c r="F65" s="133"/>
      <c r="G65" s="134"/>
      <c r="H65" s="135"/>
    </row>
    <row r="66" spans="1:9" ht="16.5" thickBot="1">
      <c r="A66" s="55" t="s">
        <v>8</v>
      </c>
      <c r="B66" s="91">
        <f>SUM(B54:B65)</f>
        <v>1000000</v>
      </c>
      <c r="C66" s="136">
        <f>SUM(C54:C65)</f>
        <v>118670.73214285714</v>
      </c>
      <c r="D66" s="137">
        <f>SUM(D54,D56,D58,D60,D62,D65,D65,D64)</f>
        <v>0</v>
      </c>
      <c r="E66" s="39">
        <f>H46-D66</f>
        <v>1000000</v>
      </c>
      <c r="F66" s="136">
        <f>SUM(F53:F65)</f>
        <v>118670.73214285714</v>
      </c>
      <c r="G66" s="137">
        <f>SUM(G54,G56,G58,G60,G62,G65,G65,G64)</f>
        <v>0</v>
      </c>
      <c r="H66" s="40">
        <f>SUM(E66-G66)</f>
        <v>1000000</v>
      </c>
    </row>
    <row r="67" spans="1:9" ht="16.5" thickTop="1">
      <c r="A67" s="47" t="s">
        <v>9</v>
      </c>
      <c r="B67" s="89"/>
      <c r="C67" s="89"/>
      <c r="D67" s="89">
        <f>SUM(C52-D66)</f>
        <v>118670.73214285714</v>
      </c>
      <c r="E67" s="89"/>
      <c r="F67" s="89"/>
      <c r="G67" s="89">
        <f>SUM(F52-G66)</f>
        <v>118670.73214285714</v>
      </c>
      <c r="H67" s="138"/>
    </row>
    <row r="68" spans="1:9" ht="16.5" thickBot="1">
      <c r="A68" s="48" t="s">
        <v>10</v>
      </c>
      <c r="B68" s="91"/>
      <c r="C68" s="91"/>
      <c r="D68" s="91">
        <f>SUM(G48,D67)</f>
        <v>762658.5357142858</v>
      </c>
      <c r="E68" s="91"/>
      <c r="F68" s="91"/>
      <c r="G68" s="91">
        <f>SUM(D68,G67)</f>
        <v>881329.26785714296</v>
      </c>
      <c r="H68" s="92"/>
    </row>
    <row r="69" spans="1:9" ht="16.5" thickTop="1" thickBot="1">
      <c r="A69" s="2"/>
      <c r="B69" s="57"/>
    </row>
    <row r="70" spans="1:9" ht="16.5" customHeight="1" thickTop="1">
      <c r="A70" s="49"/>
      <c r="B70" s="148" t="s">
        <v>0</v>
      </c>
      <c r="C70" s="150" t="s">
        <v>24</v>
      </c>
      <c r="D70" s="151"/>
      <c r="E70" s="152"/>
      <c r="F70" s="153" t="s">
        <v>25</v>
      </c>
      <c r="G70" s="154"/>
      <c r="H70" s="155"/>
    </row>
    <row r="71" spans="1:9" ht="16.5" thickBot="1">
      <c r="A71" s="50" t="s">
        <v>1</v>
      </c>
      <c r="B71" s="149"/>
      <c r="C71" s="14" t="s">
        <v>2</v>
      </c>
      <c r="D71" s="15" t="s">
        <v>3</v>
      </c>
      <c r="E71" s="27" t="s">
        <v>4</v>
      </c>
      <c r="F71" s="28" t="s">
        <v>2</v>
      </c>
      <c r="G71" s="31" t="s">
        <v>3</v>
      </c>
      <c r="H71" s="32" t="s">
        <v>4</v>
      </c>
    </row>
    <row r="72" spans="1:9" ht="15.75">
      <c r="A72" s="58" t="s">
        <v>5</v>
      </c>
      <c r="B72" s="123"/>
      <c r="C72" s="45">
        <f>+F86</f>
        <v>118670.73214285714</v>
      </c>
      <c r="D72" s="17"/>
      <c r="E72" s="124">
        <f>E86</f>
        <v>1000000</v>
      </c>
      <c r="F72" s="62">
        <f>+C106</f>
        <v>0</v>
      </c>
      <c r="G72" s="17"/>
      <c r="H72" s="144">
        <f>H86</f>
        <v>1000000</v>
      </c>
      <c r="I72" s="44"/>
    </row>
    <row r="73" spans="1:9">
      <c r="A73" s="52"/>
      <c r="B73" s="125"/>
      <c r="C73" s="126"/>
      <c r="D73" s="127"/>
      <c r="E73" s="125"/>
      <c r="F73" s="128"/>
      <c r="G73" s="129"/>
      <c r="H73" s="130"/>
    </row>
    <row r="74" spans="1:9" ht="15.75">
      <c r="A74" s="53" t="str">
        <f>A54</f>
        <v>Total Labor</v>
      </c>
      <c r="B74" s="71">
        <f>+B54</f>
        <v>461829</v>
      </c>
      <c r="C74" s="38">
        <f>F54</f>
        <v>57728.625</v>
      </c>
      <c r="D74" s="19"/>
      <c r="E74" s="20">
        <f>H54-D74</f>
        <v>461829</v>
      </c>
      <c r="F74" s="38">
        <f>C74</f>
        <v>57728.625</v>
      </c>
      <c r="G74" s="19"/>
      <c r="H74" s="21">
        <f>SUM(E74-G74)</f>
        <v>461829</v>
      </c>
      <c r="I74" s="44"/>
    </row>
    <row r="75" spans="1:9" ht="15.75">
      <c r="A75" s="47"/>
      <c r="B75" s="71"/>
      <c r="C75" s="131"/>
      <c r="D75" s="41"/>
      <c r="E75" s="20"/>
      <c r="F75" s="131"/>
      <c r="G75" s="41"/>
      <c r="H75" s="138"/>
      <c r="I75" s="44"/>
    </row>
    <row r="76" spans="1:9" ht="15.75">
      <c r="A76" s="53" t="str">
        <f>A56</f>
        <v>Subcontractors</v>
      </c>
      <c r="B76" s="71">
        <f t="shared" ref="B76:B84" si="6">+B56</f>
        <v>89775</v>
      </c>
      <c r="C76" s="38">
        <f>F56</f>
        <v>6412.5</v>
      </c>
      <c r="D76" s="41"/>
      <c r="E76" s="20">
        <f>H56-D76</f>
        <v>89775</v>
      </c>
      <c r="F76" s="38">
        <f>C76</f>
        <v>6412.5</v>
      </c>
      <c r="G76" s="41"/>
      <c r="H76" s="21">
        <f>SUM(E76-G76)</f>
        <v>89775</v>
      </c>
      <c r="I76" s="44"/>
    </row>
    <row r="77" spans="1:9" ht="15.75">
      <c r="A77" s="47"/>
      <c r="B77" s="71"/>
      <c r="C77" s="131"/>
      <c r="D77" s="41"/>
      <c r="E77" s="20"/>
      <c r="F77" s="131"/>
      <c r="G77" s="41"/>
      <c r="H77" s="138"/>
      <c r="I77" s="44"/>
    </row>
    <row r="78" spans="1:9" ht="15.75">
      <c r="A78" s="53" t="str">
        <f>A58</f>
        <v>Travel</v>
      </c>
      <c r="B78" s="71">
        <f t="shared" si="6"/>
        <v>2000</v>
      </c>
      <c r="C78" s="38">
        <f>F58</f>
        <v>142.85714285714286</v>
      </c>
      <c r="D78" s="41"/>
      <c r="E78" s="20">
        <f>H58-D78</f>
        <v>2000</v>
      </c>
      <c r="F78" s="38">
        <f>C78</f>
        <v>142.85714285714286</v>
      </c>
      <c r="G78" s="41"/>
      <c r="H78" s="21">
        <f>SUM(E78-G78)</f>
        <v>2000</v>
      </c>
      <c r="I78" s="44"/>
    </row>
    <row r="79" spans="1:9" ht="15.75">
      <c r="A79" s="47"/>
      <c r="B79" s="71"/>
      <c r="C79" s="131"/>
      <c r="D79" s="41"/>
      <c r="E79" s="20"/>
      <c r="F79" s="131"/>
      <c r="G79" s="41"/>
      <c r="H79" s="138"/>
      <c r="I79" s="44"/>
    </row>
    <row r="80" spans="1:9" ht="15.75">
      <c r="A80" s="53" t="str">
        <f>A60</f>
        <v>Equipment</v>
      </c>
      <c r="B80" s="75">
        <f t="shared" si="6"/>
        <v>0</v>
      </c>
      <c r="C80" s="76">
        <f>F60</f>
        <v>0</v>
      </c>
      <c r="D80" s="77"/>
      <c r="E80" s="73">
        <f>SUM(H60-D80)</f>
        <v>0</v>
      </c>
      <c r="F80" s="38">
        <f>C80</f>
        <v>0</v>
      </c>
      <c r="G80" s="77"/>
      <c r="H80" s="74">
        <f>SUM(E80-G80)</f>
        <v>0</v>
      </c>
      <c r="I80" s="44"/>
    </row>
    <row r="81" spans="1:9" ht="15.75">
      <c r="A81" s="47"/>
      <c r="B81" s="71"/>
      <c r="C81" s="131"/>
      <c r="D81" s="41"/>
      <c r="E81" s="20"/>
      <c r="F81" s="131"/>
      <c r="G81" s="41"/>
      <c r="H81" s="138"/>
      <c r="I81" s="44"/>
    </row>
    <row r="82" spans="1:9" ht="15.75">
      <c r="A82" s="53" t="str">
        <f>A62</f>
        <v>Materials/Miscellaneous</v>
      </c>
      <c r="B82" s="71">
        <f t="shared" si="6"/>
        <v>79114</v>
      </c>
      <c r="C82" s="38">
        <f>F62</f>
        <v>8476.5</v>
      </c>
      <c r="D82" s="41"/>
      <c r="E82" s="20">
        <f>H62-D82</f>
        <v>79114</v>
      </c>
      <c r="F82" s="38">
        <f>C82</f>
        <v>8476.5</v>
      </c>
      <c r="G82" s="41"/>
      <c r="H82" s="21">
        <f>SUM(E82-G82)</f>
        <v>79114</v>
      </c>
      <c r="I82" s="44"/>
    </row>
    <row r="83" spans="1:9" ht="15.75">
      <c r="A83" s="47"/>
      <c r="B83" s="71"/>
      <c r="C83" s="131"/>
      <c r="D83" s="41"/>
      <c r="E83" s="20"/>
      <c r="F83" s="131"/>
      <c r="G83" s="41"/>
      <c r="H83" s="138"/>
      <c r="I83" s="44"/>
    </row>
    <row r="84" spans="1:9" ht="15.75">
      <c r="A84" s="53" t="str">
        <f>A64</f>
        <v>Overheads</v>
      </c>
      <c r="B84" s="71">
        <f t="shared" si="6"/>
        <v>367282</v>
      </c>
      <c r="C84" s="38">
        <f>F64</f>
        <v>45910.25</v>
      </c>
      <c r="D84" s="41"/>
      <c r="E84" s="20">
        <f t="shared" ref="E84" si="7">H64-D84</f>
        <v>0</v>
      </c>
      <c r="F84" s="38">
        <f>C84</f>
        <v>45910.25</v>
      </c>
      <c r="G84" s="41"/>
      <c r="H84" s="21"/>
      <c r="I84" s="44"/>
    </row>
    <row r="85" spans="1:9" ht="16.5" thickBot="1">
      <c r="A85" s="54"/>
      <c r="B85" s="132"/>
      <c r="C85" s="133"/>
      <c r="D85" s="134"/>
      <c r="E85" s="22"/>
      <c r="F85" s="133"/>
      <c r="G85" s="134"/>
      <c r="H85" s="135"/>
    </row>
    <row r="86" spans="1:9" ht="16.5" thickBot="1">
      <c r="A86" s="55" t="s">
        <v>8</v>
      </c>
      <c r="B86" s="91">
        <f>SUM(B74:B85)</f>
        <v>1000000</v>
      </c>
      <c r="C86" s="136">
        <f>SUM(C74:C85)</f>
        <v>118670.73214285714</v>
      </c>
      <c r="D86" s="137">
        <f>SUM(D74,D76,D78,D80,D82,D85,D85,D84)</f>
        <v>0</v>
      </c>
      <c r="E86" s="39">
        <f>H66-D86</f>
        <v>1000000</v>
      </c>
      <c r="F86" s="136">
        <f>SUM(F74:F85)</f>
        <v>118670.73214285714</v>
      </c>
      <c r="G86" s="137">
        <f>SUM(G74,G76,G78,G80,G82,G85,G85,G84)</f>
        <v>0</v>
      </c>
      <c r="H86" s="42">
        <f>SUM(E86-G86)</f>
        <v>1000000</v>
      </c>
      <c r="I86" s="44"/>
    </row>
    <row r="87" spans="1:9" ht="16.5" thickTop="1">
      <c r="A87" s="47" t="s">
        <v>9</v>
      </c>
      <c r="B87" s="89"/>
      <c r="C87" s="89"/>
      <c r="D87" s="139">
        <f>SUM(C72-D86)</f>
        <v>118670.73214285714</v>
      </c>
      <c r="E87" s="89"/>
      <c r="F87" s="89"/>
      <c r="G87" s="89">
        <f>SUM(F72-G86)</f>
        <v>0</v>
      </c>
      <c r="H87" s="138"/>
    </row>
    <row r="88" spans="1:9" ht="16.5" thickBot="1">
      <c r="A88" s="48" t="s">
        <v>10</v>
      </c>
      <c r="B88" s="91"/>
      <c r="C88" s="91"/>
      <c r="D88" s="140">
        <f>SUM(G68,D87)</f>
        <v>1000000.0000000001</v>
      </c>
      <c r="E88" s="91"/>
      <c r="F88" s="91"/>
      <c r="G88" s="91">
        <f>SUM(D88,G87)</f>
        <v>1000000.0000000001</v>
      </c>
      <c r="H88" s="92"/>
    </row>
    <row r="89" spans="1:9" ht="16.5" thickTop="1" thickBot="1">
      <c r="A89" s="2"/>
      <c r="B89" s="59"/>
      <c r="D89" s="1"/>
      <c r="E89" s="1"/>
    </row>
    <row r="90" spans="1:9" ht="16.899999999999999" customHeight="1" thickTop="1">
      <c r="A90" s="49"/>
      <c r="B90" s="148" t="s">
        <v>0</v>
      </c>
      <c r="C90" s="150" t="s">
        <v>12</v>
      </c>
      <c r="D90" s="151"/>
      <c r="E90" s="152"/>
      <c r="F90" s="153"/>
      <c r="G90" s="154"/>
      <c r="H90" s="155"/>
    </row>
    <row r="91" spans="1:9" ht="16.5" thickBot="1">
      <c r="A91" s="50" t="s">
        <v>1</v>
      </c>
      <c r="B91" s="149"/>
      <c r="C91" s="14" t="s">
        <v>2</v>
      </c>
      <c r="D91" s="15" t="s">
        <v>3</v>
      </c>
      <c r="E91" s="27" t="s">
        <v>4</v>
      </c>
      <c r="F91" s="28" t="s">
        <v>2</v>
      </c>
      <c r="G91" s="31" t="s">
        <v>3</v>
      </c>
      <c r="H91" s="32" t="s">
        <v>4</v>
      </c>
    </row>
    <row r="92" spans="1:9" ht="15.75">
      <c r="A92" s="58" t="s">
        <v>5</v>
      </c>
      <c r="B92" s="123"/>
      <c r="C92" s="45">
        <f>C106</f>
        <v>0</v>
      </c>
      <c r="D92" s="17"/>
      <c r="E92" s="124">
        <f>E106</f>
        <v>1000000</v>
      </c>
      <c r="F92" s="62">
        <f>F106</f>
        <v>0</v>
      </c>
      <c r="G92" s="17"/>
      <c r="H92" s="144">
        <f>H106</f>
        <v>1000000</v>
      </c>
    </row>
    <row r="93" spans="1:9" ht="15.75">
      <c r="A93" s="52"/>
      <c r="B93" s="75"/>
      <c r="C93" s="76"/>
      <c r="D93" s="77"/>
      <c r="E93" s="73"/>
      <c r="F93" s="38"/>
      <c r="G93" s="77"/>
      <c r="H93" s="74"/>
    </row>
    <row r="94" spans="1:9" ht="15.75">
      <c r="A94" s="53" t="str">
        <f>A74</f>
        <v>Total Labor</v>
      </c>
      <c r="B94" s="75">
        <f>+B74</f>
        <v>461829</v>
      </c>
      <c r="C94" s="76"/>
      <c r="D94" s="77"/>
      <c r="E94" s="73">
        <f>H74-D94</f>
        <v>461829</v>
      </c>
      <c r="F94" s="38"/>
      <c r="G94" s="77"/>
      <c r="H94" s="74">
        <f>SUM(E94-G94)</f>
        <v>461829</v>
      </c>
    </row>
    <row r="95" spans="1:9" ht="15.75">
      <c r="A95" s="47"/>
      <c r="B95" s="75"/>
      <c r="C95" s="76"/>
      <c r="D95" s="77"/>
      <c r="E95" s="73"/>
      <c r="F95" s="38"/>
      <c r="G95" s="77"/>
      <c r="H95" s="74"/>
    </row>
    <row r="96" spans="1:9" ht="15.75">
      <c r="A96" s="53" t="str">
        <f>A76</f>
        <v>Subcontractors</v>
      </c>
      <c r="B96" s="75">
        <f t="shared" ref="B96:B104" si="8">+B76</f>
        <v>89775</v>
      </c>
      <c r="C96" s="76"/>
      <c r="D96" s="77"/>
      <c r="E96" s="73">
        <f>H76-D96</f>
        <v>89775</v>
      </c>
      <c r="F96" s="38"/>
      <c r="G96" s="77"/>
      <c r="H96" s="74">
        <f>SUM(E96-G96)</f>
        <v>89775</v>
      </c>
    </row>
    <row r="97" spans="1:11" ht="15.75">
      <c r="A97" s="47"/>
      <c r="B97" s="75"/>
      <c r="C97" s="76"/>
      <c r="D97" s="77"/>
      <c r="E97" s="73"/>
      <c r="F97" s="38"/>
      <c r="G97" s="77"/>
      <c r="H97" s="74"/>
    </row>
    <row r="98" spans="1:11" ht="15.75">
      <c r="A98" s="53" t="str">
        <f>A78</f>
        <v>Travel</v>
      </c>
      <c r="B98" s="75">
        <f t="shared" si="8"/>
        <v>2000</v>
      </c>
      <c r="C98" s="76"/>
      <c r="D98" s="77"/>
      <c r="E98" s="73">
        <f>H78-D98</f>
        <v>2000</v>
      </c>
      <c r="F98" s="38"/>
      <c r="G98" s="77"/>
      <c r="H98" s="74">
        <f>SUM(E98-G98)</f>
        <v>2000</v>
      </c>
    </row>
    <row r="99" spans="1:11" ht="15.75">
      <c r="A99" s="47"/>
      <c r="B99" s="75"/>
      <c r="C99" s="76"/>
      <c r="D99" s="77"/>
      <c r="E99" s="73"/>
      <c r="F99" s="38"/>
      <c r="G99" s="77"/>
      <c r="H99" s="74"/>
    </row>
    <row r="100" spans="1:11" ht="15.75">
      <c r="A100" s="53" t="str">
        <f>A80</f>
        <v>Equipment</v>
      </c>
      <c r="B100" s="75">
        <f t="shared" si="8"/>
        <v>0</v>
      </c>
      <c r="C100" s="76"/>
      <c r="D100" s="77"/>
      <c r="E100" s="73">
        <f>SUM(H80-D100)</f>
        <v>0</v>
      </c>
      <c r="F100" s="38"/>
      <c r="G100" s="77"/>
      <c r="H100" s="74">
        <f>SUM(E100-G100)</f>
        <v>0</v>
      </c>
    </row>
    <row r="101" spans="1:11" ht="15.75">
      <c r="A101" s="47"/>
      <c r="B101" s="75"/>
      <c r="C101" s="76"/>
      <c r="D101" s="77"/>
      <c r="E101" s="73"/>
      <c r="F101" s="38"/>
      <c r="G101" s="77"/>
      <c r="H101" s="74"/>
    </row>
    <row r="102" spans="1:11" ht="15.75">
      <c r="A102" s="53" t="str">
        <f>A82</f>
        <v>Materials/Miscellaneous</v>
      </c>
      <c r="B102" s="75">
        <f t="shared" si="8"/>
        <v>79114</v>
      </c>
      <c r="C102" s="76"/>
      <c r="D102" s="77"/>
      <c r="E102" s="73">
        <f>H82-D102</f>
        <v>79114</v>
      </c>
      <c r="F102" s="38"/>
      <c r="G102" s="77"/>
      <c r="H102" s="74">
        <f>SUM(E102-G102)</f>
        <v>79114</v>
      </c>
    </row>
    <row r="103" spans="1:11" ht="15.75">
      <c r="A103" s="47"/>
      <c r="B103" s="75"/>
      <c r="C103" s="76"/>
      <c r="D103" s="77"/>
      <c r="E103" s="73"/>
      <c r="F103" s="38"/>
      <c r="G103" s="77"/>
      <c r="H103" s="74"/>
    </row>
    <row r="104" spans="1:11" ht="15.75">
      <c r="A104" s="53" t="str">
        <f>A84</f>
        <v>Overheads</v>
      </c>
      <c r="B104" s="75">
        <f t="shared" si="8"/>
        <v>367282</v>
      </c>
      <c r="C104" s="76"/>
      <c r="D104" s="77"/>
      <c r="E104" s="73">
        <f t="shared" ref="E104" si="9">H84-D104</f>
        <v>0</v>
      </c>
      <c r="F104" s="38"/>
      <c r="G104" s="77"/>
      <c r="H104" s="74">
        <f t="shared" ref="H104" si="10">SUM(E104-G104)</f>
        <v>0</v>
      </c>
    </row>
    <row r="105" spans="1:11" ht="16.5" thickBot="1">
      <c r="A105" s="54"/>
      <c r="B105" s="132"/>
      <c r="C105" s="133"/>
      <c r="D105" s="134"/>
      <c r="E105" s="22"/>
      <c r="F105" s="133"/>
      <c r="G105" s="134"/>
      <c r="H105" s="135"/>
    </row>
    <row r="106" spans="1:11" ht="16.5" thickBot="1">
      <c r="A106" s="55" t="s">
        <v>8</v>
      </c>
      <c r="B106" s="91">
        <f>SUM(B94:B105)</f>
        <v>1000000</v>
      </c>
      <c r="C106" s="136">
        <f>SUM(C94:C105)</f>
        <v>0</v>
      </c>
      <c r="D106" s="137">
        <f>SUM(D94,D96,D98,D100,D102,D105,D105,D104)</f>
        <v>0</v>
      </c>
      <c r="E106" s="39">
        <f>H86-D106</f>
        <v>1000000</v>
      </c>
      <c r="F106" s="136">
        <f>SUM(F94:F105)</f>
        <v>0</v>
      </c>
      <c r="G106" s="137">
        <f>SUM(G94,G96,G98,G100,G102,G105,G105,G104)</f>
        <v>0</v>
      </c>
      <c r="H106" s="40">
        <f>SUM(E106-G106)</f>
        <v>1000000</v>
      </c>
    </row>
    <row r="107" spans="1:11" ht="16.5" thickTop="1">
      <c r="A107" s="47" t="s">
        <v>9</v>
      </c>
      <c r="B107" s="141"/>
      <c r="C107" s="89"/>
      <c r="D107" s="89">
        <f>SUM(C92-D106)</f>
        <v>0</v>
      </c>
      <c r="E107" s="89"/>
      <c r="F107" s="89"/>
      <c r="G107" s="89">
        <f>SUM(F92-G106)</f>
        <v>0</v>
      </c>
      <c r="H107" s="138"/>
    </row>
    <row r="108" spans="1:11" ht="16.5" thickBot="1">
      <c r="A108" s="48" t="s">
        <v>10</v>
      </c>
      <c r="B108" s="91"/>
      <c r="C108" s="91"/>
      <c r="D108" s="91">
        <f>SUM(G88,D107)</f>
        <v>1000000.0000000001</v>
      </c>
      <c r="E108" s="91"/>
      <c r="F108" s="91"/>
      <c r="G108" s="91">
        <f>SUM(D108,G107)</f>
        <v>1000000.0000000001</v>
      </c>
      <c r="H108" s="92"/>
    </row>
    <row r="109" spans="1:11" s="2" customFormat="1" ht="15.75" thickTop="1">
      <c r="K109" s="46"/>
    </row>
    <row r="110" spans="1:11" s="2" customFormat="1">
      <c r="K110" s="46"/>
    </row>
    <row r="111" spans="1:11" s="2" customFormat="1">
      <c r="K111" s="46"/>
    </row>
    <row r="112" spans="1:11" s="2" customFormat="1">
      <c r="K112" s="46"/>
    </row>
    <row r="113" spans="11:11" s="2" customFormat="1">
      <c r="K113" s="46"/>
    </row>
    <row r="114" spans="11:11" s="2" customFormat="1">
      <c r="K114" s="46"/>
    </row>
    <row r="115" spans="11:11" s="2" customFormat="1">
      <c r="K115" s="46"/>
    </row>
    <row r="116" spans="11:11" s="2" customFormat="1">
      <c r="K116" s="46"/>
    </row>
    <row r="117" spans="11:11" s="2" customFormat="1">
      <c r="K117" s="46"/>
    </row>
  </sheetData>
  <mergeCells count="17">
    <mergeCell ref="A2:H2"/>
    <mergeCell ref="B3:F3"/>
    <mergeCell ref="B7:B8"/>
    <mergeCell ref="C7:E7"/>
    <mergeCell ref="F7:H7"/>
    <mergeCell ref="C29:E30"/>
    <mergeCell ref="F29:H30"/>
    <mergeCell ref="B30:B31"/>
    <mergeCell ref="B50:B51"/>
    <mergeCell ref="C50:E50"/>
    <mergeCell ref="F50:H50"/>
    <mergeCell ref="B70:B71"/>
    <mergeCell ref="C70:E70"/>
    <mergeCell ref="F70:H70"/>
    <mergeCell ref="B90:B91"/>
    <mergeCell ref="C90:E90"/>
    <mergeCell ref="F90:H90"/>
  </mergeCells>
  <phoneticPr fontId="11" type="noConversion"/>
  <pageMargins left="0.75" right="0.75" top="1" bottom="1" header="0.5" footer="0.5"/>
  <pageSetup scale="75" fitToHeight="0" orientation="portrait" r:id="rId1"/>
  <headerFooter alignWithMargins="0">
    <oddHeader>&amp;C&amp;"Arial,Bold"&amp;14Exhibit B, Attachment B-1
Advance Reconciliation</oddHeader>
    <oddFooter>&amp;L5/9/2018&amp;CPage &amp;P of &amp;N
Exhibit B, Attachment B-1&amp;REPC-17-047
SLAC Natoinal Accelerator Laboratory</oddFooter>
  </headerFooter>
  <rowBreaks count="2" manualBreakCount="2">
    <brk id="48" max="16383" man="1"/>
    <brk id="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LBNL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kjdean</dc:creator>
  <cp:lastModifiedBy>Hoppe, Andrea@Energy</cp:lastModifiedBy>
  <cp:lastPrinted>2018-05-09T21:36:48Z</cp:lastPrinted>
  <dcterms:created xsi:type="dcterms:W3CDTF">2009-10-08T19:12:28Z</dcterms:created>
  <dcterms:modified xsi:type="dcterms:W3CDTF">2018-05-09T21:36:55Z</dcterms:modified>
</cp:coreProperties>
</file>