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<sst xmlns="http://schemas.openxmlformats.org/spreadsheetml/2006/main" count="79" uniqueCount="28">
  <si>
    <t>SLAC  INVOICE FOR QUARTERLY ADVANCE AND PREVIOUS 90 DAY RECONCILIATION</t>
  </si>
  <si>
    <t>EPC-17-047</t>
  </si>
  <si>
    <t>Original Budget</t>
  </si>
  <si>
    <t>1st Quarter - 07/1/18-9/30/18</t>
  </si>
  <si>
    <t>2nd Quarter - 10/01/18-12/31/18</t>
  </si>
  <si>
    <t>Categories</t>
  </si>
  <si>
    <t>Projected</t>
  </si>
  <si>
    <t>Actual</t>
  </si>
  <si>
    <t>Balance</t>
  </si>
  <si>
    <t>Advances</t>
  </si>
  <si>
    <t>Total Labor</t>
  </si>
  <si>
    <t>Subcontractors</t>
  </si>
  <si>
    <t>Travel</t>
  </si>
  <si>
    <t>Equipment</t>
  </si>
  <si>
    <t>Materials/Miscellaneous</t>
  </si>
  <si>
    <t>Overheads</t>
  </si>
  <si>
    <t xml:space="preserve">   </t>
  </si>
  <si>
    <t>Totals</t>
  </si>
  <si>
    <t xml:space="preserve">  Quarterly Advance Balance</t>
  </si>
  <si>
    <t xml:space="preserve">    Accrued Advance Balance</t>
  </si>
  <si>
    <t>3rd Quarter - 01/01/19-3/31/19</t>
  </si>
  <si>
    <t>4th Quarter - 04/01/19-06/30/19</t>
  </si>
  <si>
    <t>.</t>
  </si>
  <si>
    <t>5th Quarter - 07/01/19-10/30/19</t>
  </si>
  <si>
    <t>6th Quarter - 10/01/19-12/31/19</t>
  </si>
  <si>
    <t>7th Quarter - 01/01/20-03/31/20</t>
  </si>
  <si>
    <t>8th Quarter - 04/01/20-06/30/20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</si>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</sst>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9">
    <font>
      <sz val="10.0"/>
      <color rgb="FF000000"/>
      <name val="Arial"/>
    </font>
    <font>
      <sz val="12.0"/>
      <name val="Arial"/>
    </font>
    <font>
      <b/>
      <sz val="12.0"/>
      <name val="Arial"/>
    </font>
    <font>
      <b/>
      <u/>
      <sz val="12.0"/>
      <name val="Arimo"/>
    </font>
    <font>
      <sz val="10.0"/>
      <name val="Arimo"/>
    </font>
    <font>
      <b/>
      <sz val="10.0"/>
      <name val="Arimo"/>
    </font>
    <font>
      <b/>
      <sz val="12.0"/>
      <name val="Times New Roman"/>
    </font>
    <font>
      <sz val="12.0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64">
    <border/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medium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double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bottom style="double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right style="double">
        <color rgb="FF000000"/>
      </right>
      <bottom style="medium">
        <color rgb="FF000000"/>
      </bottom>
    </border>
    <border>
      <left style="medium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/>
      <right/>
      <top style="thin">
        <color rgb="FF000000"/>
      </top>
      <bottom style="medium">
        <color rgb="FF000000"/>
      </bottom>
    </border>
    <border>
      <left/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/>
      <bottom style="double">
        <color rgb="FF000000"/>
      </bottom>
    </border>
    <border>
      <left/>
      <right/>
      <top/>
      <bottom/>
    </border>
    <border>
      <left/>
      <right/>
      <top/>
      <bottom style="double">
        <color rgb="FF000000"/>
      </bottom>
    </border>
    <border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9" xfId="0" applyFont="1" applyNumberFormat="1"/>
    <xf borderId="0" fillId="0" fontId="2" numFmtId="0" xfId="0" applyAlignment="1" applyFont="1">
      <alignment horizontal="center" vertical="center"/>
    </xf>
    <xf borderId="0" fillId="0" fontId="1" numFmtId="3" xfId="0" applyFont="1" applyNumberForma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1" fillId="0" fontId="6" numFmtId="0" xfId="0" applyBorder="1" applyFont="1"/>
    <xf borderId="2" fillId="0" fontId="6" numFmtId="0" xfId="0" applyAlignment="1" applyBorder="1" applyFont="1">
      <alignment horizontal="center" shrinkToFit="0" vertical="top" wrapText="1"/>
    </xf>
    <xf borderId="3" fillId="2" fontId="7" numFmtId="0" xfId="0" applyAlignment="1" applyBorder="1" applyFill="1" applyFont="1">
      <alignment horizontal="center" shrinkToFit="0" vertical="center" wrapText="1"/>
    </xf>
    <xf borderId="4" fillId="0" fontId="8" numFmtId="0" xfId="0" applyBorder="1" applyFont="1"/>
    <xf borderId="5" fillId="0" fontId="8" numFmtId="0" xfId="0" applyBorder="1" applyFont="1"/>
    <xf borderId="3" fillId="2" fontId="7" numFmtId="0" xfId="0" applyAlignment="1" applyBorder="1" applyFont="1">
      <alignment horizontal="center" vertical="center"/>
    </xf>
    <xf borderId="6" fillId="0" fontId="8" numFmtId="0" xfId="0" applyBorder="1" applyFont="1"/>
    <xf borderId="0" fillId="0" fontId="2" numFmtId="0" xfId="0" applyFont="1"/>
    <xf borderId="0" fillId="0" fontId="2" numFmtId="9" xfId="0" applyFont="1" applyNumberFormat="1"/>
    <xf borderId="7" fillId="0" fontId="6" numFmtId="0" xfId="0" applyBorder="1" applyFont="1"/>
    <xf borderId="8" fillId="0" fontId="8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7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15" fillId="0" fontId="6" numFmtId="0" xfId="0" applyBorder="1" applyFont="1"/>
    <xf borderId="16" fillId="0" fontId="7" numFmtId="164" xfId="0" applyAlignment="1" applyBorder="1" applyFont="1" applyNumberFormat="1">
      <alignment horizontal="right" shrinkToFit="0" wrapText="1"/>
    </xf>
    <xf borderId="17" fillId="3" fontId="7" numFmtId="164" xfId="0" applyAlignment="1" applyBorder="1" applyFill="1" applyFont="1" applyNumberFormat="1">
      <alignment horizontal="right" shrinkToFit="0" vertical="center" wrapText="1"/>
    </xf>
    <xf borderId="18" fillId="0" fontId="7" numFmtId="164" xfId="0" applyAlignment="1" applyBorder="1" applyFont="1" applyNumberFormat="1">
      <alignment horizontal="right" shrinkToFit="0" vertical="center" wrapText="1"/>
    </xf>
    <xf borderId="19" fillId="0" fontId="7" numFmtId="164" xfId="0" applyAlignment="1" applyBorder="1" applyFont="1" applyNumberFormat="1">
      <alignment horizontal="right" shrinkToFit="0" vertical="center" wrapText="1"/>
    </xf>
    <xf borderId="20" fillId="0" fontId="7" numFmtId="164" xfId="0" applyAlignment="1" applyBorder="1" applyFont="1" applyNumberFormat="1">
      <alignment horizontal="right" shrinkToFit="0" vertical="center" wrapText="1"/>
    </xf>
    <xf borderId="0" fillId="0" fontId="2" numFmtId="164" xfId="0" applyFont="1" applyNumberFormat="1"/>
    <xf borderId="21" fillId="0" fontId="1" numFmtId="0" xfId="0" applyBorder="1" applyFont="1"/>
    <xf borderId="11" fillId="0" fontId="1" numFmtId="164" xfId="0" applyAlignment="1" applyBorder="1" applyFont="1" applyNumberFormat="1">
      <alignment horizontal="right"/>
    </xf>
    <xf borderId="22" fillId="0" fontId="1" numFmtId="164" xfId="0" applyAlignment="1" applyBorder="1" applyFont="1" applyNumberFormat="1">
      <alignment horizontal="right"/>
    </xf>
    <xf borderId="0" fillId="0" fontId="1" numFmtId="164" xfId="0" applyAlignment="1" applyFont="1" applyNumberFormat="1">
      <alignment horizontal="right"/>
    </xf>
    <xf borderId="23" fillId="0" fontId="1" numFmtId="164" xfId="0" applyAlignment="1" applyBorder="1" applyFont="1" applyNumberFormat="1">
      <alignment horizontal="right"/>
    </xf>
    <xf borderId="24" fillId="0" fontId="1" numFmtId="164" xfId="0" applyAlignment="1" applyBorder="1" applyFont="1" applyNumberFormat="1">
      <alignment horizontal="right"/>
    </xf>
    <xf borderId="25" fillId="0" fontId="7" numFmtId="0" xfId="0" applyBorder="1" applyFont="1"/>
    <xf borderId="26" fillId="0" fontId="7" numFmtId="164" xfId="0" applyAlignment="1" applyBorder="1" applyFont="1" applyNumberFormat="1">
      <alignment horizontal="right" shrinkToFit="0" wrapText="1"/>
    </xf>
    <xf borderId="12" fillId="0" fontId="7" numFmtId="164" xfId="0" applyAlignment="1" applyBorder="1" applyFont="1" applyNumberFormat="1">
      <alignment horizontal="right" shrinkToFit="0" vertical="center" wrapText="1"/>
    </xf>
    <xf borderId="13" fillId="0" fontId="7" numFmtId="164" xfId="0" applyAlignment="1" applyBorder="1" applyFont="1" applyNumberFormat="1">
      <alignment horizontal="right" shrinkToFit="0" vertical="center" wrapText="1"/>
    </xf>
    <xf borderId="27" fillId="0" fontId="7" numFmtId="164" xfId="0" applyAlignment="1" applyBorder="1" applyFont="1" applyNumberFormat="1">
      <alignment horizontal="right" shrinkToFit="0" vertical="center" wrapText="1"/>
    </xf>
    <xf borderId="14" fillId="0" fontId="7" numFmtId="164" xfId="0" applyAlignment="1" applyBorder="1" applyFont="1" applyNumberFormat="1">
      <alignment horizontal="right" shrinkToFit="0" vertical="center" wrapText="1"/>
    </xf>
    <xf borderId="0" fillId="0" fontId="1" numFmtId="164" xfId="0" applyFont="1" applyNumberFormat="1"/>
    <xf borderId="28" fillId="0" fontId="7" numFmtId="0" xfId="0" applyBorder="1" applyFont="1"/>
    <xf borderId="26" fillId="0" fontId="7" numFmtId="164" xfId="0" applyAlignment="1" applyBorder="1" applyFont="1" applyNumberFormat="1">
      <alignment horizontal="right"/>
    </xf>
    <xf borderId="12" fillId="0" fontId="7" numFmtId="164" xfId="0" applyAlignment="1" applyBorder="1" applyFont="1" applyNumberFormat="1">
      <alignment horizontal="right"/>
    </xf>
    <xf borderId="13" fillId="0" fontId="7" numFmtId="164" xfId="0" applyAlignment="1" applyBorder="1" applyFont="1" applyNumberFormat="1">
      <alignment horizontal="right"/>
    </xf>
    <xf borderId="14" fillId="0" fontId="7" numFmtId="164" xfId="0" applyAlignment="1" applyBorder="1" applyFont="1" applyNumberFormat="1">
      <alignment horizontal="right"/>
    </xf>
    <xf borderId="12" fillId="0" fontId="7" numFmtId="164" xfId="0" applyAlignment="1" applyBorder="1" applyFont="1" applyNumberFormat="1">
      <alignment horizontal="right" vertical="center"/>
    </xf>
    <xf borderId="12" fillId="0" fontId="7" numFmtId="165" xfId="0" applyAlignment="1" applyBorder="1" applyFont="1" applyNumberFormat="1">
      <alignment horizontal="right"/>
    </xf>
    <xf borderId="7" fillId="0" fontId="7" numFmtId="0" xfId="0" applyBorder="1" applyFont="1"/>
    <xf borderId="29" fillId="0" fontId="7" numFmtId="164" xfId="0" applyAlignment="1" applyBorder="1" applyFont="1" applyNumberFormat="1">
      <alignment horizontal="right"/>
    </xf>
    <xf borderId="30" fillId="0" fontId="7" numFmtId="164" xfId="0" applyAlignment="1" applyBorder="1" applyFont="1" applyNumberFormat="1">
      <alignment horizontal="right"/>
    </xf>
    <xf borderId="31" fillId="0" fontId="7" numFmtId="164" xfId="0" applyAlignment="1" applyBorder="1" applyFont="1" applyNumberFormat="1">
      <alignment horizontal="right"/>
    </xf>
    <xf borderId="8" fillId="0" fontId="7" numFmtId="164" xfId="0" applyAlignment="1" applyBorder="1" applyFont="1" applyNumberFormat="1">
      <alignment horizontal="right" shrinkToFit="0" vertical="center" wrapText="1"/>
    </xf>
    <xf borderId="32" fillId="0" fontId="7" numFmtId="164" xfId="0" applyAlignment="1" applyBorder="1" applyFont="1" applyNumberFormat="1">
      <alignment horizontal="right"/>
    </xf>
    <xf borderId="33" fillId="0" fontId="7" numFmtId="0" xfId="0" applyBorder="1" applyFont="1"/>
    <xf borderId="34" fillId="0" fontId="7" numFmtId="164" xfId="0" applyAlignment="1" applyBorder="1" applyFont="1" applyNumberFormat="1">
      <alignment horizontal="right"/>
    </xf>
    <xf borderId="35" fillId="0" fontId="7" numFmtId="164" xfId="0" applyAlignment="1" applyBorder="1" applyFont="1" applyNumberFormat="1">
      <alignment horizontal="right"/>
    </xf>
    <xf borderId="36" fillId="0" fontId="7" numFmtId="164" xfId="0" applyAlignment="1" applyBorder="1" applyFont="1" applyNumberFormat="1">
      <alignment horizontal="right"/>
    </xf>
    <xf borderId="37" fillId="0" fontId="7" numFmtId="164" xfId="0" applyAlignment="1" applyBorder="1" applyFont="1" applyNumberFormat="1">
      <alignment horizontal="right" shrinkToFit="0" vertical="center" wrapText="1"/>
    </xf>
    <xf borderId="38" fillId="0" fontId="7" numFmtId="164" xfId="0" applyAlignment="1" applyBorder="1" applyFont="1" applyNumberFormat="1">
      <alignment horizontal="right" shrinkToFit="0" vertical="center" wrapText="1"/>
    </xf>
    <xf borderId="0" fillId="0" fontId="7" numFmtId="164" xfId="0" applyAlignment="1" applyFont="1" applyNumberFormat="1">
      <alignment horizontal="right"/>
    </xf>
    <xf borderId="39" fillId="0" fontId="7" numFmtId="164" xfId="0" applyAlignment="1" applyBorder="1" applyFont="1" applyNumberFormat="1">
      <alignment horizontal="right"/>
    </xf>
    <xf borderId="40" fillId="0" fontId="7" numFmtId="0" xfId="0" applyBorder="1" applyFont="1"/>
    <xf borderId="41" fillId="0" fontId="7" numFmtId="164" xfId="0" applyAlignment="1" applyBorder="1" applyFont="1" applyNumberFormat="1">
      <alignment horizontal="right"/>
    </xf>
    <xf borderId="0" fillId="0" fontId="7" numFmtId="0" xfId="0" applyFont="1"/>
    <xf borderId="0" fillId="0" fontId="7" numFmtId="3" xfId="0" applyFont="1" applyNumberFormat="1"/>
    <xf borderId="0" fillId="0" fontId="7" numFmtId="4" xfId="0" applyFont="1" applyNumberFormat="1"/>
    <xf borderId="42" fillId="0" fontId="6" numFmtId="0" xfId="0" applyBorder="1" applyFont="1"/>
    <xf borderId="43" fillId="2" fontId="7" numFmtId="0" xfId="0" applyAlignment="1" applyBorder="1" applyFont="1">
      <alignment horizontal="center" vertical="center"/>
    </xf>
    <xf borderId="44" fillId="0" fontId="8" numFmtId="0" xfId="0" applyBorder="1" applyFont="1"/>
    <xf borderId="45" fillId="0" fontId="8" numFmtId="0" xfId="0" applyBorder="1" applyFont="1"/>
    <xf borderId="39" fillId="0" fontId="8" numFmtId="0" xfId="0" applyBorder="1" applyFont="1"/>
    <xf borderId="26" fillId="0" fontId="6" numFmtId="0" xfId="0" applyAlignment="1" applyBorder="1" applyFont="1">
      <alignment horizontal="center" shrinkToFit="0" wrapText="1"/>
    </xf>
    <xf borderId="46" fillId="0" fontId="8" numFmtId="0" xfId="0" applyBorder="1" applyFont="1"/>
    <xf borderId="47" fillId="0" fontId="8" numFmtId="0" xfId="0" applyBorder="1" applyFont="1"/>
    <xf borderId="48" fillId="0" fontId="8" numFmtId="0" xfId="0" applyBorder="1" applyFont="1"/>
    <xf borderId="49" fillId="0" fontId="8" numFmtId="0" xfId="0" applyBorder="1" applyFont="1"/>
    <xf borderId="29" fillId="0" fontId="8" numFmtId="0" xfId="0" applyBorder="1" applyFont="1"/>
    <xf borderId="27" fillId="0" fontId="7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51" fillId="0" fontId="1" numFmtId="0" xfId="0" applyAlignment="1" applyBorder="1" applyFont="1">
      <alignment horizontal="center"/>
    </xf>
    <xf borderId="52" fillId="0" fontId="7" numFmtId="0" xfId="0" applyAlignment="1" applyBorder="1" applyFont="1">
      <alignment horizontal="center"/>
    </xf>
    <xf borderId="53" fillId="0" fontId="7" numFmtId="164" xfId="0" applyAlignment="1" applyBorder="1" applyFont="1" applyNumberFormat="1">
      <alignment horizontal="right"/>
    </xf>
    <xf borderId="54" fillId="0" fontId="7" numFmtId="164" xfId="0" applyAlignment="1" applyBorder="1" applyFont="1" applyNumberFormat="1">
      <alignment horizontal="right"/>
    </xf>
    <xf borderId="34" fillId="0" fontId="1" numFmtId="0" xfId="0" applyBorder="1" applyFont="1"/>
    <xf borderId="55" fillId="2" fontId="7" numFmtId="0" xfId="0" applyAlignment="1" applyBorder="1" applyFont="1">
      <alignment horizontal="center" vertical="center"/>
    </xf>
    <xf borderId="56" fillId="0" fontId="8" numFmtId="0" xfId="0" applyBorder="1" applyFont="1"/>
    <xf borderId="57" fillId="0" fontId="8" numFmtId="0" xfId="0" applyBorder="1" applyFont="1"/>
    <xf borderId="58" fillId="4" fontId="1" numFmtId="0" xfId="0" applyAlignment="1" applyBorder="1" applyFill="1" applyFont="1">
      <alignment horizontal="center"/>
    </xf>
    <xf borderId="59" fillId="4" fontId="7" numFmtId="0" xfId="0" applyAlignment="1" applyBorder="1" applyFont="1">
      <alignment horizontal="center"/>
    </xf>
    <xf borderId="15" fillId="0" fontId="7" numFmtId="0" xfId="0" applyBorder="1" applyFont="1"/>
    <xf borderId="60" fillId="4" fontId="7" numFmtId="164" xfId="0" applyAlignment="1" applyBorder="1" applyFont="1" applyNumberFormat="1">
      <alignment horizontal="right" shrinkToFit="0" vertical="center" wrapText="1"/>
    </xf>
    <xf borderId="61" fillId="4" fontId="7" numFmtId="164" xfId="0" applyAlignment="1" applyBorder="1" applyFont="1" applyNumberFormat="1">
      <alignment horizontal="right"/>
    </xf>
    <xf borderId="62" fillId="4" fontId="7" numFmtId="164" xfId="0" applyAlignment="1" applyBorder="1" applyFont="1" applyNumberFormat="1">
      <alignment horizontal="right"/>
    </xf>
    <xf borderId="63" fillId="0" fontId="1" numFmtId="0" xfId="0" applyBorder="1" applyFont="1"/>
    <xf borderId="44" fillId="0" fontId="7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2.88"/>
    <col customWidth="1" min="3" max="3" width="11.75"/>
    <col customWidth="1" min="4" max="4" width="10.75"/>
    <col customWidth="1" min="5" max="5" width="12.0"/>
    <col customWidth="1" min="6" max="6" width="11.75"/>
    <col customWidth="1" min="7" max="7" width="10.63"/>
    <col customWidth="1" min="8" max="8" width="11.63"/>
    <col customWidth="1" hidden="1" min="9" max="9" width="10.63"/>
    <col customWidth="1" hidden="1" min="10" max="10" width="10.88"/>
    <col customWidth="1" min="11" max="11" width="5.0"/>
    <col customWidth="1" min="12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4"/>
      <c r="B3" s="5" t="s">
        <v>1</v>
      </c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"/>
      <c r="B4" s="1"/>
      <c r="C4" s="1"/>
      <c r="D4" s="1"/>
      <c r="E4" s="1"/>
      <c r="F4" s="1"/>
      <c r="G4" s="1"/>
      <c r="H4" s="6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/>
      <c r="B6" s="7"/>
      <c r="C6" s="7"/>
      <c r="D6" s="7"/>
      <c r="E6" s="7"/>
      <c r="F6" s="7"/>
      <c r="G6" s="1"/>
      <c r="H6" s="7"/>
      <c r="I6" s="8"/>
      <c r="J6" s="8"/>
      <c r="K6" s="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10"/>
      <c r="B7" s="11" t="s">
        <v>2</v>
      </c>
      <c r="C7" s="12" t="s">
        <v>3</v>
      </c>
      <c r="D7" s="13"/>
      <c r="E7" s="14"/>
      <c r="F7" s="15" t="s">
        <v>4</v>
      </c>
      <c r="G7" s="13"/>
      <c r="H7" s="16"/>
      <c r="I7" s="17"/>
      <c r="J7" s="17"/>
      <c r="K7" s="1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9" t="s">
        <v>5</v>
      </c>
      <c r="B8" s="20"/>
      <c r="C8" s="21" t="s">
        <v>6</v>
      </c>
      <c r="D8" s="22" t="s">
        <v>7</v>
      </c>
      <c r="E8" s="23" t="s">
        <v>8</v>
      </c>
      <c r="F8" s="24" t="s">
        <v>6</v>
      </c>
      <c r="G8" s="25" t="s">
        <v>7</v>
      </c>
      <c r="H8" s="26" t="s">
        <v>8</v>
      </c>
      <c r="I8" s="17"/>
      <c r="J8" s="17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7" t="s">
        <v>9</v>
      </c>
      <c r="B9" s="28"/>
      <c r="C9" s="29">
        <f>C23+F23</f>
        <v>287975.6071</v>
      </c>
      <c r="D9" s="30"/>
      <c r="E9" s="31">
        <f>E23</f>
        <v>1000000</v>
      </c>
      <c r="F9" s="29">
        <f>+C46</f>
        <v>118670.7321</v>
      </c>
      <c r="G9" s="30"/>
      <c r="H9" s="32">
        <f>H23</f>
        <v>1000000</v>
      </c>
      <c r="I9" s="33">
        <f>+C23+F23+C46+F46+C66+F66+C86+F86+C106</f>
        <v>1000000</v>
      </c>
      <c r="J9" s="17"/>
      <c r="K9" s="1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4"/>
      <c r="B10" s="35"/>
      <c r="C10" s="36"/>
      <c r="D10" s="37"/>
      <c r="E10" s="35"/>
      <c r="F10" s="37"/>
      <c r="G10" s="38"/>
      <c r="H10" s="39"/>
      <c r="I10" s="1"/>
      <c r="J10" s="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0" t="s">
        <v>10</v>
      </c>
      <c r="B11" s="41">
        <v>461829.0</v>
      </c>
      <c r="C11" s="42">
        <f>B11/8</f>
        <v>57728.625</v>
      </c>
      <c r="D11" s="43"/>
      <c r="E11" s="44">
        <f>SUM(B11-D11)</f>
        <v>461829</v>
      </c>
      <c r="F11" s="42">
        <f>(B11-C11)/7</f>
        <v>57728.625</v>
      </c>
      <c r="G11" s="43"/>
      <c r="H11" s="45">
        <f>SUM(E11-G11)</f>
        <v>461829</v>
      </c>
      <c r="I11" s="33">
        <f>+C11+F11+C34+F34+C54+F54+C74+F74</f>
        <v>461829</v>
      </c>
      <c r="J11" s="46" t="str">
        <f>+F11+C34+F34+C54+F54+C74+F74+C94+F94+#REF!</f>
        <v>#REF!</v>
      </c>
      <c r="K11" s="18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customHeight="1">
      <c r="A12" s="47"/>
      <c r="B12" s="48"/>
      <c r="C12" s="49"/>
      <c r="D12" s="50"/>
      <c r="E12" s="44"/>
      <c r="F12" s="49"/>
      <c r="G12" s="50"/>
      <c r="H12" s="51"/>
      <c r="I12" s="1"/>
      <c r="J12" s="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47" t="s">
        <v>11</v>
      </c>
      <c r="B13" s="48">
        <v>89775.0</v>
      </c>
      <c r="C13" s="52">
        <f>B13/2</f>
        <v>44887.5</v>
      </c>
      <c r="D13" s="50"/>
      <c r="E13" s="44">
        <f>SUM(B13-D13)</f>
        <v>89775</v>
      </c>
      <c r="F13" s="42">
        <f>(B13-C13)/7</f>
        <v>6412.5</v>
      </c>
      <c r="G13" s="50"/>
      <c r="H13" s="45">
        <f>SUM(E13-G13)</f>
        <v>89775</v>
      </c>
      <c r="I13" s="33">
        <f>+C13+F13+C36+F36+C56+F56+C76+F76</f>
        <v>89775</v>
      </c>
      <c r="J13" s="46" t="str">
        <f>+F13+C36+F36+C56+F56+C76+F76+C96+F96+#REF!</f>
        <v>#REF!</v>
      </c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47"/>
      <c r="B14" s="48"/>
      <c r="C14" s="49"/>
      <c r="D14" s="50"/>
      <c r="E14" s="44"/>
      <c r="F14" s="49"/>
      <c r="G14" s="50"/>
      <c r="H14" s="51"/>
      <c r="I14" s="1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47" t="s">
        <v>12</v>
      </c>
      <c r="B15" s="48">
        <v>2000.0</v>
      </c>
      <c r="C15" s="49">
        <f>B15/2</f>
        <v>1000</v>
      </c>
      <c r="D15" s="50"/>
      <c r="E15" s="44">
        <f>SUM(B15-D15)</f>
        <v>2000</v>
      </c>
      <c r="F15" s="42">
        <f>(B15-C15)/7</f>
        <v>142.8571429</v>
      </c>
      <c r="G15" s="50"/>
      <c r="H15" s="45">
        <f>SUM(E15-G15)</f>
        <v>2000</v>
      </c>
      <c r="I15" s="33">
        <f>+C15+F15+C38+F38+C58+F58+C78+F78</f>
        <v>2000</v>
      </c>
      <c r="J15" s="46" t="str">
        <f>+F15+C38+F38+C58+F58+C78+F78+C98+F98+#REF!</f>
        <v>#REF!</v>
      </c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47"/>
      <c r="B16" s="48"/>
      <c r="C16" s="49"/>
      <c r="D16" s="50"/>
      <c r="E16" s="44"/>
      <c r="F16" s="49"/>
      <c r="G16" s="50"/>
      <c r="H16" s="51"/>
      <c r="I16" s="1"/>
      <c r="J16" s="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47" t="s">
        <v>13</v>
      </c>
      <c r="B17" s="48">
        <v>0.0</v>
      </c>
      <c r="C17" s="49">
        <f>B17/2</f>
        <v>0</v>
      </c>
      <c r="D17" s="50"/>
      <c r="E17" s="44">
        <f>SUM(B17-D17)</f>
        <v>0</v>
      </c>
      <c r="F17" s="42">
        <f>(B17-C17)/7</f>
        <v>0</v>
      </c>
      <c r="G17" s="50"/>
      <c r="H17" s="45">
        <f>SUM(E17-G17)</f>
        <v>0</v>
      </c>
      <c r="I17" s="33">
        <f>+C17+F17+C40+F40+C60+F60+C80+F80</f>
        <v>0</v>
      </c>
      <c r="J17" s="46" t="str">
        <f>+F17+C40+F40+C60+F60+C80+F80+C100+F100+#REF!</f>
        <v>#REF!</v>
      </c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47"/>
      <c r="B18" s="48"/>
      <c r="C18" s="49"/>
      <c r="D18" s="50"/>
      <c r="E18" s="44"/>
      <c r="F18" s="49"/>
      <c r="G18" s="50"/>
      <c r="H18" s="51"/>
      <c r="I18" s="1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47" t="s">
        <v>14</v>
      </c>
      <c r="B19" s="48">
        <v>79114.0</v>
      </c>
      <c r="C19" s="49">
        <f>B19/4</f>
        <v>19778.5</v>
      </c>
      <c r="D19" s="50"/>
      <c r="E19" s="44">
        <f>SUM(B19-D19)</f>
        <v>79114</v>
      </c>
      <c r="F19" s="42">
        <f>(B19-C19)/7</f>
        <v>8476.5</v>
      </c>
      <c r="G19" s="50"/>
      <c r="H19" s="45">
        <f>SUM(E19-G19)</f>
        <v>79114</v>
      </c>
      <c r="I19" s="33">
        <f>+C19+F19+C42+F42+C62+F62+C82+F82</f>
        <v>79114</v>
      </c>
      <c r="J19" s="46" t="str">
        <f>+F19+C42+F42+C62+F62+C82+F82+C102+F102+#REF!</f>
        <v>#REF!</v>
      </c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47"/>
      <c r="B20" s="48"/>
      <c r="C20" s="49"/>
      <c r="D20" s="50"/>
      <c r="E20" s="44"/>
      <c r="F20" s="49"/>
      <c r="G20" s="50"/>
      <c r="H20" s="45"/>
      <c r="I20" s="1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47" t="s">
        <v>15</v>
      </c>
      <c r="B21" s="48">
        <v>367282.0</v>
      </c>
      <c r="C21" s="53">
        <f>B21/8</f>
        <v>45910.25</v>
      </c>
      <c r="D21" s="50"/>
      <c r="E21" s="44">
        <f>SUM(B21-D21)</f>
        <v>367282</v>
      </c>
      <c r="F21" s="42">
        <f>(B21-C21)/7</f>
        <v>45910.25</v>
      </c>
      <c r="G21" s="50"/>
      <c r="H21" s="45">
        <f>SUM(E21-G21)</f>
        <v>367282</v>
      </c>
      <c r="I21" s="33">
        <f>+C21+F21+C44+F44+C64+F64+C84+F84</f>
        <v>367282</v>
      </c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54"/>
      <c r="B22" s="55"/>
      <c r="C22" s="56"/>
      <c r="D22" s="57"/>
      <c r="E22" s="58"/>
      <c r="F22" s="56"/>
      <c r="G22" s="57" t="s">
        <v>16</v>
      </c>
      <c r="H22" s="59"/>
      <c r="I22" s="1"/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60" t="s">
        <v>17</v>
      </c>
      <c r="B23" s="61">
        <f t="shared" ref="B23:C23" si="1">SUM(B11:B22)</f>
        <v>1000000</v>
      </c>
      <c r="C23" s="62">
        <f t="shared" si="1"/>
        <v>169304.875</v>
      </c>
      <c r="D23" s="63">
        <f>SUM(D11,D13,D15,D17,D19,D22,D22,D21)</f>
        <v>0</v>
      </c>
      <c r="E23" s="64">
        <f>SUM(B23-D23)</f>
        <v>1000000</v>
      </c>
      <c r="F23" s="62">
        <f>SUM(F11:F22)</f>
        <v>118670.7321</v>
      </c>
      <c r="G23" s="63">
        <f>SUM(G11,G13,G15,G17,G19,G22,G22,G21)</f>
        <v>0</v>
      </c>
      <c r="H23" s="65">
        <f>SUM(E23-G23)</f>
        <v>1000000</v>
      </c>
      <c r="I23" s="33">
        <f>+C23+F23+C46+F46+C66+F66+C86+F86</f>
        <v>1000000</v>
      </c>
      <c r="J23" s="46" t="str">
        <f>+F23+C46+F46+C66+F66+C86+F86+C106+F106+#REF!</f>
        <v>#REF!</v>
      </c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47" t="s">
        <v>18</v>
      </c>
      <c r="B24" s="66"/>
      <c r="C24" s="66"/>
      <c r="D24" s="66">
        <f>SUM(C9-D23)</f>
        <v>287975.6071</v>
      </c>
      <c r="E24" s="66"/>
      <c r="F24" s="66"/>
      <c r="G24" s="66">
        <f>SUM(F9-G23)</f>
        <v>118670.7321</v>
      </c>
      <c r="H24" s="67"/>
      <c r="I24" s="1"/>
      <c r="J24" s="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68" t="s">
        <v>19</v>
      </c>
      <c r="B25" s="61"/>
      <c r="C25" s="61"/>
      <c r="D25" s="61">
        <f>SUM(D24)</f>
        <v>287975.6071</v>
      </c>
      <c r="E25" s="61"/>
      <c r="F25" s="61"/>
      <c r="G25" s="61">
        <f>SUM(D25,G24)</f>
        <v>406646.3393</v>
      </c>
      <c r="H25" s="69"/>
      <c r="I25" s="46">
        <f>+C9+F9+C32+F32+C52+F52+C72</f>
        <v>1000000</v>
      </c>
      <c r="J25" s="46" t="str">
        <f>+C9+C32+F32+C52+F52+C72+F72+C92+F92+#REF!</f>
        <v>#REF!</v>
      </c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70"/>
      <c r="D26" s="1"/>
      <c r="E26" s="1"/>
      <c r="F26" s="1"/>
      <c r="G26" s="71"/>
      <c r="H26" s="72"/>
      <c r="I26" s="1"/>
      <c r="J26" s="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hidden="1" customHeight="1">
      <c r="A27" s="1"/>
      <c r="B27" s="1"/>
      <c r="C27" s="1"/>
      <c r="D27" s="1"/>
      <c r="E27" s="1"/>
      <c r="F27" s="1"/>
      <c r="G27" s="71"/>
      <c r="H27" s="72"/>
      <c r="I27" s="1"/>
      <c r="J27" s="1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0.75" customHeight="1">
      <c r="A29" s="10"/>
      <c r="B29" s="73"/>
      <c r="C29" s="74" t="s">
        <v>20</v>
      </c>
      <c r="D29" s="75"/>
      <c r="E29" s="76"/>
      <c r="F29" s="74" t="s">
        <v>21</v>
      </c>
      <c r="G29" s="75"/>
      <c r="H29" s="77"/>
      <c r="I29" s="1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40"/>
      <c r="B30" s="78" t="s">
        <v>2</v>
      </c>
      <c r="C30" s="79"/>
      <c r="D30" s="80"/>
      <c r="E30" s="81"/>
      <c r="F30" s="79"/>
      <c r="G30" s="80"/>
      <c r="H30" s="82"/>
      <c r="I30" s="1"/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9" t="s">
        <v>5</v>
      </c>
      <c r="B31" s="83"/>
      <c r="C31" s="24" t="s">
        <v>6</v>
      </c>
      <c r="D31" s="25" t="s">
        <v>7</v>
      </c>
      <c r="E31" s="84" t="s">
        <v>8</v>
      </c>
      <c r="F31" s="85" t="s">
        <v>6</v>
      </c>
      <c r="G31" s="86" t="s">
        <v>7</v>
      </c>
      <c r="H31" s="87" t="s">
        <v>8</v>
      </c>
      <c r="I31" s="1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27" t="s">
        <v>9</v>
      </c>
      <c r="B32" s="28"/>
      <c r="C32" s="29">
        <f>+F46</f>
        <v>118670.7321</v>
      </c>
      <c r="D32" s="30"/>
      <c r="E32" s="31">
        <f>E46</f>
        <v>1000000</v>
      </c>
      <c r="F32" s="29">
        <f>+C66</f>
        <v>118670.7321</v>
      </c>
      <c r="G32" s="30"/>
      <c r="H32" s="32">
        <f>H46</f>
        <v>1000000</v>
      </c>
      <c r="I32" s="1"/>
      <c r="J32" s="1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9.75" customHeight="1">
      <c r="A33" s="34"/>
      <c r="B33" s="35"/>
      <c r="C33" s="36"/>
      <c r="D33" s="37"/>
      <c r="E33" s="35"/>
      <c r="F33" s="37"/>
      <c r="G33" s="38"/>
      <c r="H33" s="39"/>
      <c r="I33" s="1"/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0" t="str">
        <f>A11</f>
        <v>Total Labor</v>
      </c>
      <c r="B34" s="41">
        <f>+B11</f>
        <v>461829</v>
      </c>
      <c r="C34" s="42">
        <f>F11</f>
        <v>57728.625</v>
      </c>
      <c r="D34" s="43"/>
      <c r="E34" s="44">
        <f>SUM(H11-D34)</f>
        <v>461829</v>
      </c>
      <c r="F34" s="42">
        <f>C34</f>
        <v>57728.625</v>
      </c>
      <c r="G34" s="43"/>
      <c r="H34" s="45">
        <f>SUM(E34-G34)</f>
        <v>461829</v>
      </c>
      <c r="I34" s="1"/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7"/>
      <c r="B35" s="41"/>
      <c r="C35" s="49"/>
      <c r="D35" s="50"/>
      <c r="E35" s="44"/>
      <c r="F35" s="49"/>
      <c r="G35" s="50"/>
      <c r="H35" s="88"/>
      <c r="I35" s="1"/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7" t="str">
        <f>A13</f>
        <v>Subcontractors</v>
      </c>
      <c r="B36" s="41">
        <f>+B13</f>
        <v>89775</v>
      </c>
      <c r="C36" s="42">
        <f>F13</f>
        <v>6412.5</v>
      </c>
      <c r="D36" s="50"/>
      <c r="E36" s="44">
        <f>SUM(H13-D36)</f>
        <v>89775</v>
      </c>
      <c r="F36" s="42">
        <f>C36</f>
        <v>6412.5</v>
      </c>
      <c r="G36" s="50"/>
      <c r="H36" s="45">
        <f>SUM(E36-G36)</f>
        <v>89775</v>
      </c>
      <c r="I36" s="1"/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47"/>
      <c r="B37" s="41"/>
      <c r="C37" s="49" t="s">
        <v>22</v>
      </c>
      <c r="D37" s="50"/>
      <c r="E37" s="44"/>
      <c r="F37" s="49"/>
      <c r="G37" s="50"/>
      <c r="H37" s="88"/>
      <c r="I37" s="1"/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47" t="str">
        <f>A15</f>
        <v>Travel</v>
      </c>
      <c r="B38" s="41">
        <f>+B15</f>
        <v>2000</v>
      </c>
      <c r="C38" s="42">
        <f>F15</f>
        <v>142.8571429</v>
      </c>
      <c r="D38" s="50"/>
      <c r="E38" s="44">
        <f>SUM(H15-D38)</f>
        <v>2000</v>
      </c>
      <c r="F38" s="42">
        <f>C38</f>
        <v>142.8571429</v>
      </c>
      <c r="G38" s="50"/>
      <c r="H38" s="45">
        <f>SUM(E38-G38)</f>
        <v>2000</v>
      </c>
      <c r="I38" s="1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7"/>
      <c r="B39" s="41"/>
      <c r="C39" s="49"/>
      <c r="D39" s="50"/>
      <c r="E39" s="44"/>
      <c r="F39" s="49"/>
      <c r="G39" s="50"/>
      <c r="H39" s="88"/>
      <c r="I39" s="1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7" t="str">
        <f>A17</f>
        <v>Equipment</v>
      </c>
      <c r="B40" s="48">
        <f>+B17</f>
        <v>0</v>
      </c>
      <c r="C40" s="49">
        <f>F17</f>
        <v>0</v>
      </c>
      <c r="D40" s="50"/>
      <c r="E40" s="44">
        <f>SUM(H17-D40)</f>
        <v>0</v>
      </c>
      <c r="F40" s="42">
        <f>C40</f>
        <v>0</v>
      </c>
      <c r="G40" s="50"/>
      <c r="H40" s="45">
        <f>SUM(E40-G40)</f>
        <v>0</v>
      </c>
      <c r="I40" s="1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7"/>
      <c r="B41" s="41"/>
      <c r="C41" s="49"/>
      <c r="D41" s="50"/>
      <c r="E41" s="44"/>
      <c r="F41" s="49"/>
      <c r="G41" s="50"/>
      <c r="H41" s="88"/>
      <c r="I41" s="1"/>
      <c r="J41" s="1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7" t="str">
        <f>A19</f>
        <v>Materials/Miscellaneous</v>
      </c>
      <c r="B42" s="41">
        <f>+B19</f>
        <v>79114</v>
      </c>
      <c r="C42" s="42">
        <f>F19</f>
        <v>8476.5</v>
      </c>
      <c r="D42" s="50"/>
      <c r="E42" s="44">
        <f>SUM(H19-D42)</f>
        <v>79114</v>
      </c>
      <c r="F42" s="42">
        <f>C42</f>
        <v>8476.5</v>
      </c>
      <c r="G42" s="50"/>
      <c r="H42" s="45">
        <f>SUM(E42-G42)</f>
        <v>79114</v>
      </c>
      <c r="I42" s="1"/>
      <c r="J42" s="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7"/>
      <c r="B43" s="41"/>
      <c r="C43" s="49"/>
      <c r="D43" s="50"/>
      <c r="E43" s="44"/>
      <c r="F43" s="49"/>
      <c r="G43" s="50"/>
      <c r="H43" s="45"/>
      <c r="I43" s="1"/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47" t="str">
        <f>A21</f>
        <v>Overheads</v>
      </c>
      <c r="B44" s="41">
        <f>+B21</f>
        <v>367282</v>
      </c>
      <c r="C44" s="42">
        <f>F21</f>
        <v>45910.25</v>
      </c>
      <c r="D44" s="50"/>
      <c r="E44" s="44">
        <f>SUM(H21-D44)</f>
        <v>367282</v>
      </c>
      <c r="F44" s="42">
        <f>C44</f>
        <v>45910.25</v>
      </c>
      <c r="G44" s="50"/>
      <c r="H44" s="45">
        <f>SUM(E44-G44)</f>
        <v>367282</v>
      </c>
      <c r="I44" s="1"/>
      <c r="J44" s="1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4"/>
      <c r="B45" s="55"/>
      <c r="C45" s="56"/>
      <c r="D45" s="57"/>
      <c r="E45" s="58"/>
      <c r="F45" s="56"/>
      <c r="G45" s="57"/>
      <c r="H45" s="89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60" t="s">
        <v>17</v>
      </c>
      <c r="B46" s="61">
        <f t="shared" ref="B46:C46" si="2">SUM(B34:B45)</f>
        <v>1000000</v>
      </c>
      <c r="C46" s="62">
        <f t="shared" si="2"/>
        <v>118670.7321</v>
      </c>
      <c r="D46" s="63">
        <f>SUM(D34,D36,D38,D40,D42,D45,D45,D44)</f>
        <v>0</v>
      </c>
      <c r="E46" s="64">
        <f>SUM(H23-D46)</f>
        <v>1000000</v>
      </c>
      <c r="F46" s="62">
        <f>SUM(F34:F45)</f>
        <v>118670.7321</v>
      </c>
      <c r="G46" s="63">
        <f>SUM(G34,G36,G38,G40,G42,G45,G45,G44)</f>
        <v>0</v>
      </c>
      <c r="H46" s="65">
        <f>SUM(E46-G46)</f>
        <v>1000000</v>
      </c>
      <c r="I46" s="46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47" t="s">
        <v>18</v>
      </c>
      <c r="B47" s="66"/>
      <c r="C47" s="66"/>
      <c r="D47" s="66">
        <f>SUM(C32-D46)</f>
        <v>118670.7321</v>
      </c>
      <c r="E47" s="66"/>
      <c r="F47" s="66"/>
      <c r="G47" s="66">
        <f>SUM(F32-G46)</f>
        <v>118670.7321</v>
      </c>
      <c r="H47" s="88"/>
      <c r="I47" s="1"/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68" t="s">
        <v>19</v>
      </c>
      <c r="B48" s="61"/>
      <c r="C48" s="61"/>
      <c r="D48" s="61">
        <f>SUM(G25,D47)</f>
        <v>525317.0714</v>
      </c>
      <c r="E48" s="61"/>
      <c r="F48" s="61"/>
      <c r="G48" s="61">
        <f>SUM(D48,G47)</f>
        <v>643987.8036</v>
      </c>
      <c r="H48" s="69"/>
      <c r="I48" s="1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90"/>
      <c r="C49" s="1"/>
      <c r="D49" s="1"/>
      <c r="E49" s="1"/>
      <c r="F49" s="1"/>
      <c r="G49" s="1"/>
      <c r="H49" s="1"/>
      <c r="I49" s="1"/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0"/>
      <c r="B50" s="78" t="s">
        <v>2</v>
      </c>
      <c r="C50" s="15" t="s">
        <v>23</v>
      </c>
      <c r="D50" s="13"/>
      <c r="E50" s="14"/>
      <c r="F50" s="91" t="s">
        <v>24</v>
      </c>
      <c r="G50" s="92"/>
      <c r="H50" s="93"/>
      <c r="I50" s="1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9" t="s">
        <v>5</v>
      </c>
      <c r="B51" s="83"/>
      <c r="C51" s="24" t="s">
        <v>6</v>
      </c>
      <c r="D51" s="25" t="s">
        <v>7</v>
      </c>
      <c r="E51" s="84" t="s">
        <v>8</v>
      </c>
      <c r="F51" s="85" t="s">
        <v>6</v>
      </c>
      <c r="G51" s="86" t="s">
        <v>7</v>
      </c>
      <c r="H51" s="87" t="s">
        <v>8</v>
      </c>
      <c r="I51" s="1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7" t="s">
        <v>9</v>
      </c>
      <c r="B52" s="28"/>
      <c r="C52" s="29">
        <f>+F66</f>
        <v>118670.7321</v>
      </c>
      <c r="D52" s="30"/>
      <c r="E52" s="31">
        <f>E66</f>
        <v>1000000</v>
      </c>
      <c r="F52" s="29">
        <f>+C86</f>
        <v>118670.7321</v>
      </c>
      <c r="G52" s="30"/>
      <c r="H52" s="32">
        <f>H66</f>
        <v>1000000</v>
      </c>
      <c r="I52" s="1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4"/>
      <c r="B53" s="35"/>
      <c r="C53" s="36"/>
      <c r="D53" s="37"/>
      <c r="E53" s="35"/>
      <c r="F53" s="37"/>
      <c r="G53" s="38"/>
      <c r="H53" s="39"/>
      <c r="I53" s="1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40" t="str">
        <f>A34</f>
        <v>Total Labor</v>
      </c>
      <c r="B54" s="41">
        <f>+B34</f>
        <v>461829</v>
      </c>
      <c r="C54" s="49">
        <f>F34</f>
        <v>57728.625</v>
      </c>
      <c r="D54" s="50"/>
      <c r="E54" s="44">
        <f>H34-D54</f>
        <v>461829</v>
      </c>
      <c r="F54" s="49">
        <f>C54</f>
        <v>57728.625</v>
      </c>
      <c r="G54" s="50"/>
      <c r="H54" s="88">
        <f>SUM(E54-G54)</f>
        <v>461829</v>
      </c>
      <c r="I54" s="1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47"/>
      <c r="B55" s="41"/>
      <c r="C55" s="49"/>
      <c r="D55" s="50"/>
      <c r="E55" s="44"/>
      <c r="F55" s="49"/>
      <c r="G55" s="50"/>
      <c r="H55" s="88"/>
      <c r="I55" s="1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40" t="str">
        <f>A36</f>
        <v>Subcontractors</v>
      </c>
      <c r="B56" s="41">
        <f>+B36</f>
        <v>89775</v>
      </c>
      <c r="C56" s="49">
        <f>F36</f>
        <v>6412.5</v>
      </c>
      <c r="D56" s="50"/>
      <c r="E56" s="44">
        <f>H36-D56</f>
        <v>89775</v>
      </c>
      <c r="F56" s="49">
        <f>C56</f>
        <v>6412.5</v>
      </c>
      <c r="G56" s="50"/>
      <c r="H56" s="88">
        <f>SUM(E56-G56)</f>
        <v>89775</v>
      </c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47"/>
      <c r="B57" s="41"/>
      <c r="C57" s="49"/>
      <c r="D57" s="50"/>
      <c r="E57" s="44"/>
      <c r="F57" s="49"/>
      <c r="G57" s="50"/>
      <c r="H57" s="88"/>
      <c r="I57" s="1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40" t="str">
        <f>A38</f>
        <v>Travel</v>
      </c>
      <c r="B58" s="41">
        <f>+B38</f>
        <v>2000</v>
      </c>
      <c r="C58" s="49">
        <f>F38</f>
        <v>142.8571429</v>
      </c>
      <c r="D58" s="50"/>
      <c r="E58" s="44">
        <f>H38-D58</f>
        <v>2000</v>
      </c>
      <c r="F58" s="49">
        <f>C58</f>
        <v>142.8571429</v>
      </c>
      <c r="G58" s="50"/>
      <c r="H58" s="88">
        <f>SUM(E58-G58)</f>
        <v>2000</v>
      </c>
      <c r="I58" s="1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7"/>
      <c r="B59" s="41"/>
      <c r="C59" s="49"/>
      <c r="D59" s="50"/>
      <c r="E59" s="44"/>
      <c r="F59" s="49"/>
      <c r="G59" s="50"/>
      <c r="H59" s="88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40" t="str">
        <f>A40</f>
        <v>Equipment</v>
      </c>
      <c r="B60" s="41">
        <f>+B40</f>
        <v>0</v>
      </c>
      <c r="C60" s="49">
        <f>F40</f>
        <v>0</v>
      </c>
      <c r="D60" s="50"/>
      <c r="E60" s="44">
        <f>SUM(H40-D60)</f>
        <v>0</v>
      </c>
      <c r="F60" s="49">
        <f>C60</f>
        <v>0</v>
      </c>
      <c r="G60" s="50"/>
      <c r="H60" s="88">
        <f>SUM(E60-G60)</f>
        <v>0</v>
      </c>
      <c r="I60" s="1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47"/>
      <c r="B61" s="41"/>
      <c r="C61" s="49"/>
      <c r="D61" s="50"/>
      <c r="E61" s="44"/>
      <c r="F61" s="49"/>
      <c r="G61" s="50"/>
      <c r="H61" s="88"/>
      <c r="I61" s="1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40" t="str">
        <f>A42</f>
        <v>Materials/Miscellaneous</v>
      </c>
      <c r="B62" s="41">
        <f>+B42</f>
        <v>79114</v>
      </c>
      <c r="C62" s="49">
        <f>F42</f>
        <v>8476.5</v>
      </c>
      <c r="D62" s="50"/>
      <c r="E62" s="44">
        <f>H42-D62</f>
        <v>79114</v>
      </c>
      <c r="F62" s="49">
        <f>C62</f>
        <v>8476.5</v>
      </c>
      <c r="G62" s="50"/>
      <c r="H62" s="88">
        <f>SUM(E62-G62)</f>
        <v>79114</v>
      </c>
      <c r="I62" s="1"/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47"/>
      <c r="B63" s="41"/>
      <c r="C63" s="49"/>
      <c r="D63" s="50"/>
      <c r="E63" s="44"/>
      <c r="F63" s="49"/>
      <c r="G63" s="50"/>
      <c r="H63" s="88"/>
      <c r="I63" s="1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40" t="str">
        <f>A44</f>
        <v>Overheads</v>
      </c>
      <c r="B64" s="41">
        <f>+B44</f>
        <v>367282</v>
      </c>
      <c r="C64" s="49">
        <f>F44</f>
        <v>45910.25</v>
      </c>
      <c r="D64" s="50"/>
      <c r="E64" s="44">
        <f>H44-D64</f>
        <v>367282</v>
      </c>
      <c r="F64" s="49">
        <f>C64</f>
        <v>45910.25</v>
      </c>
      <c r="G64" s="50"/>
      <c r="H64" s="88"/>
      <c r="I64" s="1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4"/>
      <c r="B65" s="55"/>
      <c r="C65" s="56"/>
      <c r="D65" s="57"/>
      <c r="E65" s="58"/>
      <c r="F65" s="56"/>
      <c r="G65" s="57"/>
      <c r="H65" s="89"/>
      <c r="I65" s="1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60" t="s">
        <v>17</v>
      </c>
      <c r="B66" s="61">
        <f t="shared" ref="B66:C66" si="3">SUM(B54:B65)</f>
        <v>1000000</v>
      </c>
      <c r="C66" s="62">
        <f t="shared" si="3"/>
        <v>118670.7321</v>
      </c>
      <c r="D66" s="63">
        <f>SUM(D54,D56,D58,D60,D62,D65,D65,D64)</f>
        <v>0</v>
      </c>
      <c r="E66" s="64">
        <f>H46-D66</f>
        <v>1000000</v>
      </c>
      <c r="F66" s="62">
        <f>SUM(F53:F65)</f>
        <v>118670.7321</v>
      </c>
      <c r="G66" s="63">
        <f>SUM(G54,G56,G58,G60,G62,G65,G65,G64)</f>
        <v>0</v>
      </c>
      <c r="H66" s="65">
        <f>SUM(E66-G66)</f>
        <v>1000000</v>
      </c>
      <c r="I66" s="1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47" t="s">
        <v>18</v>
      </c>
      <c r="B67" s="66"/>
      <c r="C67" s="66"/>
      <c r="D67" s="66">
        <f>SUM(C52-D66)</f>
        <v>118670.7321</v>
      </c>
      <c r="E67" s="66"/>
      <c r="F67" s="66"/>
      <c r="G67" s="66">
        <f>SUM(F52-G66)</f>
        <v>118670.7321</v>
      </c>
      <c r="H67" s="88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68" t="s">
        <v>19</v>
      </c>
      <c r="B68" s="61"/>
      <c r="C68" s="61"/>
      <c r="D68" s="61">
        <f>SUM(G48,D67)</f>
        <v>762658.5357</v>
      </c>
      <c r="E68" s="61"/>
      <c r="F68" s="61"/>
      <c r="G68" s="61">
        <f>SUM(D68,G67)</f>
        <v>881329.2679</v>
      </c>
      <c r="H68" s="69"/>
      <c r="I68" s="1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90"/>
      <c r="C69" s="1"/>
      <c r="D69" s="1"/>
      <c r="E69" s="1"/>
      <c r="F69" s="1"/>
      <c r="G69" s="1"/>
      <c r="H69" s="1"/>
      <c r="I69" s="1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0"/>
      <c r="B70" s="78" t="s">
        <v>2</v>
      </c>
      <c r="C70" s="15" t="s">
        <v>25</v>
      </c>
      <c r="D70" s="13"/>
      <c r="E70" s="14"/>
      <c r="F70" s="91" t="s">
        <v>26</v>
      </c>
      <c r="G70" s="92"/>
      <c r="H70" s="93"/>
      <c r="I70" s="1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9" t="s">
        <v>5</v>
      </c>
      <c r="B71" s="83"/>
      <c r="C71" s="24" t="s">
        <v>6</v>
      </c>
      <c r="D71" s="25" t="s">
        <v>7</v>
      </c>
      <c r="E71" s="84" t="s">
        <v>8</v>
      </c>
      <c r="F71" s="85" t="s">
        <v>6</v>
      </c>
      <c r="G71" s="94" t="s">
        <v>7</v>
      </c>
      <c r="H71" s="95" t="s">
        <v>8</v>
      </c>
      <c r="I71" s="1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96" t="s">
        <v>9</v>
      </c>
      <c r="B72" s="28"/>
      <c r="C72" s="29">
        <f>+F86</f>
        <v>118670.7321</v>
      </c>
      <c r="D72" s="30"/>
      <c r="E72" s="31">
        <f>E86</f>
        <v>1000000</v>
      </c>
      <c r="F72" s="29">
        <f>+C106</f>
        <v>0</v>
      </c>
      <c r="G72" s="30"/>
      <c r="H72" s="32">
        <f>H86</f>
        <v>1000000</v>
      </c>
      <c r="I72" s="46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4"/>
      <c r="B73" s="35"/>
      <c r="C73" s="36"/>
      <c r="D73" s="37"/>
      <c r="E73" s="35"/>
      <c r="F73" s="37"/>
      <c r="G73" s="38"/>
      <c r="H73" s="39"/>
      <c r="I73" s="1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40" t="str">
        <f>A54</f>
        <v>Total Labor</v>
      </c>
      <c r="B74" s="41">
        <f>+B54</f>
        <v>461829</v>
      </c>
      <c r="C74" s="42">
        <f>F54</f>
        <v>57728.625</v>
      </c>
      <c r="D74" s="43"/>
      <c r="E74" s="44">
        <f>H54-D74</f>
        <v>461829</v>
      </c>
      <c r="F74" s="42">
        <f>C74</f>
        <v>57728.625</v>
      </c>
      <c r="G74" s="43"/>
      <c r="H74" s="45">
        <f>SUM(E74-G74)</f>
        <v>461829</v>
      </c>
      <c r="I74" s="46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47"/>
      <c r="B75" s="41"/>
      <c r="C75" s="49"/>
      <c r="D75" s="50"/>
      <c r="E75" s="44"/>
      <c r="F75" s="49"/>
      <c r="G75" s="50"/>
      <c r="H75" s="88"/>
      <c r="I75" s="46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40" t="str">
        <f>A56</f>
        <v>Subcontractors</v>
      </c>
      <c r="B76" s="41">
        <f>+B56</f>
        <v>89775</v>
      </c>
      <c r="C76" s="42">
        <f>F56</f>
        <v>6412.5</v>
      </c>
      <c r="D76" s="50"/>
      <c r="E76" s="44">
        <f>H56-D76</f>
        <v>89775</v>
      </c>
      <c r="F76" s="42">
        <f>C76</f>
        <v>6412.5</v>
      </c>
      <c r="G76" s="50"/>
      <c r="H76" s="45">
        <f>SUM(E76-G76)</f>
        <v>89775</v>
      </c>
      <c r="I76" s="46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47"/>
      <c r="B77" s="41"/>
      <c r="C77" s="49"/>
      <c r="D77" s="50"/>
      <c r="E77" s="44"/>
      <c r="F77" s="49"/>
      <c r="G77" s="50"/>
      <c r="H77" s="88"/>
      <c r="I77" s="46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40" t="str">
        <f>A58</f>
        <v>Travel</v>
      </c>
      <c r="B78" s="41">
        <f>+B58</f>
        <v>2000</v>
      </c>
      <c r="C78" s="42">
        <f>F58</f>
        <v>142.8571429</v>
      </c>
      <c r="D78" s="50"/>
      <c r="E78" s="44">
        <f>H58-D78</f>
        <v>2000</v>
      </c>
      <c r="F78" s="42">
        <f>C78</f>
        <v>142.8571429</v>
      </c>
      <c r="G78" s="50"/>
      <c r="H78" s="45">
        <f>SUM(E78-G78)</f>
        <v>2000</v>
      </c>
      <c r="I78" s="46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47"/>
      <c r="B79" s="41"/>
      <c r="C79" s="49"/>
      <c r="D79" s="50"/>
      <c r="E79" s="44"/>
      <c r="F79" s="49"/>
      <c r="G79" s="50"/>
      <c r="H79" s="88"/>
      <c r="I79" s="46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40" t="str">
        <f>A60</f>
        <v>Equipment</v>
      </c>
      <c r="B80" s="48">
        <f>+B60</f>
        <v>0</v>
      </c>
      <c r="C80" s="49">
        <f>F60</f>
        <v>0</v>
      </c>
      <c r="D80" s="50"/>
      <c r="E80" s="44">
        <f>SUM(H60-D80)</f>
        <v>0</v>
      </c>
      <c r="F80" s="42">
        <f>C80</f>
        <v>0</v>
      </c>
      <c r="G80" s="50"/>
      <c r="H80" s="45">
        <f>SUM(E80-G80)</f>
        <v>0</v>
      </c>
      <c r="I80" s="46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47"/>
      <c r="B81" s="41"/>
      <c r="C81" s="49"/>
      <c r="D81" s="50"/>
      <c r="E81" s="44"/>
      <c r="F81" s="49"/>
      <c r="G81" s="50"/>
      <c r="H81" s="88"/>
      <c r="I81" s="46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40" t="str">
        <f>A62</f>
        <v>Materials/Miscellaneous</v>
      </c>
      <c r="B82" s="41">
        <f>+B62</f>
        <v>79114</v>
      </c>
      <c r="C82" s="42">
        <f>F62</f>
        <v>8476.5</v>
      </c>
      <c r="D82" s="50"/>
      <c r="E82" s="44">
        <f>H62-D82</f>
        <v>79114</v>
      </c>
      <c r="F82" s="42">
        <f>C82</f>
        <v>8476.5</v>
      </c>
      <c r="G82" s="50"/>
      <c r="H82" s="45">
        <f>SUM(E82-G82)</f>
        <v>79114</v>
      </c>
      <c r="I82" s="46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47"/>
      <c r="B83" s="41"/>
      <c r="C83" s="49"/>
      <c r="D83" s="50"/>
      <c r="E83" s="44"/>
      <c r="F83" s="49"/>
      <c r="G83" s="50"/>
      <c r="H83" s="88"/>
      <c r="I83" s="46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40" t="str">
        <f>A64</f>
        <v>Overheads</v>
      </c>
      <c r="B84" s="41">
        <f>+B64</f>
        <v>367282</v>
      </c>
      <c r="C84" s="42">
        <f>F64</f>
        <v>45910.25</v>
      </c>
      <c r="D84" s="50"/>
      <c r="E84" s="44">
        <f>H64-D84</f>
        <v>0</v>
      </c>
      <c r="F84" s="42">
        <f>C84</f>
        <v>45910.25</v>
      </c>
      <c r="G84" s="50"/>
      <c r="H84" s="45"/>
      <c r="I84" s="46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54"/>
      <c r="B85" s="55"/>
      <c r="C85" s="56"/>
      <c r="D85" s="57"/>
      <c r="E85" s="58"/>
      <c r="F85" s="56"/>
      <c r="G85" s="57"/>
      <c r="H85" s="89"/>
      <c r="I85" s="1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60" t="s">
        <v>17</v>
      </c>
      <c r="B86" s="61">
        <f t="shared" ref="B86:C86" si="4">SUM(B74:B85)</f>
        <v>1000000</v>
      </c>
      <c r="C86" s="62">
        <f t="shared" si="4"/>
        <v>118670.7321</v>
      </c>
      <c r="D86" s="63">
        <f>SUM(D74,D76,D78,D80,D82,D85,D85,D84)</f>
        <v>0</v>
      </c>
      <c r="E86" s="64">
        <f>H66-D86</f>
        <v>1000000</v>
      </c>
      <c r="F86" s="62">
        <f>SUM(F74:F85)</f>
        <v>118670.7321</v>
      </c>
      <c r="G86" s="63">
        <f>SUM(G74,G76,G78,G80,G82,G85,G85,G84)</f>
        <v>0</v>
      </c>
      <c r="H86" s="97">
        <f>SUM(E86-G86)</f>
        <v>1000000</v>
      </c>
      <c r="I86" s="46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47" t="s">
        <v>18</v>
      </c>
      <c r="B87" s="66"/>
      <c r="C87" s="66"/>
      <c r="D87" s="98">
        <f>SUM(C72-D86)</f>
        <v>118670.7321</v>
      </c>
      <c r="E87" s="66"/>
      <c r="F87" s="66"/>
      <c r="G87" s="66">
        <f>SUM(F72-G86)</f>
        <v>0</v>
      </c>
      <c r="H87" s="88"/>
      <c r="I87" s="1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68" t="s">
        <v>19</v>
      </c>
      <c r="B88" s="61"/>
      <c r="C88" s="61"/>
      <c r="D88" s="99">
        <f>SUM(G68,D87)</f>
        <v>1000000</v>
      </c>
      <c r="E88" s="61"/>
      <c r="F88" s="61"/>
      <c r="G88" s="61">
        <f>SUM(D88,G87)</f>
        <v>1000000</v>
      </c>
      <c r="H88" s="69"/>
      <c r="I88" s="1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00"/>
      <c r="C89" s="1"/>
      <c r="D89" s="1"/>
      <c r="E89" s="1"/>
      <c r="F89" s="1"/>
      <c r="G89" s="1"/>
      <c r="H89" s="1"/>
      <c r="I89" s="1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0"/>
      <c r="B90" s="78" t="s">
        <v>2</v>
      </c>
      <c r="C90" s="15" t="s">
        <v>27</v>
      </c>
      <c r="D90" s="13"/>
      <c r="E90" s="14"/>
      <c r="F90" s="91"/>
      <c r="G90" s="92"/>
      <c r="H90" s="93"/>
      <c r="I90" s="1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9" t="s">
        <v>5</v>
      </c>
      <c r="B91" s="83"/>
      <c r="C91" s="24" t="s">
        <v>6</v>
      </c>
      <c r="D91" s="25" t="s">
        <v>7</v>
      </c>
      <c r="E91" s="84" t="s">
        <v>8</v>
      </c>
      <c r="F91" s="85" t="s">
        <v>6</v>
      </c>
      <c r="G91" s="94" t="s">
        <v>7</v>
      </c>
      <c r="H91" s="95" t="s">
        <v>8</v>
      </c>
      <c r="I91" s="1"/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96" t="s">
        <v>9</v>
      </c>
      <c r="B92" s="28"/>
      <c r="C92" s="29">
        <f>C106</f>
        <v>0</v>
      </c>
      <c r="D92" s="30"/>
      <c r="E92" s="31">
        <f t="shared" ref="E92:F92" si="5">E106</f>
        <v>1000000</v>
      </c>
      <c r="F92" s="29">
        <f t="shared" si="5"/>
        <v>0</v>
      </c>
      <c r="G92" s="30"/>
      <c r="H92" s="32">
        <f>H106</f>
        <v>1000000</v>
      </c>
      <c r="I92" s="1"/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4"/>
      <c r="B93" s="48"/>
      <c r="C93" s="49"/>
      <c r="D93" s="50"/>
      <c r="E93" s="44"/>
      <c r="F93" s="42"/>
      <c r="G93" s="50"/>
      <c r="H93" s="45"/>
      <c r="I93" s="1"/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40" t="str">
        <f>A74</f>
        <v>Total Labor</v>
      </c>
      <c r="B94" s="48">
        <f>+B74</f>
        <v>461829</v>
      </c>
      <c r="C94" s="49"/>
      <c r="D94" s="50"/>
      <c r="E94" s="44">
        <f>H74-D94</f>
        <v>461829</v>
      </c>
      <c r="F94" s="42"/>
      <c r="G94" s="50"/>
      <c r="H94" s="45">
        <f>SUM(E94-G94)</f>
        <v>461829</v>
      </c>
      <c r="I94" s="1"/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47"/>
      <c r="B95" s="48"/>
      <c r="C95" s="49"/>
      <c r="D95" s="50"/>
      <c r="E95" s="44"/>
      <c r="F95" s="42"/>
      <c r="G95" s="50"/>
      <c r="H95" s="45"/>
      <c r="I95" s="1"/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40" t="str">
        <f>A76</f>
        <v>Subcontractors</v>
      </c>
      <c r="B96" s="48">
        <f>+B76</f>
        <v>89775</v>
      </c>
      <c r="C96" s="49"/>
      <c r="D96" s="50"/>
      <c r="E96" s="44">
        <f>H76-D96</f>
        <v>89775</v>
      </c>
      <c r="F96" s="42"/>
      <c r="G96" s="50"/>
      <c r="H96" s="45">
        <f>SUM(E96-G96)</f>
        <v>89775</v>
      </c>
      <c r="I96" s="1"/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47"/>
      <c r="B97" s="48"/>
      <c r="C97" s="49"/>
      <c r="D97" s="50"/>
      <c r="E97" s="44"/>
      <c r="F97" s="42"/>
      <c r="G97" s="50"/>
      <c r="H97" s="45"/>
      <c r="I97" s="1"/>
      <c r="J97" s="1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40" t="str">
        <f>A78</f>
        <v>Travel</v>
      </c>
      <c r="B98" s="48">
        <f>+B78</f>
        <v>2000</v>
      </c>
      <c r="C98" s="49"/>
      <c r="D98" s="50"/>
      <c r="E98" s="44">
        <f>H78-D98</f>
        <v>2000</v>
      </c>
      <c r="F98" s="42"/>
      <c r="G98" s="50"/>
      <c r="H98" s="45">
        <f>SUM(E98-G98)</f>
        <v>2000</v>
      </c>
      <c r="I98" s="1"/>
      <c r="J98" s="1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47"/>
      <c r="B99" s="48"/>
      <c r="C99" s="49"/>
      <c r="D99" s="50"/>
      <c r="E99" s="44"/>
      <c r="F99" s="42"/>
      <c r="G99" s="50"/>
      <c r="H99" s="45"/>
      <c r="I99" s="1"/>
      <c r="J99" s="1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40" t="str">
        <f>A80</f>
        <v>Equipment</v>
      </c>
      <c r="B100" s="48">
        <f>+B80</f>
        <v>0</v>
      </c>
      <c r="C100" s="49"/>
      <c r="D100" s="50"/>
      <c r="E100" s="44">
        <f>SUM(H80-D100)</f>
        <v>0</v>
      </c>
      <c r="F100" s="42"/>
      <c r="G100" s="50"/>
      <c r="H100" s="45">
        <f>SUM(E100-G100)</f>
        <v>0</v>
      </c>
      <c r="I100" s="1"/>
      <c r="J100" s="1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47"/>
      <c r="B101" s="48"/>
      <c r="C101" s="49"/>
      <c r="D101" s="50"/>
      <c r="E101" s="44"/>
      <c r="F101" s="42"/>
      <c r="G101" s="50"/>
      <c r="H101" s="45"/>
      <c r="I101" s="1"/>
      <c r="J101" s="1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40" t="str">
        <f>A82</f>
        <v>Materials/Miscellaneous</v>
      </c>
      <c r="B102" s="48">
        <f>+B82</f>
        <v>79114</v>
      </c>
      <c r="C102" s="49"/>
      <c r="D102" s="50"/>
      <c r="E102" s="44">
        <f>H82-D102</f>
        <v>79114</v>
      </c>
      <c r="F102" s="42"/>
      <c r="G102" s="50"/>
      <c r="H102" s="45">
        <f>SUM(E102-G102)</f>
        <v>79114</v>
      </c>
      <c r="I102" s="1"/>
      <c r="J102" s="1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47"/>
      <c r="B103" s="48"/>
      <c r="C103" s="49"/>
      <c r="D103" s="50"/>
      <c r="E103" s="44"/>
      <c r="F103" s="42"/>
      <c r="G103" s="50"/>
      <c r="H103" s="45"/>
      <c r="I103" s="1"/>
      <c r="J103" s="1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40" t="str">
        <f>A84</f>
        <v>Overheads</v>
      </c>
      <c r="B104" s="48">
        <f>+B84</f>
        <v>367282</v>
      </c>
      <c r="C104" s="49"/>
      <c r="D104" s="50"/>
      <c r="E104" s="44">
        <f>H84-D104</f>
        <v>0</v>
      </c>
      <c r="F104" s="42"/>
      <c r="G104" s="50"/>
      <c r="H104" s="45">
        <f>SUM(E104-G104)</f>
        <v>0</v>
      </c>
      <c r="I104" s="1"/>
      <c r="J104" s="1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4"/>
      <c r="B105" s="55"/>
      <c r="C105" s="56"/>
      <c r="D105" s="57"/>
      <c r="E105" s="58"/>
      <c r="F105" s="56"/>
      <c r="G105" s="57"/>
      <c r="H105" s="89"/>
      <c r="I105" s="1"/>
      <c r="J105" s="1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60" t="s">
        <v>17</v>
      </c>
      <c r="B106" s="61">
        <f t="shared" ref="B106:C106" si="6">SUM(B94:B105)</f>
        <v>1000000</v>
      </c>
      <c r="C106" s="62">
        <f t="shared" si="6"/>
        <v>0</v>
      </c>
      <c r="D106" s="63">
        <f>SUM(D94,D96,D98,D100,D102,D105,D105,D104)</f>
        <v>0</v>
      </c>
      <c r="E106" s="64">
        <f>H86-D106</f>
        <v>1000000</v>
      </c>
      <c r="F106" s="62">
        <f>SUM(F94:F105)</f>
        <v>0</v>
      </c>
      <c r="G106" s="63">
        <f>SUM(G94,G96,G98,G100,G102,G105,G105,G104)</f>
        <v>0</v>
      </c>
      <c r="H106" s="65">
        <f>SUM(E106-G106)</f>
        <v>1000000</v>
      </c>
      <c r="I106" s="1"/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47" t="s">
        <v>18</v>
      </c>
      <c r="B107" s="101"/>
      <c r="C107" s="66"/>
      <c r="D107" s="66">
        <f>SUM(C92-D106)</f>
        <v>0</v>
      </c>
      <c r="E107" s="66"/>
      <c r="F107" s="66"/>
      <c r="G107" s="66">
        <f>SUM(F92-G106)</f>
        <v>0</v>
      </c>
      <c r="H107" s="88"/>
      <c r="I107" s="1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68" t="s">
        <v>19</v>
      </c>
      <c r="B108" s="61"/>
      <c r="C108" s="61"/>
      <c r="D108" s="61">
        <f>SUM(G88,D107)</f>
        <v>1000000</v>
      </c>
      <c r="E108" s="61"/>
      <c r="F108" s="61"/>
      <c r="G108" s="61">
        <f>SUM(D108,G107)</f>
        <v>1000000</v>
      </c>
      <c r="H108" s="69"/>
      <c r="I108" s="1"/>
      <c r="J108" s="1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B70:B71"/>
    <mergeCell ref="C70:E70"/>
    <mergeCell ref="B30:B31"/>
    <mergeCell ref="A2:H2"/>
    <mergeCell ref="B3:F3"/>
    <mergeCell ref="B7:B8"/>
    <mergeCell ref="C7:E7"/>
    <mergeCell ref="F7:H7"/>
    <mergeCell ref="C29:E30"/>
    <mergeCell ref="F29:H30"/>
    <mergeCell ref="B90:B91"/>
    <mergeCell ref="C90:E90"/>
    <mergeCell ref="F90:H90"/>
    <mergeCell ref="B50:B51"/>
    <mergeCell ref="C50:E50"/>
    <mergeCell ref="F50:H50"/>
    <mergeCell ref="F70:H70"/>
  </mergeCells>
  <printOptions/>
  <pageMargins bottom="1.0" footer="0.0" header="0.0" left="0.75" right="0.75" top="1.0"/>
  <pageSetup fitToHeight="0" orientation="portrait"/>
  <headerFooter>
    <oddHeader>&amp;CExhibit B, Attachment B-1 Advance Reconciliation</oddHeader>
    <oddFooter>&amp;L5/9/2018&amp;CPage &amp;P of  Exhibit B, Attachment B-1&amp;REPC-17-047 SLAC Natoinal Accelerator Laboratory</oddFooter>
  </headerFooter>
  <drawing r:id="rId1"/>
</worksheet>
</file>