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drawings/drawing2.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filterPrivacy="1" updateLinks="never" codeName="ThisWorkbook"/>
  <xr:revisionPtr revIDLastSave="0" documentId="13_ncr:1_{33550413-A5C0-4A44-9BBA-23F43D974BE5}" xr6:coauthVersionLast="47" xr6:coauthVersionMax="47" xr10:uidLastSave="{00000000-0000-0000-0000-000000000000}"/>
  <bookViews>
    <workbookView xWindow="14400" yWindow="1960" windowWidth="35840" windowHeight="21900" tabRatio="914" xr2:uid="{00000000-000D-0000-FFFF-FFFF00000000}"/>
  </bookViews>
  <sheets>
    <sheet name="Background" sheetId="1" r:id="rId1"/>
    <sheet name="T_Back" sheetId="9" state="hidden" r:id="rId2"/>
    <sheet name="ProjectTeam" sheetId="12" r:id="rId3"/>
    <sheet name="T_PTeam" sheetId="26" state="hidden" r:id="rId4"/>
    <sheet name="PB_CACHE" sheetId="93" state="veryHidden" r:id="rId5"/>
    <sheet name="PerformanceMetrics" sheetId="11" r:id="rId6"/>
    <sheet name="T_Perf" sheetId="25" state="hidden" r:id="rId7"/>
    <sheet name="Knowledge" sheetId="2" r:id="rId8"/>
    <sheet name="T_KnowPub" sheetId="27" state="hidden" r:id="rId9"/>
    <sheet name="T_KnowEve" sheetId="28" state="hidden" r:id="rId10"/>
    <sheet name="T_KnowPat" sheetId="29" state="hidden" r:id="rId11"/>
    <sheet name="T_KnowAwa" sheetId="30" state="hidden" r:id="rId12"/>
    <sheet name="T_KnowTool" sheetId="31" state="hidden" r:id="rId13"/>
    <sheet name="BusinessGrowth" sheetId="40" r:id="rId14"/>
    <sheet name="T_BusInvest" sheetId="55" state="hidden" r:id="rId15"/>
    <sheet name="T_BusPreInv" sheetId="84" state="hidden" r:id="rId16"/>
    <sheet name="T_BusComp" sheetId="59" state="hidden" r:id="rId17"/>
    <sheet name="T_BusAdopt" sheetId="57" state="hidden" r:id="rId18"/>
    <sheet name="Jobs" sheetId="14" r:id="rId19"/>
    <sheet name="T_Jobs" sheetId="33" state="hidden" r:id="rId20"/>
    <sheet name="TechnologicalLearning" sheetId="87" r:id="rId21"/>
    <sheet name="T_TechLearn" sheetId="88" state="hidden" r:id="rId22"/>
    <sheet name="T_Energy" sheetId="76" state="hidden" r:id="rId23"/>
    <sheet name="T_EnBuiProf" sheetId="79" state="hidden" r:id="rId24"/>
    <sheet name="T_EnElecRed" sheetId="81" state="hidden" r:id="rId25"/>
    <sheet name="T_EnLdShift" sheetId="89" state="hidden" r:id="rId26"/>
    <sheet name="T_EnLdShed" sheetId="92" state="hidden" r:id="rId27"/>
    <sheet name="T_EnFuelRed" sheetId="80" state="hidden" r:id="rId28"/>
    <sheet name="T_EnNetMeter" sheetId="82" state="hidden" r:id="rId29"/>
    <sheet name="T_EnLdRed" sheetId="77" state="hidden" r:id="rId30"/>
    <sheet name="Energy" sheetId="73" state="hidden" r:id="rId31"/>
    <sheet name="LCOE" sheetId="15" state="hidden" r:id="rId32"/>
    <sheet name="T_LCOE" sheetId="35" state="hidden" r:id="rId33"/>
    <sheet name="PermitSoftCosts" sheetId="38" state="hidden" r:id="rId34"/>
    <sheet name="T_Permit" sheetId="41" state="hidden" r:id="rId35"/>
    <sheet name="Reliability" sheetId="43" state="hidden" r:id="rId36"/>
    <sheet name="T_RelVal" sheetId="44" state="hidden" r:id="rId37"/>
    <sheet name="T_RelOutVal" sheetId="86" state="hidden" r:id="rId38"/>
    <sheet name="T_RelFuel" sheetId="45" state="hidden" r:id="rId39"/>
    <sheet name="Safety" sheetId="83" state="hidden" r:id="rId40"/>
    <sheet name="T_Safety" sheetId="48" state="hidden" r:id="rId41"/>
    <sheet name="T_SafetyHosp" sheetId="49" state="hidden" r:id="rId42"/>
    <sheet name="T_SafetyResTime" sheetId="50" state="hidden" r:id="rId43"/>
    <sheet name="T_SafetyLOS" sheetId="51" state="hidden" r:id="rId44"/>
    <sheet name="Groundwater" sheetId="71" state="hidden" r:id="rId45"/>
    <sheet name="T_Ground" sheetId="72" state="hidden" r:id="rId46"/>
    <sheet name="T_GrndEnSys" sheetId="74" state="hidden" r:id="rId47"/>
    <sheet name="T_GrndPump" sheetId="75" state="hidden" r:id="rId48"/>
    <sheet name="Water" sheetId="52" state="hidden" r:id="rId49"/>
    <sheet name="T_Water" sheetId="63" state="hidden" r:id="rId50"/>
    <sheet name="T_WaterUse" sheetId="64" state="hidden" r:id="rId51"/>
    <sheet name="T_WaterSys" sheetId="65" state="hidden" r:id="rId52"/>
    <sheet name="T_WatComp" sheetId="66" state="hidden" r:id="rId53"/>
    <sheet name="T_WatTreat" sheetId="68" state="hidden" r:id="rId54"/>
    <sheet name="T_WatWW" sheetId="69" state="hidden" r:id="rId55"/>
    <sheet name="T_WatExtr" sheetId="67" state="hidden" r:id="rId56"/>
    <sheet name="T_WatDis" sheetId="70" state="hidden" r:id="rId57"/>
    <sheet name="Wildfire" sheetId="20" state="hidden" r:id="rId58"/>
    <sheet name="T_Wild" sheetId="32" state="hidden" r:id="rId59"/>
    <sheet name="DAC" sheetId="18" state="hidden" r:id="rId60"/>
    <sheet name="T_DAC" sheetId="24" state="hidden" r:id="rId61"/>
    <sheet name="Review" sheetId="17" state="hidden" r:id="rId62"/>
    <sheet name="Selections" sheetId="8" state="hidden" r:id="rId63"/>
  </sheets>
  <externalReferences>
    <externalReference r:id="rId6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XT_PAGE">PerformanceMetrics!$G$2</definedName>
    <definedName name="OLE_LINK2" localSheetId="62">Selections!#REF!</definedName>
    <definedName name="_xlnm.Print_Area" localSheetId="31">LCOE!$B$2:$J$27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 i="14" l="1"/>
  <c r="C10" i="14"/>
  <c r="D10" i="14" s="1"/>
  <c r="R19" i="8"/>
  <c r="R18" i="8"/>
  <c r="C43" i="71" s="1"/>
  <c r="B17" i="24"/>
  <c r="A17" i="24"/>
  <c r="B16" i="24"/>
  <c r="A16" i="24"/>
  <c r="B15" i="24"/>
  <c r="A15" i="24"/>
  <c r="B14" i="24"/>
  <c r="A14" i="24"/>
  <c r="B13" i="24"/>
  <c r="A13" i="24"/>
  <c r="B12" i="24"/>
  <c r="A12" i="24"/>
  <c r="B11" i="24"/>
  <c r="A11" i="24"/>
  <c r="B10" i="24"/>
  <c r="A10" i="24"/>
  <c r="B9" i="24"/>
  <c r="A9" i="24"/>
  <c r="B8" i="24"/>
  <c r="A8" i="24"/>
  <c r="B7" i="24"/>
  <c r="A7" i="24"/>
  <c r="B6" i="24"/>
  <c r="B5" i="24"/>
  <c r="B4" i="24"/>
  <c r="B3" i="24"/>
  <c r="D2" i="24" a="1"/>
  <c r="A5" i="24" s="1"/>
  <c r="B2" i="24"/>
  <c r="B11" i="32"/>
  <c r="A11" i="32"/>
  <c r="B10" i="32"/>
  <c r="A10" i="32"/>
  <c r="B9" i="32"/>
  <c r="A9" i="32"/>
  <c r="B8" i="32"/>
  <c r="A8" i="32"/>
  <c r="B7" i="32"/>
  <c r="B6" i="32"/>
  <c r="B5" i="32"/>
  <c r="B4" i="32"/>
  <c r="B3" i="32"/>
  <c r="D2" i="32" a="1"/>
  <c r="A7" i="32" s="1"/>
  <c r="B2" i="32"/>
  <c r="B2" i="70"/>
  <c r="B6" i="67"/>
  <c r="B5" i="67"/>
  <c r="B4" i="67"/>
  <c r="B3" i="67"/>
  <c r="B2" i="67"/>
  <c r="B3" i="69"/>
  <c r="D2" i="69" a="1"/>
  <c r="A3" i="69" s="1"/>
  <c r="B2" i="69"/>
  <c r="B7" i="68"/>
  <c r="B6" i="68"/>
  <c r="B5" i="68"/>
  <c r="B4" i="68"/>
  <c r="B3" i="68"/>
  <c r="D2" i="68" a="1"/>
  <c r="A7" i="68" s="1"/>
  <c r="B2" i="68"/>
  <c r="B5" i="66"/>
  <c r="B4" i="66"/>
  <c r="B3" i="66"/>
  <c r="D2" i="66" a="1"/>
  <c r="A5" i="66" s="1"/>
  <c r="B2" i="66"/>
  <c r="G2" i="65" a="1"/>
  <c r="G2" i="65" s="1"/>
  <c r="F2" i="65"/>
  <c r="E2" i="65"/>
  <c r="D2" i="65"/>
  <c r="B2" i="65"/>
  <c r="A2" i="65"/>
  <c r="B5" i="64"/>
  <c r="B4" i="64"/>
  <c r="B3" i="64"/>
  <c r="D2" i="64" a="1"/>
  <c r="A5" i="64" s="1"/>
  <c r="B2" i="64"/>
  <c r="G2" i="63"/>
  <c r="F2" i="63"/>
  <c r="E2" i="63"/>
  <c r="D2" i="63"/>
  <c r="B2" i="63"/>
  <c r="A2" i="63"/>
  <c r="C86" i="52"/>
  <c r="C85" i="52"/>
  <c r="C78" i="52"/>
  <c r="C77" i="52"/>
  <c r="C76" i="52"/>
  <c r="C75" i="52"/>
  <c r="C74" i="52"/>
  <c r="C73" i="52"/>
  <c r="C65" i="52"/>
  <c r="D2" i="70" s="1" a="1"/>
  <c r="D2" i="70" s="1"/>
  <c r="C58" i="52"/>
  <c r="C57" i="52"/>
  <c r="C56" i="52"/>
  <c r="C55" i="52"/>
  <c r="C54" i="52"/>
  <c r="D2" i="67" s="1" a="1"/>
  <c r="D2" i="67" s="1"/>
  <c r="A2" i="67" s="1"/>
  <c r="G44" i="52"/>
  <c r="B7" i="75"/>
  <c r="B6" i="75"/>
  <c r="B5" i="75"/>
  <c r="B4" i="75"/>
  <c r="B3" i="75"/>
  <c r="D2" i="75" a="1"/>
  <c r="A7" i="75" s="1"/>
  <c r="B2" i="75"/>
  <c r="B5" i="74"/>
  <c r="B4" i="74"/>
  <c r="B3" i="74"/>
  <c r="B2" i="74"/>
  <c r="G2" i="72"/>
  <c r="F2" i="72"/>
  <c r="E2" i="72"/>
  <c r="D2" i="72"/>
  <c r="B2" i="72"/>
  <c r="A2" i="72"/>
  <c r="G26" i="71"/>
  <c r="F25" i="71"/>
  <c r="D2" i="74" s="1" a="1"/>
  <c r="A5" i="74" s="1"/>
  <c r="B12" i="51"/>
  <c r="A12" i="51"/>
  <c r="B11" i="51"/>
  <c r="A11" i="51"/>
  <c r="B10" i="51"/>
  <c r="A10" i="51"/>
  <c r="B9" i="51"/>
  <c r="A9" i="51"/>
  <c r="B8" i="51"/>
  <c r="A8" i="51"/>
  <c r="B7" i="51"/>
  <c r="A7" i="51"/>
  <c r="B6" i="51"/>
  <c r="B5" i="51"/>
  <c r="B4" i="51"/>
  <c r="B3" i="51"/>
  <c r="B2" i="51"/>
  <c r="B3" i="50"/>
  <c r="B2" i="50"/>
  <c r="D2" i="49" a="1"/>
  <c r="D2" i="49" s="1"/>
  <c r="A2" i="49" s="1"/>
  <c r="B2" i="49"/>
  <c r="O2" i="48"/>
  <c r="N2" i="48"/>
  <c r="M2" i="48"/>
  <c r="L2" i="48"/>
  <c r="K2" i="48"/>
  <c r="J2" i="48"/>
  <c r="I2" i="48"/>
  <c r="H2" i="48"/>
  <c r="G2" i="48"/>
  <c r="F2" i="48"/>
  <c r="E2" i="48"/>
  <c r="D2" i="48"/>
  <c r="A2" i="48" s="1"/>
  <c r="B2" i="48"/>
  <c r="B58" i="83"/>
  <c r="B57" i="83"/>
  <c r="B56" i="83"/>
  <c r="B55" i="83"/>
  <c r="B54" i="83"/>
  <c r="D2" i="51" s="1" a="1"/>
  <c r="B45" i="83"/>
  <c r="B44" i="83"/>
  <c r="D2" i="50" s="1" a="1"/>
  <c r="A3" i="50" s="1"/>
  <c r="I20" i="83"/>
  <c r="B4" i="45"/>
  <c r="B3" i="45"/>
  <c r="D2" i="45" a="1"/>
  <c r="A4" i="45" s="1"/>
  <c r="B2" i="45"/>
  <c r="L3" i="86"/>
  <c r="K3" i="86"/>
  <c r="J3" i="86"/>
  <c r="I3" i="86"/>
  <c r="B3" i="86"/>
  <c r="A3" i="86"/>
  <c r="L2" i="86"/>
  <c r="K2" i="86"/>
  <c r="J2" i="86"/>
  <c r="I2" i="86"/>
  <c r="A2" i="86" s="1"/>
  <c r="D2" i="86" a="1"/>
  <c r="D2" i="86" s="1"/>
  <c r="B2" i="86"/>
  <c r="M3" i="44"/>
  <c r="L3" i="44"/>
  <c r="K3" i="44"/>
  <c r="J3" i="44"/>
  <c r="D3" i="44"/>
  <c r="B3" i="44"/>
  <c r="M2" i="44"/>
  <c r="L2" i="44"/>
  <c r="K2" i="44"/>
  <c r="J2" i="44"/>
  <c r="E2" i="44" a="1"/>
  <c r="E2" i="44" s="1"/>
  <c r="A2" i="44" s="1"/>
  <c r="D2" i="44"/>
  <c r="B2" i="44"/>
  <c r="C12" i="43"/>
  <c r="C11" i="43"/>
  <c r="AI2" i="41"/>
  <c r="AH2" i="41"/>
  <c r="AG2" i="41"/>
  <c r="AF2" i="41"/>
  <c r="AE2" i="41"/>
  <c r="AD2" i="41"/>
  <c r="AA2" i="41" a="1"/>
  <c r="AA2" i="41" s="1"/>
  <c r="X2" i="41" a="1"/>
  <c r="X2" i="41" s="1"/>
  <c r="U2" i="41" a="1"/>
  <c r="U2" i="41" s="1"/>
  <c r="R2" i="41" a="1"/>
  <c r="R2" i="41" s="1"/>
  <c r="Q2" i="41"/>
  <c r="P2" i="41"/>
  <c r="M2" i="41" a="1"/>
  <c r="M2" i="41" s="1"/>
  <c r="J2" i="41" a="1"/>
  <c r="J2" i="41" s="1"/>
  <c r="G2" i="41" a="1"/>
  <c r="G2" i="41" s="1"/>
  <c r="D2" i="41" a="1"/>
  <c r="D2" i="41" s="1"/>
  <c r="A2" i="41" s="1"/>
  <c r="B2" i="41"/>
  <c r="G8" i="35"/>
  <c r="F8" i="35"/>
  <c r="E8" i="35"/>
  <c r="D8" i="35"/>
  <c r="A8" i="35" s="1"/>
  <c r="B8" i="35"/>
  <c r="G7" i="35"/>
  <c r="F7" i="35"/>
  <c r="E7" i="35"/>
  <c r="D7" i="35"/>
  <c r="B7" i="35"/>
  <c r="A7" i="35"/>
  <c r="G6" i="35"/>
  <c r="F6" i="35"/>
  <c r="E6" i="35"/>
  <c r="D6" i="35"/>
  <c r="A6" i="35" s="1"/>
  <c r="B6" i="35"/>
  <c r="G5" i="35"/>
  <c r="F5" i="35"/>
  <c r="E5" i="35"/>
  <c r="D5" i="35"/>
  <c r="A5" i="35" s="1"/>
  <c r="B5" i="35"/>
  <c r="G4" i="35"/>
  <c r="F4" i="35"/>
  <c r="E4" i="35"/>
  <c r="D4" i="35"/>
  <c r="B4" i="35"/>
  <c r="A4" i="35"/>
  <c r="G3" i="35"/>
  <c r="F3" i="35"/>
  <c r="E3" i="35"/>
  <c r="D3" i="35"/>
  <c r="A3" i="35" s="1"/>
  <c r="B3" i="35"/>
  <c r="H2" i="35" a="1"/>
  <c r="H2" i="35" s="1"/>
  <c r="G2" i="35"/>
  <c r="F2" i="35"/>
  <c r="E2" i="35"/>
  <c r="D2" i="35"/>
  <c r="A2" i="35" s="1"/>
  <c r="B2" i="35"/>
  <c r="B115" i="73"/>
  <c r="B114" i="73"/>
  <c r="B113" i="73"/>
  <c r="B58" i="73"/>
  <c r="B57" i="73"/>
  <c r="G2" i="81" s="1" a="1"/>
  <c r="A2" i="81" s="1"/>
  <c r="B56" i="73"/>
  <c r="B44" i="73"/>
  <c r="B43" i="73"/>
  <c r="B42" i="73"/>
  <c r="F9" i="73"/>
  <c r="D2" i="77" a="1"/>
  <c r="D2" i="77" s="1"/>
  <c r="A2" i="77" s="1"/>
  <c r="B2" i="77"/>
  <c r="I2" i="82"/>
  <c r="H2" i="82"/>
  <c r="G2" i="82"/>
  <c r="F2" i="82"/>
  <c r="E2" i="82"/>
  <c r="D2" i="82"/>
  <c r="B2" i="82"/>
  <c r="A2" i="82"/>
  <c r="F4" i="80"/>
  <c r="E4" i="80"/>
  <c r="D4" i="80"/>
  <c r="B4" i="80"/>
  <c r="F3" i="80"/>
  <c r="E3" i="80"/>
  <c r="D3" i="80"/>
  <c r="B3" i="80"/>
  <c r="G2" i="80" a="1"/>
  <c r="A2" i="80" s="1"/>
  <c r="F2" i="80"/>
  <c r="E2" i="80"/>
  <c r="D2" i="80"/>
  <c r="B2" i="80"/>
  <c r="B4" i="92"/>
  <c r="D3" i="92"/>
  <c r="A3" i="92" s="1"/>
  <c r="B3" i="92"/>
  <c r="F2" i="92"/>
  <c r="G2" i="92" s="1"/>
  <c r="E2" i="92"/>
  <c r="D2" i="92"/>
  <c r="D4" i="92" s="1"/>
  <c r="B2" i="92"/>
  <c r="A2" i="92"/>
  <c r="B4" i="89"/>
  <c r="D3" i="89"/>
  <c r="A3" i="89" s="1"/>
  <c r="B3" i="89"/>
  <c r="F2" i="89"/>
  <c r="G2" i="89" s="1"/>
  <c r="E2" i="89"/>
  <c r="D2" i="89"/>
  <c r="D4" i="89" s="1"/>
  <c r="B2" i="89"/>
  <c r="A2" i="89"/>
  <c r="F4" i="81"/>
  <c r="E4" i="81"/>
  <c r="D4" i="81"/>
  <c r="B4" i="81"/>
  <c r="F3" i="81"/>
  <c r="E3" i="81"/>
  <c r="D3" i="81"/>
  <c r="B3" i="81"/>
  <c r="F2" i="81"/>
  <c r="E2" i="81"/>
  <c r="D2" i="81"/>
  <c r="B2" i="81"/>
  <c r="B4" i="79"/>
  <c r="B3" i="79"/>
  <c r="D2" i="79" a="1"/>
  <c r="A4" i="79" s="1"/>
  <c r="B2" i="79"/>
  <c r="O2" i="76"/>
  <c r="N2" i="76"/>
  <c r="M2" i="76"/>
  <c r="L2" i="76"/>
  <c r="K2" i="76"/>
  <c r="J2" i="76"/>
  <c r="I2" i="76"/>
  <c r="H2" i="76"/>
  <c r="G2" i="76"/>
  <c r="F2" i="76"/>
  <c r="E2" i="76"/>
  <c r="D2" i="76"/>
  <c r="A2" i="76" s="1"/>
  <c r="B2" i="76"/>
  <c r="O2" i="88" a="1"/>
  <c r="O2" i="88" s="1"/>
  <c r="N2" i="88"/>
  <c r="M2" i="88"/>
  <c r="K2" i="88" a="1"/>
  <c r="K2" i="88" s="1"/>
  <c r="J2" i="88"/>
  <c r="I2" i="88"/>
  <c r="D2" i="88" a="1"/>
  <c r="D2" i="88" s="1"/>
  <c r="A2" i="88" s="1"/>
  <c r="B2" i="88"/>
  <c r="B4" i="87"/>
  <c r="B3" i="33"/>
  <c r="G2" i="33"/>
  <c r="B2" i="33"/>
  <c r="D11" i="14"/>
  <c r="B6" i="57"/>
  <c r="B5" i="57"/>
  <c r="B4" i="57"/>
  <c r="B3" i="57"/>
  <c r="D2" i="57" a="1"/>
  <c r="D2" i="57" s="1"/>
  <c r="B2" i="57"/>
  <c r="I2" i="59"/>
  <c r="H2" i="59"/>
  <c r="G2" i="59"/>
  <c r="F2" i="59"/>
  <c r="E2" i="59"/>
  <c r="D2" i="59"/>
  <c r="A2" i="59" s="1"/>
  <c r="B2" i="59"/>
  <c r="B3" i="84"/>
  <c r="D2" i="84" a="1"/>
  <c r="A3" i="84" s="1"/>
  <c r="B2" i="84"/>
  <c r="B11" i="55"/>
  <c r="A11" i="55"/>
  <c r="B10" i="55"/>
  <c r="A10" i="55"/>
  <c r="B9" i="55"/>
  <c r="A9" i="55"/>
  <c r="B8" i="55"/>
  <c r="A8" i="55"/>
  <c r="B7" i="55"/>
  <c r="A7" i="55"/>
  <c r="B6" i="55"/>
  <c r="B5" i="55"/>
  <c r="B4" i="55"/>
  <c r="B3" i="55"/>
  <c r="D2" i="55" a="1"/>
  <c r="A3" i="55" s="1"/>
  <c r="B2" i="55"/>
  <c r="B11" i="31"/>
  <c r="A11" i="31"/>
  <c r="B10" i="31"/>
  <c r="A10" i="31"/>
  <c r="B9" i="31"/>
  <c r="A9" i="31"/>
  <c r="B8" i="31"/>
  <c r="A8" i="31"/>
  <c r="B7" i="31"/>
  <c r="A7" i="31"/>
  <c r="B6" i="31"/>
  <c r="B5" i="31"/>
  <c r="B4" i="31"/>
  <c r="B3" i="31"/>
  <c r="D2" i="31" a="1"/>
  <c r="A3" i="31" s="1"/>
  <c r="B2" i="31"/>
  <c r="B11" i="30"/>
  <c r="A11" i="30"/>
  <c r="B10" i="30"/>
  <c r="A10" i="30"/>
  <c r="B9" i="30"/>
  <c r="A9" i="30"/>
  <c r="B8" i="30"/>
  <c r="A8" i="30"/>
  <c r="B7" i="30"/>
  <c r="A7" i="30"/>
  <c r="B6" i="30"/>
  <c r="B5" i="30"/>
  <c r="B4" i="30"/>
  <c r="B3" i="30"/>
  <c r="D2" i="30" a="1"/>
  <c r="D2" i="30" s="1"/>
  <c r="A2" i="30" s="1"/>
  <c r="B2" i="30"/>
  <c r="B11" i="29"/>
  <c r="A11" i="29"/>
  <c r="B10" i="29"/>
  <c r="A10" i="29"/>
  <c r="B9" i="29"/>
  <c r="A9" i="29"/>
  <c r="B8" i="29"/>
  <c r="A8" i="29"/>
  <c r="B7" i="29"/>
  <c r="A7" i="29"/>
  <c r="B6" i="29"/>
  <c r="A6" i="29"/>
  <c r="B5" i="29"/>
  <c r="B4" i="29"/>
  <c r="B3" i="29"/>
  <c r="D2" i="29" a="1"/>
  <c r="A3" i="29" s="1"/>
  <c r="B2" i="29"/>
  <c r="B11" i="28"/>
  <c r="A11" i="28"/>
  <c r="B10" i="28"/>
  <c r="A10" i="28"/>
  <c r="B9" i="28"/>
  <c r="A9" i="28"/>
  <c r="B8" i="28"/>
  <c r="A8" i="28"/>
  <c r="B7" i="28"/>
  <c r="A7" i="28"/>
  <c r="B6" i="28"/>
  <c r="B5" i="28"/>
  <c r="B4" i="28"/>
  <c r="B3" i="28"/>
  <c r="D2" i="28" a="1"/>
  <c r="A3" i="28" s="1"/>
  <c r="B2" i="28"/>
  <c r="B11" i="27"/>
  <c r="A11" i="27"/>
  <c r="B10" i="27"/>
  <c r="A10" i="27"/>
  <c r="B9" i="27"/>
  <c r="A9" i="27"/>
  <c r="B8" i="27"/>
  <c r="A8" i="27"/>
  <c r="B7" i="27"/>
  <c r="A7" i="27"/>
  <c r="B6" i="27"/>
  <c r="B5" i="27"/>
  <c r="B4" i="27"/>
  <c r="B3" i="27"/>
  <c r="D2" i="27" a="1"/>
  <c r="A3" i="27" s="1"/>
  <c r="B2" i="27"/>
  <c r="B4" i="2"/>
  <c r="B11" i="25"/>
  <c r="A11" i="25"/>
  <c r="B10" i="25"/>
  <c r="A10" i="25"/>
  <c r="B9" i="25"/>
  <c r="A9" i="25"/>
  <c r="B8" i="25"/>
  <c r="A8" i="25"/>
  <c r="B7" i="25"/>
  <c r="A7" i="25"/>
  <c r="B6" i="25"/>
  <c r="B5" i="25"/>
  <c r="B4" i="25"/>
  <c r="B3" i="25"/>
  <c r="D2" i="25" a="1"/>
  <c r="A3" i="25" s="1"/>
  <c r="B2" i="25"/>
  <c r="B11" i="26"/>
  <c r="A11" i="26"/>
  <c r="B10" i="26"/>
  <c r="A10" i="26"/>
  <c r="B9" i="26"/>
  <c r="A9" i="26"/>
  <c r="B8" i="26"/>
  <c r="A8" i="26"/>
  <c r="B7" i="26"/>
  <c r="A7" i="26"/>
  <c r="B6" i="26"/>
  <c r="B5" i="26"/>
  <c r="B4" i="26"/>
  <c r="B3" i="26"/>
  <c r="D2" i="26" a="1"/>
  <c r="A3" i="26" s="1"/>
  <c r="B2" i="26"/>
  <c r="R2" i="9"/>
  <c r="Q2" i="9"/>
  <c r="P2" i="9"/>
  <c r="O2" i="9"/>
  <c r="N2" i="9"/>
  <c r="M2" i="9"/>
  <c r="L2" i="9"/>
  <c r="K2" i="9"/>
  <c r="J2" i="9"/>
  <c r="I2" i="9"/>
  <c r="H2" i="9"/>
  <c r="G2" i="9"/>
  <c r="F2" i="9"/>
  <c r="D2" i="9"/>
  <c r="B2" i="9"/>
  <c r="E2" i="9" s="1"/>
  <c r="A2" i="9"/>
  <c r="D2" i="33" l="1" a="1"/>
  <c r="A3" i="33" s="1"/>
  <c r="A4" i="26"/>
  <c r="C44" i="71"/>
  <c r="A4" i="51"/>
  <c r="A5" i="51"/>
  <c r="A4" i="27"/>
  <c r="A4" i="68"/>
  <c r="A3" i="57"/>
  <c r="A4" i="31"/>
  <c r="A4" i="28"/>
  <c r="A4" i="55"/>
  <c r="A5" i="32"/>
  <c r="D2" i="24"/>
  <c r="A2" i="24" s="1"/>
  <c r="A3" i="24"/>
  <c r="A6" i="24"/>
  <c r="A4" i="24"/>
  <c r="A4" i="32"/>
  <c r="A6" i="32"/>
  <c r="D2" i="32"/>
  <c r="A2" i="32" s="1"/>
  <c r="A3" i="32"/>
  <c r="A2" i="70"/>
  <c r="A3" i="67"/>
  <c r="A4" i="67"/>
  <c r="A5" i="67"/>
  <c r="A6" i="67"/>
  <c r="D2" i="69"/>
  <c r="A2" i="69" s="1"/>
  <c r="A5" i="68"/>
  <c r="A6" i="68"/>
  <c r="D2" i="68"/>
  <c r="A2" i="68" s="1"/>
  <c r="A3" i="68"/>
  <c r="D2" i="66"/>
  <c r="A3" i="66"/>
  <c r="A4" i="66"/>
  <c r="A2" i="66"/>
  <c r="D2" i="64"/>
  <c r="A2" i="64" s="1"/>
  <c r="A3" i="64"/>
  <c r="A4" i="64"/>
  <c r="A4" i="75"/>
  <c r="A2" i="75"/>
  <c r="A5" i="75"/>
  <c r="A6" i="75"/>
  <c r="D2" i="75"/>
  <c r="A3" i="75"/>
  <c r="D2" i="74"/>
  <c r="A3" i="74"/>
  <c r="A4" i="74"/>
  <c r="A2" i="74"/>
  <c r="A6" i="51"/>
  <c r="D2" i="51"/>
  <c r="A2" i="51" s="1"/>
  <c r="A3" i="51"/>
  <c r="D2" i="50"/>
  <c r="A2" i="50" s="1"/>
  <c r="D2" i="45"/>
  <c r="A2" i="45" s="1"/>
  <c r="A3" i="45"/>
  <c r="A3" i="44"/>
  <c r="A4" i="80"/>
  <c r="G2" i="80"/>
  <c r="A3" i="80"/>
  <c r="F4" i="92"/>
  <c r="G4" i="92" s="1"/>
  <c r="A4" i="92"/>
  <c r="F3" i="92"/>
  <c r="G3" i="92" s="1"/>
  <c r="F4" i="89"/>
  <c r="G4" i="89" s="1"/>
  <c r="A4" i="89"/>
  <c r="F3" i="89"/>
  <c r="G3" i="89" s="1"/>
  <c r="A4" i="81"/>
  <c r="G2" i="81"/>
  <c r="A3" i="81"/>
  <c r="D2" i="79"/>
  <c r="A2" i="79" s="1"/>
  <c r="A3" i="79"/>
  <c r="A4" i="57"/>
  <c r="A2" i="57"/>
  <c r="A5" i="57"/>
  <c r="A6" i="57"/>
  <c r="A2" i="84"/>
  <c r="D2" i="84"/>
  <c r="A5" i="55"/>
  <c r="A6" i="55"/>
  <c r="D2" i="55"/>
  <c r="A2" i="55" s="1"/>
  <c r="A5" i="31"/>
  <c r="A6" i="31"/>
  <c r="D2" i="31"/>
  <c r="A2" i="31" s="1"/>
  <c r="A4" i="30"/>
  <c r="A5" i="30"/>
  <c r="A6" i="30"/>
  <c r="A3" i="30"/>
  <c r="A5" i="29"/>
  <c r="A4" i="29"/>
  <c r="D2" i="29"/>
  <c r="A2" i="29" s="1"/>
  <c r="A5" i="28"/>
  <c r="A6" i="28"/>
  <c r="D2" i="28"/>
  <c r="A2" i="28" s="1"/>
  <c r="A5" i="27"/>
  <c r="A6" i="27"/>
  <c r="D2" i="27"/>
  <c r="A2" i="27" s="1"/>
  <c r="A5" i="25"/>
  <c r="A6" i="25"/>
  <c r="D2" i="25"/>
  <c r="A2" i="25" s="1"/>
  <c r="A4" i="25"/>
  <c r="A5" i="26"/>
  <c r="A6" i="26"/>
  <c r="D2" i="26"/>
  <c r="A2" i="26" s="1"/>
  <c r="D2" i="33" l="1"/>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tc={EE16C57E-4C37-B14C-93FA-464417B5AE88}</author>
  </authors>
  <commentList>
    <comment ref="B15" authorId="0" shapeId="0" xr:uid="{EE16C57E-4C37-B14C-93FA-464417B5AE88}">
      <text>
        <t xml:space="preserve">[Threaded comment]
Your version of Excel allows you to read this threaded comment; however, any edits to it will get removed if the file is opened in a newer version of Excel. Learn more: https://go.microsoft.com/fwlink/?linkid=870924
Comment:
See Task 5.1 report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tc={0880BC12-2379-564C-8F5A-B35539B8BF92}</author>
  </authors>
  <commentList>
    <comment ref="B19" authorId="0" shapeId="0" xr:uid="{0880BC12-2379-564C-8F5A-B35539B8BF92}">
      <text>
        <t>[Threaded comment]
Your version of Excel allows you to read this threaded comment; however, any edits to it will get removed if the file is opened in a newer version of Excel. Learn more: https://go.microsoft.com/fwlink/?linkid=870924
Comment:
    See report from Gridworks (Deborah)</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<sst xmlns="http://schemas.openxmlformats.org/spreadsheetml/2006/main" count="6059" uniqueCount="3670">
  <si>
    <t>NEXT PAGE &gt;</t>
  </si>
  <si>
    <t>Grantee Benefits Data Collection</t>
  </si>
  <si>
    <t>To assess and report on the fulfillment of EPIC's purpose, the Energy Commission requires that all EPIC award recipients respond to a questionnaire relating to the costs, benefits, and various other attributes of their projects. Information provided herein will be used to prepare reports and evaluations of the EPIC program for the California Public Utilities Commission (CPUC), the Legislature, and other audiences.</t>
  </si>
  <si>
    <t xml:space="preserve">Instructions for completing the data request are provided in black italics throughout the workbook. </t>
  </si>
  <si>
    <r>
      <rPr>
        <b/>
        <i/>
        <sz val="11"/>
        <color theme="1"/>
        <rFont val="Calibri"/>
        <family val="2"/>
        <scheme val="minor"/>
      </rPr>
      <t>Pop-up notifications</t>
    </r>
    <r>
      <rPr>
        <i/>
        <sz val="11"/>
        <color theme="1"/>
        <rFont val="Calibri"/>
        <family val="2"/>
        <scheme val="minor"/>
      </rPr>
      <t xml:space="preserve"> are embedded throughout and provide additional information on a specific data request. </t>
    </r>
  </si>
  <si>
    <t>These pop-up notifications can be moved by clicking and dragging to a new location.</t>
  </si>
  <si>
    <t>Please answer questions in order.</t>
  </si>
  <si>
    <t>Relevant data collection period:</t>
  </si>
  <si>
    <t>Kick-off</t>
  </si>
  <si>
    <t>Type of Project:</t>
  </si>
  <si>
    <t>ARD</t>
  </si>
  <si>
    <r>
      <rPr>
        <i/>
        <sz val="11"/>
        <color theme="8" tint="-0.499984740745262"/>
        <rFont val="Calibri"/>
        <family val="2"/>
        <scheme val="minor"/>
      </rPr>
      <t xml:space="preserve">Scroll </t>
    </r>
    <r>
      <rPr>
        <sz val="14"/>
        <color theme="8" tint="-0.499984740745262"/>
        <rFont val="Wingdings 3"/>
        <family val="1"/>
        <charset val="2"/>
      </rPr>
      <t></t>
    </r>
  </si>
  <si>
    <t>BACKGROUND</t>
  </si>
  <si>
    <t>Date of Response:</t>
  </si>
  <si>
    <t>Grant Number:</t>
  </si>
  <si>
    <t>Grant Title:</t>
  </si>
  <si>
    <t>Technology(ies):</t>
  </si>
  <si>
    <t>Relevant Conventional Technology(ies):</t>
  </si>
  <si>
    <t>Scale of Project:</t>
  </si>
  <si>
    <t>General Customer End-Use Sector:</t>
  </si>
  <si>
    <t>Detailed Customer End-Use Sector:</t>
  </si>
  <si>
    <t>Piloting Technology Outside Lab:</t>
  </si>
  <si>
    <t>Electric Utility:</t>
  </si>
  <si>
    <t>Gas Utility:</t>
  </si>
  <si>
    <t>ROLE OF EPIC</t>
  </si>
  <si>
    <t>Project Occurrence:</t>
  </si>
  <si>
    <t>Project Timeline:</t>
  </si>
  <si>
    <t>Project Scale:</t>
  </si>
  <si>
    <t>Additional Comments:</t>
  </si>
  <si>
    <t>GrantNum</t>
  </si>
  <si>
    <t>CollectPeriod</t>
  </si>
  <si>
    <t>PrefValue</t>
  </si>
  <si>
    <t>ProjType</t>
  </si>
  <si>
    <t>RespDate</t>
  </si>
  <si>
    <t>GrantTitle</t>
  </si>
  <si>
    <t>Tech</t>
  </si>
  <si>
    <t>ConvTech</t>
  </si>
  <si>
    <t>Scale</t>
  </si>
  <si>
    <t>GenUseSect</t>
  </si>
  <si>
    <t>DetUseSect</t>
  </si>
  <si>
    <t>PilTechOut</t>
  </si>
  <si>
    <t>ElecUtil</t>
  </si>
  <si>
    <t>GasUtil</t>
  </si>
  <si>
    <t>EPICRole</t>
  </si>
  <si>
    <t>EPICTime</t>
  </si>
  <si>
    <t>EPICScale</t>
  </si>
  <si>
    <t>EPICComm</t>
  </si>
  <si>
    <t>PROJECT TEAM</t>
  </si>
  <si>
    <t>Please list the name of all organizations/companies that are involved in this project.</t>
  </si>
  <si>
    <t>Gray cells do not require data inputs.</t>
  </si>
  <si>
    <t>Data have been pre-filled based on responses to previous data collection efforts, please review and modify as needed.</t>
  </si>
  <si>
    <t>Name of Entity</t>
  </si>
  <si>
    <t>Type of Entity</t>
  </si>
  <si>
    <t>Prime or Subcontractor</t>
  </si>
  <si>
    <t>Role in Project</t>
  </si>
  <si>
    <t>California-based Entity</t>
  </si>
  <si>
    <t>Small Business</t>
  </si>
  <si>
    <t>Disabled-veteran-owned Business</t>
  </si>
  <si>
    <t>Woman-owned Business</t>
  </si>
  <si>
    <t>Minority-owned Business</t>
  </si>
  <si>
    <t>LGBT-owned Business</t>
  </si>
  <si>
    <t>EIN Member</t>
  </si>
  <si>
    <t>EIN Connection</t>
  </si>
  <si>
    <t>EIN Outcomes</t>
  </si>
  <si>
    <t>EntName</t>
  </si>
  <si>
    <t>EntType</t>
  </si>
  <si>
    <t>PrimeSub</t>
  </si>
  <si>
    <t>ProjRole</t>
  </si>
  <si>
    <t>CalStat</t>
  </si>
  <si>
    <t>SBStat</t>
  </si>
  <si>
    <t>DVOBStat</t>
  </si>
  <si>
    <t>WOBStat</t>
  </si>
  <si>
    <t>MOBStat</t>
  </si>
  <si>
    <t>LGBTStat</t>
  </si>
  <si>
    <t>EINMem</t>
  </si>
  <si>
    <t>EINConn</t>
  </si>
  <si>
    <t>EINOut</t>
  </si>
  <si>
    <t>PROJECT-SPECIFIC PERFORMANCE METRICS</t>
  </si>
  <si>
    <t>This section identifies project-specific metric targets at the beginning of the agreement. The metrics should provide constructive targets for the performance of the technology or project and how the metric will be measured and evaluated, during and after the project is complete.</t>
  </si>
  <si>
    <t>Process</t>
  </si>
  <si>
    <t xml:space="preserve">Develop draft project-specific performance metrics in the table below. The CAM and project Technical Advisory Committee will review these metrics for the kickoff meeting and they will be discussed at the first Technical Advisory Committee meeting. The recipient will coordinate with the CAM to update and finalize the performance metrics based on input received at the first Technical Advisory Committee meeting. The metrics will be reviewed and accessed at each CPR meeting and the final meeting. </t>
  </si>
  <si>
    <t>Instructions</t>
  </si>
  <si>
    <t>Metrics should address advancements of the technology being studied that represent that the technology is being advanced relative to the expected goal; examples include improved steam production per well; improved capacity factors, reduced drilling costs, extended longevity of well casings, improved operational flexibility, reduced lithium production costs, etc.</t>
  </si>
  <si>
    <r>
      <t xml:space="preserve">Data have been pre-filled based on responses to previous data collection efforts, </t>
    </r>
    <r>
      <rPr>
        <b/>
        <i/>
        <sz val="11"/>
        <color theme="1"/>
        <rFont val="Calibri"/>
        <family val="2"/>
        <scheme val="minor"/>
      </rPr>
      <t>do not modify previous inputs, complete for new columns.</t>
    </r>
  </si>
  <si>
    <t>Performance Metric</t>
  </si>
  <si>
    <t>Metric Category</t>
  </si>
  <si>
    <t>Performance Metric Unit</t>
  </si>
  <si>
    <t>Benchmark Performance</t>
  </si>
  <si>
    <t>Current Project  Performance</t>
  </si>
  <si>
    <t>Minimum Target Performance</t>
  </si>
  <si>
    <t>Goal Target Performance</t>
  </si>
  <si>
    <t>Evaluation Method</t>
  </si>
  <si>
    <t>Significance of Metric</t>
  </si>
  <si>
    <t>Citation(s)</t>
  </si>
  <si>
    <t>Final Measured Performance</t>
  </si>
  <si>
    <t>PerfMet</t>
  </si>
  <si>
    <t>MetCat</t>
  </si>
  <si>
    <t>PerfMetUnit</t>
  </si>
  <si>
    <t>BenchPerf</t>
  </si>
  <si>
    <t>CurrPerf</t>
  </si>
  <si>
    <t>MinTarPerf</t>
  </si>
  <si>
    <t>GoalPerf</t>
  </si>
  <si>
    <t>EvalMeth</t>
  </si>
  <si>
    <t>SigMet</t>
  </si>
  <si>
    <t>Citat</t>
  </si>
  <si>
    <t>FinPerfVal</t>
  </si>
  <si>
    <t>KNOWLEDGE</t>
  </si>
  <si>
    <t>PUBLICATIONS</t>
  </si>
  <si>
    <t>Publication Type</t>
  </si>
  <si>
    <t>Publication Status</t>
  </si>
  <si>
    <t>Title</t>
  </si>
  <si>
    <t>Author(s)</t>
  </si>
  <si>
    <t>Year of Publication</t>
  </si>
  <si>
    <t>Publication Acknowledges EPIC Role</t>
  </si>
  <si>
    <t>Publicly Available</t>
  </si>
  <si>
    <t>Citation</t>
  </si>
  <si>
    <t>Document Link</t>
  </si>
  <si>
    <t>OUTREACH EVENTS - PRESENTATIONS/TRAININGS/WORKSHOPS/WEBINARS</t>
  </si>
  <si>
    <t>Event</t>
  </si>
  <si>
    <t>Status</t>
  </si>
  <si>
    <t>Name of the Event</t>
  </si>
  <si>
    <t>Event Year</t>
  </si>
  <si>
    <t>Number of Attendees</t>
  </si>
  <si>
    <t>Link Describing Event</t>
  </si>
  <si>
    <t>PATENTS</t>
  </si>
  <si>
    <t>Patent Title</t>
  </si>
  <si>
    <t>Year of Patent Issued</t>
  </si>
  <si>
    <t>Serial Number of Patent Application</t>
  </si>
  <si>
    <t>Patent Number</t>
  </si>
  <si>
    <t>AWARDS</t>
  </si>
  <si>
    <t>Name of Award</t>
  </si>
  <si>
    <t>Year of Award issued</t>
  </si>
  <si>
    <t>Awarding Organization</t>
  </si>
  <si>
    <t>Award Link</t>
  </si>
  <si>
    <t>ONLINE TOOLS AND RESOURCES</t>
  </si>
  <si>
    <t>Name of Tool/Software</t>
  </si>
  <si>
    <t>Purpose</t>
  </si>
  <si>
    <t>Audience</t>
  </si>
  <si>
    <t>Tool Metric</t>
  </si>
  <si>
    <t>Tool Use</t>
  </si>
  <si>
    <t>Link to Tool/ Resource</t>
  </si>
  <si>
    <t>PubType</t>
  </si>
  <si>
    <t>PubStat</t>
  </si>
  <si>
    <t>PubName</t>
  </si>
  <si>
    <t>PubAuth</t>
  </si>
  <si>
    <t>PubYear</t>
  </si>
  <si>
    <t>PubEPIC</t>
  </si>
  <si>
    <t>PubAvail</t>
  </si>
  <si>
    <t>PubCit</t>
  </si>
  <si>
    <t>DocLink</t>
  </si>
  <si>
    <t>EveType</t>
  </si>
  <si>
    <t>EveStat</t>
  </si>
  <si>
    <t>EveName</t>
  </si>
  <si>
    <t>EveYear</t>
  </si>
  <si>
    <t>EveAttend</t>
  </si>
  <si>
    <t>EveLink</t>
  </si>
  <si>
    <t>PatTitl</t>
  </si>
  <si>
    <t>PatStat</t>
  </si>
  <si>
    <t>PatYear</t>
  </si>
  <si>
    <t>PatSerNum</t>
  </si>
  <si>
    <t>PatNum</t>
  </si>
  <si>
    <t>AwardNam</t>
  </si>
  <si>
    <t>AwardYear</t>
  </si>
  <si>
    <t>AwardOrg</t>
  </si>
  <si>
    <t>AwardLink</t>
  </si>
  <si>
    <t>ToolName</t>
  </si>
  <si>
    <t>ToolStat</t>
  </si>
  <si>
    <t>ToolPurp</t>
  </si>
  <si>
    <t>ToolAud</t>
  </si>
  <si>
    <t>ToolMetric</t>
  </si>
  <si>
    <t>ToolDown</t>
  </si>
  <si>
    <t>ToolLink</t>
  </si>
  <si>
    <t>BUSINESS GROWTH</t>
  </si>
  <si>
    <t>Please complete the following data requests on the company formation, investment, and technology adoption.</t>
  </si>
  <si>
    <t>Company Formation</t>
  </si>
  <si>
    <r>
      <t xml:space="preserve">Was a new company created or founded </t>
    </r>
    <r>
      <rPr>
        <b/>
        <sz val="11"/>
        <color theme="8" tint="-0.499984740745262"/>
        <rFont val="Calibri"/>
        <family val="2"/>
        <scheme val="minor"/>
      </rPr>
      <t>that is on the project team</t>
    </r>
    <r>
      <rPr>
        <sz val="11"/>
        <color theme="8" tint="-0.499984740745262"/>
        <rFont val="Calibri"/>
        <family val="2"/>
        <scheme val="minor"/>
      </rPr>
      <t xml:space="preserve"> to commercialize the technology for which you received support from EPIC under this grant?</t>
    </r>
  </si>
  <si>
    <t>What is the name of the company?</t>
  </si>
  <si>
    <t xml:space="preserve">What year was this company formed? </t>
  </si>
  <si>
    <r>
      <t xml:space="preserve">Was a new company created or founded </t>
    </r>
    <r>
      <rPr>
        <b/>
        <sz val="11"/>
        <color theme="8" tint="-0.499984740745262"/>
        <rFont val="Calibri"/>
        <family val="2"/>
        <scheme val="minor"/>
      </rPr>
      <t xml:space="preserve">during this EPIC grant </t>
    </r>
    <r>
      <rPr>
        <sz val="11"/>
        <color theme="8" tint="-0.499984740745262"/>
        <rFont val="Calibri"/>
        <family val="2"/>
        <scheme val="minor"/>
      </rPr>
      <t>to commercialize the technology for which you received support from EPIC under this grant?</t>
    </r>
  </si>
  <si>
    <t>What is the name of the new company?</t>
  </si>
  <si>
    <t xml:space="preserve">What year was this new company formed? </t>
  </si>
  <si>
    <t>Investment</t>
  </si>
  <si>
    <t>Please provide the total amount of public or private funding received prior to the EPIC grant.</t>
  </si>
  <si>
    <t>Investment Type</t>
  </si>
  <si>
    <t>Total Investment ($)</t>
  </si>
  <si>
    <t>Public</t>
  </si>
  <si>
    <t>Private</t>
  </si>
  <si>
    <t>Please record any additional investments you have received since the start of this EPIC grant. This does not include EPIC funds or funds reported above.</t>
  </si>
  <si>
    <t>Awarding Entity</t>
  </si>
  <si>
    <t>Raised Capital ($)</t>
  </si>
  <si>
    <t>Type of Investment</t>
  </si>
  <si>
    <t>Award Date</t>
  </si>
  <si>
    <t xml:space="preserve">Effect of EPIC </t>
  </si>
  <si>
    <t>Details - Effect of EPIC</t>
  </si>
  <si>
    <t>Adoption</t>
  </si>
  <si>
    <t>Please indicate if your project has resulted in any of the follow-on effects.</t>
  </si>
  <si>
    <t>Type</t>
  </si>
  <si>
    <t>Project Effect</t>
  </si>
  <si>
    <t>Detailed Description</t>
  </si>
  <si>
    <t xml:space="preserve">Eligible for Incentive or Assistance Program </t>
  </si>
  <si>
    <t>Informed Regulatory Standard</t>
  </si>
  <si>
    <t>Informed Market-driven Standard</t>
  </si>
  <si>
    <t>Informed Policy</t>
  </si>
  <si>
    <t>Replicated by Others</t>
  </si>
  <si>
    <t>FundSource</t>
  </si>
  <si>
    <t>RaisCap</t>
  </si>
  <si>
    <t>TypeInvest</t>
  </si>
  <si>
    <t>AwardDate</t>
  </si>
  <si>
    <t>EffectEPIC</t>
  </si>
  <si>
    <t>EPICCont</t>
  </si>
  <si>
    <t>PreFundType</t>
  </si>
  <si>
    <t>PreFundAmount</t>
  </si>
  <si>
    <t>CmpnyPreEPIC</t>
  </si>
  <si>
    <t>NameCmpyPreEPIC</t>
  </si>
  <si>
    <t>YearCmpnyPreEPIC</t>
  </si>
  <si>
    <t>CmpnyEPIC</t>
  </si>
  <si>
    <t>NameCmpnyEPIC</t>
  </si>
  <si>
    <t>YearCmpnyEPIC</t>
  </si>
  <si>
    <t>AdopType</t>
  </si>
  <si>
    <t>AdoptConf</t>
  </si>
  <si>
    <t>AdopDetDes</t>
  </si>
  <si>
    <t>JOBS</t>
  </si>
  <si>
    <t>The table below asks for jobs directly supported by the project funding.</t>
  </si>
  <si>
    <t>JOBS DIRECTLY FUNDED BY PROJECT</t>
  </si>
  <si>
    <t>Job funding source</t>
  </si>
  <si>
    <t>Hours worked over term of project (2,080 = 1 FTE)</t>
  </si>
  <si>
    <r>
      <rPr>
        <b/>
        <i/>
        <sz val="9"/>
        <color theme="0"/>
        <rFont val="Calibri"/>
        <family val="2"/>
        <scheme val="minor"/>
      </rPr>
      <t>Automatically Calculated</t>
    </r>
    <r>
      <rPr>
        <b/>
        <sz val="9"/>
        <color theme="0"/>
        <rFont val="Calibri"/>
        <family val="2"/>
        <scheme val="minor"/>
      </rPr>
      <t>: Number of FTE over course of project</t>
    </r>
  </si>
  <si>
    <t>EPIC</t>
  </si>
  <si>
    <t>Match</t>
  </si>
  <si>
    <t>How many of the EPIC FTE reported above are jobs anticipated to persist post-EPIC funding?</t>
  </si>
  <si>
    <t>JobsSource</t>
  </si>
  <si>
    <t>JobsHours</t>
  </si>
  <si>
    <t>JobsFTE</t>
  </si>
  <si>
    <t>JobsPostE</t>
  </si>
  <si>
    <t>TECHNOLOGICAL LEARNING</t>
  </si>
  <si>
    <t>Installed Units of Technology</t>
  </si>
  <si>
    <t>Benchmark</t>
  </si>
  <si>
    <t>Target - Post-project (Due to Project)</t>
  </si>
  <si>
    <t>Target- Post Project (Spillover)</t>
  </si>
  <si>
    <t>Final Target - Post-project (Due to Project)</t>
  </si>
  <si>
    <t>Final Target - Post-project (Spillover)</t>
  </si>
  <si>
    <t>Production Cost  of Technology (dollars per unit)</t>
  </si>
  <si>
    <t>How much are the production cost per unit before the start of the EPIC project?</t>
  </si>
  <si>
    <t>Will this project reduce the initial cost of producing the technology (e.g. through new design or materials)?</t>
  </si>
  <si>
    <t>Please enter in the table below the amount this project will directly reduce per unit production costs.</t>
  </si>
  <si>
    <t>Target - Post-project</t>
  </si>
  <si>
    <t>Final Target - Post-project</t>
  </si>
  <si>
    <t>Installation Cost  of Technology (dollars per unit)</t>
  </si>
  <si>
    <t>How much are the installation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</si>
  <si>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</si>
  <si>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unit installation costs.</t>
  </si>
  <si>
    <t>NumTechBenchc</t>
  </si>
  <si>
    <t>NumTechEPICTar</t>
  </si>
  <si>
    <t>NumTechSpillTar</t>
  </si>
  <si>
    <t>NumTechEPICFin</t>
  </si>
  <si>
    <t>NumTechSpillFin</t>
  </si>
  <si>
    <t>ProdCostBench</t>
  </si>
  <si>
    <t>RedProdCostYN</t>
  </si>
  <si>
    <t>ProdCostTarg</t>
  </si>
  <si>
    <t>ProdCostFin</t>
  </si>
  <si>
    <t>InstCostBench</t>
  </si>
  <si>
    <t>RedInstCostYN</t>
  </si>
  <si>
    <t>InstCostTargt</t>
  </si>
  <si>
    <t>InstCostFin</t>
  </si>
  <si>
    <t>ElecRed</t>
  </si>
  <si>
    <t>LoadShft</t>
  </si>
  <si>
    <t>LoadShed</t>
  </si>
  <si>
    <t>FuelRed</t>
  </si>
  <si>
    <t>NetMeter</t>
  </si>
  <si>
    <t>EnStYr</t>
  </si>
  <si>
    <t>EnEndDate</t>
  </si>
  <si>
    <t>TechEffUp</t>
  </si>
  <si>
    <t>ElecRateTyp</t>
  </si>
  <si>
    <t>IntScale</t>
  </si>
  <si>
    <t>NumBProfiles</t>
  </si>
  <si>
    <t>EnCstUnit</t>
  </si>
  <si>
    <t>EngBProfiles</t>
  </si>
  <si>
    <t>EngNumBuil</t>
  </si>
  <si>
    <t>EngNumTech</t>
  </si>
  <si>
    <t>ElecRepScale</t>
  </si>
  <si>
    <t>DemCharg</t>
  </si>
  <si>
    <t>TotElecCons</t>
  </si>
  <si>
    <t>BuildProfER</t>
  </si>
  <si>
    <t>ElecReport</t>
  </si>
  <si>
    <t>ElecUseBen</t>
  </si>
  <si>
    <t>ElecUseTarg</t>
  </si>
  <si>
    <t>ElecUseFin</t>
  </si>
  <si>
    <t>ShiftSite</t>
  </si>
  <si>
    <t>ShiftPeak</t>
  </si>
  <si>
    <t>ShiftSec</t>
  </si>
  <si>
    <t>ShiftSecPer</t>
  </si>
  <si>
    <t>ShedSite</t>
  </si>
  <si>
    <t>ShedPeak</t>
  </si>
  <si>
    <t>ShedSec</t>
  </si>
  <si>
    <t>ShedSecPer</t>
  </si>
  <si>
    <t>FuelType</t>
  </si>
  <si>
    <t>FuelUnit</t>
  </si>
  <si>
    <t>FuelScale</t>
  </si>
  <si>
    <t>FRBuildPro</t>
  </si>
  <si>
    <t>FRRedRep</t>
  </si>
  <si>
    <t>FRBench</t>
  </si>
  <si>
    <t>FRTarget</t>
  </si>
  <si>
    <t>FRFinal</t>
  </si>
  <si>
    <t>GenPowType</t>
  </si>
  <si>
    <t>SysCap</t>
  </si>
  <si>
    <t>TotalGen</t>
  </si>
  <si>
    <t>GenHours</t>
  </si>
  <si>
    <t>GenWkEnd</t>
  </si>
  <si>
    <t>ProjZipCode</t>
  </si>
  <si>
    <t>LoadRedTy</t>
  </si>
  <si>
    <t>LoadRedTarg</t>
  </si>
  <si>
    <t>LoadRedFin</t>
  </si>
  <si>
    <t>ENERGY</t>
  </si>
  <si>
    <t>Please input data into the yellow shaded cells. Grey cells indicate a data input is Not Applicable.</t>
  </si>
  <si>
    <t>Will this project result in any of the following benefits?</t>
  </si>
  <si>
    <t>Electricity Reduction</t>
  </si>
  <si>
    <t>Load Shift</t>
  </si>
  <si>
    <t>Load Shed</t>
  </si>
  <si>
    <t>Fuel Reduction</t>
  </si>
  <si>
    <t>Energy Generation with Net Metering</t>
  </si>
  <si>
    <t>What year will the project be operational and project benefits start?</t>
  </si>
  <si>
    <t>What is the estimated year that the project savings will end?</t>
  </si>
  <si>
    <t>What is the technology type for the energy efficiency upgrade?</t>
  </si>
  <si>
    <t>What is the electricity rate type?</t>
  </si>
  <si>
    <t>What is the scale of intervention for the project?</t>
  </si>
  <si>
    <t>How many different building profiles does this project affect?</t>
  </si>
  <si>
    <t>What is the cost to the consumer to purchase this technology?</t>
  </si>
  <si>
    <t>Building Profiles</t>
  </si>
  <si>
    <t>Building Profile Number</t>
  </si>
  <si>
    <t>Number of Buildings</t>
  </si>
  <si>
    <t>Technology Per Building</t>
  </si>
  <si>
    <t>ENERGY - ELECTRICITY REDUCTION</t>
  </si>
  <si>
    <t>What is the scale of reported electricity savings?</t>
  </si>
  <si>
    <t>Do electricity bills at project site include a demand charge?</t>
  </si>
  <si>
    <t>What is the total annual site-level electricity consumption (kWh)?</t>
  </si>
  <si>
    <t>Level of Reported Electricity Savings</t>
  </si>
  <si>
    <t>Electricity Savings Reported As</t>
  </si>
  <si>
    <t>Annual Electricity Use (kWh)- Benchmark</t>
  </si>
  <si>
    <t>Value OR Percent Efficiency Improvement - Target</t>
  </si>
  <si>
    <t>Value OR Percent Efficiency Improvement - Final Target</t>
  </si>
  <si>
    <t>ENERGY - SYSTEM-LEVEL SAVINGS</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</si>
  <si>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t>
    </r>
  </si>
  <si>
    <t>Load Reduction</t>
  </si>
  <si>
    <t>Please select the load reduction type from the drop-down list in the table below.</t>
  </si>
  <si>
    <t>Load Reduction Type</t>
  </si>
  <si>
    <t>Load Reduced (MW) - Target</t>
  </si>
  <si>
    <t>Load Reduced (MW) - Final Target</t>
  </si>
  <si>
    <t>ENERGY - DEMAND RESPONSE- LOAD SHIFT</t>
  </si>
  <si>
    <t>Does this project affect a specific site/ group of sites  or a mass market-level demand response program?</t>
  </si>
  <si>
    <t>What is the impacted peak load (MW)?</t>
  </si>
  <si>
    <t>Please indicate in the table below the percentage of sectors that are impacted.</t>
  </si>
  <si>
    <t>Sector</t>
  </si>
  <si>
    <t>Percentage</t>
  </si>
  <si>
    <t>Residential</t>
  </si>
  <si>
    <t xml:space="preserve">Medium C&amp;I </t>
  </si>
  <si>
    <t>Large C&amp;I</t>
  </si>
  <si>
    <t>ENERGY - DEMAND RESPONSE- LOAD SHED</t>
  </si>
  <si>
    <t>ENERGY - FUEL REDUCTION</t>
  </si>
  <si>
    <t>What is the fuel type with anticipated fuel savings?</t>
  </si>
  <si>
    <t>What is the unit associated with the reported fuel savings?</t>
  </si>
  <si>
    <t>What is the scale of reported fuel savings?</t>
  </si>
  <si>
    <t>Level of Reported Fuel Savings</t>
  </si>
  <si>
    <t>Fuel Savings Reported As</t>
  </si>
  <si>
    <t>Annual Fuel Use - Benchmark</t>
  </si>
  <si>
    <t>ENERGY - ENERGY GENERATION WITH NET METERING</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</si>
  <si>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 and white cells are optional.</t>
    </r>
  </si>
  <si>
    <t>What is the generation power type?</t>
  </si>
  <si>
    <t>What is the system capacity (kW)?</t>
  </si>
  <si>
    <t>What is the total expected generation for the project (kWh/year)?</t>
  </si>
  <si>
    <t>What hours does energy generation occur?</t>
  </si>
  <si>
    <t>Does generation occur on weekends and holidays?</t>
  </si>
  <si>
    <t>What zip code is the project site located?</t>
  </si>
  <si>
    <t>LEVELIZED COST OF ENERGY (LCOE)</t>
  </si>
  <si>
    <t>Please input data into the yellow shaded cells in the tables below. Grey cells indicate a data input is Not Applicable.</t>
  </si>
  <si>
    <r>
      <t xml:space="preserve">Data have been pre-filled based on responses to previous data collection efforts, </t>
    </r>
    <r>
      <rPr>
        <b/>
        <i/>
        <sz val="11"/>
        <color theme="1"/>
        <rFont val="Calibri"/>
        <family val="2"/>
        <scheme val="minor"/>
      </rPr>
      <t>do not modify previous inputs, complete for new column.</t>
    </r>
  </si>
  <si>
    <t>General Inputs</t>
  </si>
  <si>
    <t>Selection</t>
  </si>
  <si>
    <t>Energy Technology</t>
  </si>
  <si>
    <t>Installed Capacity (MW)</t>
  </si>
  <si>
    <t>PV System Design</t>
  </si>
  <si>
    <t>PV Cell Technology</t>
  </si>
  <si>
    <t>Costs and Operating Characteristics</t>
  </si>
  <si>
    <r>
      <t xml:space="preserve">The costs and characteristics should represent the cost to install a </t>
    </r>
    <r>
      <rPr>
        <b/>
        <i/>
        <sz val="11"/>
        <rFont val="Calibri"/>
        <family val="2"/>
        <scheme val="minor"/>
      </rPr>
      <t>single</t>
    </r>
    <r>
      <rPr>
        <i/>
        <sz val="11"/>
        <rFont val="Calibri"/>
        <family val="2"/>
        <scheme val="minor"/>
      </rPr>
      <t xml:space="preserve"> project of a certain size (as specified by the installed capacity input above). Estimates should consider cost changes due solely to the expected impact of this EPIC-supported project.</t>
    </r>
  </si>
  <si>
    <t>For battery applications, system costs include capacity (installed power) and duration (number of cells).</t>
  </si>
  <si>
    <t>Cost or Operating Characteristic</t>
  </si>
  <si>
    <t>Unit</t>
  </si>
  <si>
    <t>Does project address characteristic - is data estimate available?</t>
  </si>
  <si>
    <t>Benchmark Value</t>
  </si>
  <si>
    <t>Target Post-intervention Value or Percent Improvement</t>
  </si>
  <si>
    <t>Supporting Documentation</t>
  </si>
  <si>
    <t>Notes</t>
  </si>
  <si>
    <t>Final Target Post-intervention Value</t>
  </si>
  <si>
    <t>Capacity Factor</t>
  </si>
  <si>
    <t>%</t>
  </si>
  <si>
    <t>Annual Degradation Rate</t>
  </si>
  <si>
    <t>Installed Cost</t>
  </si>
  <si>
    <t>$/kW</t>
  </si>
  <si>
    <t>Fixed Operating &amp; Maintenance (FOM)</t>
  </si>
  <si>
    <t>$/kW-yr</t>
  </si>
  <si>
    <t>Variable Operating &amp; Maintenance (VOM)</t>
  </si>
  <si>
    <t>$/MWh</t>
  </si>
  <si>
    <t>Fuel Cost</t>
  </si>
  <si>
    <t>$/MMBtu</t>
  </si>
  <si>
    <t>Heat Rate</t>
  </si>
  <si>
    <t>Btu/kWh</t>
  </si>
  <si>
    <t>EnTech</t>
  </si>
  <si>
    <t>InstCap</t>
  </si>
  <si>
    <t>PVSysDes</t>
  </si>
  <si>
    <t>PVCellTech</t>
  </si>
  <si>
    <t>Charact</t>
  </si>
  <si>
    <t>DataAvail</t>
  </si>
  <si>
    <t>BaseValue</t>
  </si>
  <si>
    <t>TargValue</t>
  </si>
  <si>
    <t>SuppDoc</t>
  </si>
  <si>
    <t>PostValue</t>
  </si>
  <si>
    <t>PERMITTING SOFT COSTS</t>
  </si>
  <si>
    <t>Please complete the following data requests for the DER installation. If there are multiple DER units in the project, aggregate data across units in responding to this data request. Costs should be reported as nominal dollars.</t>
  </si>
  <si>
    <r>
      <t xml:space="preserve">Data have been pre-filled based on responses to previous data collection efforts, </t>
    </r>
    <r>
      <rPr>
        <b/>
        <i/>
        <sz val="11"/>
        <color theme="1"/>
        <rFont val="Calibri"/>
        <family val="2"/>
        <scheme val="minor"/>
      </rPr>
      <t>complete for new columns.</t>
    </r>
  </si>
  <si>
    <t>Building Authority Permit Fees (dollars)</t>
  </si>
  <si>
    <t>Utility Interconnection Fees (dollars)</t>
  </si>
  <si>
    <t>Building Authority Permit Application Labor (hours)</t>
  </si>
  <si>
    <t>Utility Interconnection Application Labor (hours)</t>
  </si>
  <si>
    <t>Does the project reduce permit processing time?</t>
  </si>
  <si>
    <t xml:space="preserve">Can the interconnection request be submitted before the building permit is obtained? </t>
  </si>
  <si>
    <t>Building Authority Permit Processing Time (days)</t>
  </si>
  <si>
    <t>Utility Interconnection Application Processing Time (days)</t>
  </si>
  <si>
    <t>Building Authority Final Inspection Wait Time (days)</t>
  </si>
  <si>
    <t>Utility Interconnection Final Inspection Wait Time (days)</t>
  </si>
  <si>
    <t>Do you have data on NPV cash flows from the DER installation(s)?</t>
  </si>
  <si>
    <t>What is the NPV of cash flows from the DER installation(s)?</t>
  </si>
  <si>
    <t>What is the PV total capacity of the installed system(s) (kW)?</t>
  </si>
  <si>
    <t>Is/are the DER installation(s) residential or commercial?</t>
  </si>
  <si>
    <t>Do you have data on the avoided energy cost?</t>
  </si>
  <si>
    <t>What is the cost of avoided energy ($/kWh)?</t>
  </si>
  <si>
    <t>BAFeeBench</t>
  </si>
  <si>
    <t>BAFeeTarg</t>
  </si>
  <si>
    <t>BAFeeFinal</t>
  </si>
  <si>
    <t>UIFeeBench</t>
  </si>
  <si>
    <t>UIFeeTarg</t>
  </si>
  <si>
    <t>UIFeeFinal</t>
  </si>
  <si>
    <t>BALabBench</t>
  </si>
  <si>
    <t>BALabTarg</t>
  </si>
  <si>
    <t>BALabFin</t>
  </si>
  <si>
    <t>UILabBench</t>
  </si>
  <si>
    <t>UILabTarg</t>
  </si>
  <si>
    <t>UILabFin</t>
  </si>
  <si>
    <t>RedPermPro</t>
  </si>
  <si>
    <t>ProcOverlap</t>
  </si>
  <si>
    <t>BAProcBench</t>
  </si>
  <si>
    <t>BAProcTarg</t>
  </si>
  <si>
    <t>BAProcFin</t>
  </si>
  <si>
    <t>UIProcBench</t>
  </si>
  <si>
    <t>UIProcTarg</t>
  </si>
  <si>
    <t>UIProcFin</t>
  </si>
  <si>
    <t>BAInspBen</t>
  </si>
  <si>
    <t>BAInspTarg</t>
  </si>
  <si>
    <t>BAInspFin</t>
  </si>
  <si>
    <t>UIInspBen</t>
  </si>
  <si>
    <t>UIInspTarg</t>
  </si>
  <si>
    <t>UIInspFin</t>
  </si>
  <si>
    <t>NPVCalc</t>
  </si>
  <si>
    <t>NPV</t>
  </si>
  <si>
    <t>PVCap</t>
  </si>
  <si>
    <t>InstType</t>
  </si>
  <si>
    <t>AvoidDataAvail</t>
  </si>
  <si>
    <t>AvoidEnCost</t>
  </si>
  <si>
    <t>RELIABILITY - SAIFI/SAIDI/CAIDI</t>
  </si>
  <si>
    <t>Please input data into the yellow shaded cells in below.</t>
  </si>
  <si>
    <r>
      <t xml:space="preserve">Data have been pre-filled based on responses to previous data collection efforts, </t>
    </r>
    <r>
      <rPr>
        <b/>
        <i/>
        <sz val="11"/>
        <color rgb="FF000000"/>
        <rFont val="Calibri"/>
        <family val="2"/>
        <scheme val="minor"/>
      </rPr>
      <t>do not modify previous inputs, complete for new columns</t>
    </r>
    <r>
      <rPr>
        <i/>
        <sz val="11"/>
        <color rgb="FF000000"/>
        <rFont val="Calibri"/>
        <family val="2"/>
        <scheme val="minor"/>
      </rPr>
      <t>.</t>
    </r>
  </si>
  <si>
    <t>Grey cells do not require data inputs.</t>
  </si>
  <si>
    <t>Do you have information on grid reliability index values for the system benefitting from the improvement?</t>
  </si>
  <si>
    <t>Reliability Index</t>
  </si>
  <si>
    <t>Associated Unit</t>
  </si>
  <si>
    <t>Target Value</t>
  </si>
  <si>
    <t>Final Target Value</t>
  </si>
  <si>
    <t>Metric</t>
  </si>
  <si>
    <t>Number of outages</t>
  </si>
  <si>
    <t>customer/year</t>
  </si>
  <si>
    <t>Duration of typical outage</t>
  </si>
  <si>
    <t>minutes/outage</t>
  </si>
  <si>
    <r>
      <t>What year will the project be operational and reliability improvements</t>
    </r>
    <r>
      <rPr>
        <b/>
        <sz val="11"/>
        <color theme="8" tint="-0.499984740745262"/>
        <rFont val="Calibri"/>
        <family val="2"/>
        <scheme val="minor"/>
      </rPr>
      <t xml:space="preserve"> start</t>
    </r>
    <r>
      <rPr>
        <sz val="11"/>
        <color theme="8" tint="-0.499984740745262"/>
        <rFont val="Calibri"/>
        <family val="2"/>
        <scheme val="minor"/>
      </rPr>
      <t>?</t>
    </r>
  </si>
  <si>
    <r>
      <t>What is the estimated year that the project savings will</t>
    </r>
    <r>
      <rPr>
        <b/>
        <sz val="11"/>
        <color theme="8" tint="-0.499984740745262"/>
        <rFont val="Calibri"/>
        <family val="2"/>
        <scheme val="minor"/>
      </rPr>
      <t xml:space="preserve"> end</t>
    </r>
    <r>
      <rPr>
        <sz val="11"/>
        <color theme="8" tint="-0.499984740745262"/>
        <rFont val="Calibri"/>
        <family val="2"/>
        <scheme val="minor"/>
      </rPr>
      <t>?</t>
    </r>
  </si>
  <si>
    <r>
      <t xml:space="preserve">What is the number of </t>
    </r>
    <r>
      <rPr>
        <b/>
        <sz val="11"/>
        <color theme="8" tint="-0.499984740745262"/>
        <rFont val="Calibri"/>
        <family val="2"/>
        <scheme val="minor"/>
      </rPr>
      <t>residential</t>
    </r>
    <r>
      <rPr>
        <sz val="11"/>
        <color theme="8" tint="-0.499984740745262"/>
        <rFont val="Calibri"/>
        <family val="2"/>
        <scheme val="minor"/>
      </rPr>
      <t xml:space="preserve"> customers affected by the improvement?</t>
    </r>
  </si>
  <si>
    <r>
      <t xml:space="preserve">What is the number of </t>
    </r>
    <r>
      <rPr>
        <b/>
        <sz val="11"/>
        <color theme="8" tint="-0.499984740745262"/>
        <rFont val="Calibri"/>
        <family val="2"/>
        <scheme val="minor"/>
      </rPr>
      <t>commercial</t>
    </r>
    <r>
      <rPr>
        <sz val="11"/>
        <color theme="8" tint="-0.499984740745262"/>
        <rFont val="Calibri"/>
        <family val="2"/>
        <scheme val="minor"/>
      </rPr>
      <t xml:space="preserve"> customers affected by the improvement?</t>
    </r>
  </si>
  <si>
    <t>RELIABILITY - FUEL SAVINGS</t>
  </si>
  <si>
    <t>Please indicate if the project will offset use of fuel currently used for back-up generators by selecting an item from the drop-down menu. If no fuel offsets, leave blank.</t>
  </si>
  <si>
    <t>Grey cells indicate a data input is Not Applicable.</t>
  </si>
  <si>
    <t>Does project offset use of fuel currently used for back-up generators?</t>
  </si>
  <si>
    <t>Fuel Type Unit</t>
  </si>
  <si>
    <t>Target Estimated Annual Savings</t>
  </si>
  <si>
    <t>Final Target Estimated Annual Savings</t>
  </si>
  <si>
    <t>RelValAvail</t>
  </si>
  <si>
    <t>RelIndVal</t>
  </si>
  <si>
    <t>RelUnit</t>
  </si>
  <si>
    <t>RelBenchVal</t>
  </si>
  <si>
    <t>RelTargVal</t>
  </si>
  <si>
    <t>RelFinVal</t>
  </si>
  <si>
    <t>RelYearStar</t>
  </si>
  <si>
    <t>RelYearEnd</t>
  </si>
  <si>
    <t>RelResCus</t>
  </si>
  <si>
    <t>RelNonRCus</t>
  </si>
  <si>
    <t>OutMetric</t>
  </si>
  <si>
    <t>OutUnit</t>
  </si>
  <si>
    <t>OutBench</t>
  </si>
  <si>
    <t>OutTarg</t>
  </si>
  <si>
    <t>OutFinVal</t>
  </si>
  <si>
    <t>RelFuelSav</t>
  </si>
  <si>
    <t>RelFuelUnit</t>
  </si>
  <si>
    <t>RelFuelTarg</t>
  </si>
  <si>
    <t>RelFuelFinTarg</t>
  </si>
  <si>
    <t>PUBLIC SAFETY</t>
  </si>
  <si>
    <t>Consider your responses in regards to the service area benefiting from the improvement.</t>
  </si>
  <si>
    <t>What is the average duration of a typical outage that occurs in the service area?</t>
  </si>
  <si>
    <t>What is the average number of outages that occur annually in the service area?</t>
  </si>
  <si>
    <t>What is the primary County that will benefit?</t>
  </si>
  <si>
    <t>From the drop-down list, select the general type of area that will benefit.</t>
  </si>
  <si>
    <t>Will your project improve the level of service provided during an outage for the following critical services?</t>
  </si>
  <si>
    <t>Hospitals</t>
  </si>
  <si>
    <t>EMS</t>
  </si>
  <si>
    <t>Fire response</t>
  </si>
  <si>
    <t>Police</t>
  </si>
  <si>
    <t>Water supply</t>
  </si>
  <si>
    <t>Wastewater treatment</t>
  </si>
  <si>
    <t>Community shelters</t>
  </si>
  <si>
    <t xml:space="preserve">Does your project improve the level of service during an outage for any additional critical public services? </t>
  </si>
  <si>
    <t>PUBLIC SAFETY - HOSPITALS</t>
  </si>
  <si>
    <t>Number of Hospitals</t>
  </si>
  <si>
    <t>Alternative Hospital County</t>
  </si>
  <si>
    <t>Alternative Hospital Distance (miles)</t>
  </si>
  <si>
    <t>Benchmark Level of Service (%)</t>
  </si>
  <si>
    <t>Target Level of Service (%)</t>
  </si>
  <si>
    <t>Final Target Level of Service (%)</t>
  </si>
  <si>
    <t>PUBLIC SAFETY - RESPONSE TIMES</t>
  </si>
  <si>
    <t>Service Type</t>
  </si>
  <si>
    <t>Number of People Served</t>
  </si>
  <si>
    <t>Benchmark Response Time (hr)</t>
  </si>
  <si>
    <t>Target Response Time (hr)</t>
  </si>
  <si>
    <t>Final Target Response Time (hr)</t>
  </si>
  <si>
    <t>PUBLIC SAFETY - LEVEL OF SERVICE</t>
  </si>
  <si>
    <t>Data for additional critical public services should be specified at the bottom of the table below.</t>
  </si>
  <si>
    <t>Value Per Capita Per Day ($)</t>
  </si>
  <si>
    <t>AvgDurOut</t>
  </si>
  <si>
    <t>AvgNumOut</t>
  </si>
  <si>
    <t>BenCounty</t>
  </si>
  <si>
    <t>CountyType</t>
  </si>
  <si>
    <t>BenHospital</t>
  </si>
  <si>
    <t>BenEMS</t>
  </si>
  <si>
    <t>BenFire</t>
  </si>
  <si>
    <t>BenPolice</t>
  </si>
  <si>
    <t>BenWaterSS</t>
  </si>
  <si>
    <t>BenWaterTre</t>
  </si>
  <si>
    <t>BenCommShel</t>
  </si>
  <si>
    <t>BenOthServ</t>
  </si>
  <si>
    <t>NumHosp</t>
  </si>
  <si>
    <t>AltHospCount</t>
  </si>
  <si>
    <t>AvgHospDis</t>
  </si>
  <si>
    <t>HospSerImp</t>
  </si>
  <si>
    <t>HospSerTarg</t>
  </si>
  <si>
    <t>HospSerTargFIn</t>
  </si>
  <si>
    <t>SerTypeResp</t>
  </si>
  <si>
    <t>PeopServResp</t>
  </si>
  <si>
    <t>ResTimeBench</t>
  </si>
  <si>
    <t>ResTimeTargFin</t>
  </si>
  <si>
    <t>RespTimeTargFin</t>
  </si>
  <si>
    <t>SerTypeLOS</t>
  </si>
  <si>
    <t>PeopServLOS</t>
  </si>
  <si>
    <t>ValCapLOS</t>
  </si>
  <si>
    <t>LOSBench</t>
  </si>
  <si>
    <t>LOSTarg</t>
  </si>
  <si>
    <t>LOSTargFin</t>
  </si>
  <si>
    <t>GROUNDWATER</t>
  </si>
  <si>
    <t>What year will the project be operational and groundwater savings start?</t>
  </si>
  <si>
    <t>Does groundwater pumping occur 24 hours a day, 7 days a week?</t>
  </si>
  <si>
    <t>What is the suction pressure at the pump? For wells, this is the depth of the groundwater - use fall depth (ft) if available.</t>
  </si>
  <si>
    <t>GROUNDWATER- ENERGY SYSTEM</t>
  </si>
  <si>
    <t>Please provide information about the water energy system in the table below.</t>
  </si>
  <si>
    <t>Target</t>
  </si>
  <si>
    <t>Final Target</t>
  </si>
  <si>
    <t>Discharge Pressure</t>
  </si>
  <si>
    <t>feet</t>
  </si>
  <si>
    <t>Friction Losses</t>
  </si>
  <si>
    <t>Pump Efficiency</t>
  </si>
  <si>
    <t>none</t>
  </si>
  <si>
    <t>Type of Energy or Fuel</t>
  </si>
  <si>
    <t>GROUNDWATER-PUMPING</t>
  </si>
  <si>
    <t>Please provide information on groundwater pumping amounts in the table below.</t>
  </si>
  <si>
    <t>Using the peak hours data provided below the table, please provide information about seasons and use of the groundwater pump.</t>
  </si>
  <si>
    <t>Daily Pumping: Summer</t>
  </si>
  <si>
    <t>gallons/day</t>
  </si>
  <si>
    <t>Total Pumping Hours: Summer</t>
  </si>
  <si>
    <t>hours/day</t>
  </si>
  <si>
    <t>Peak Pumping Hours: Summer</t>
  </si>
  <si>
    <t>Daily Pumping: Winter</t>
  </si>
  <si>
    <t>Total Pumping Hours: Winter</t>
  </si>
  <si>
    <t>Peak Pumping Hours: Winter</t>
  </si>
  <si>
    <r>
      <t xml:space="preserve">Based on your electric utility and customer sector (see </t>
    </r>
    <r>
      <rPr>
        <b/>
        <i/>
        <sz val="11"/>
        <color theme="1"/>
        <rFont val="Calibri"/>
        <family val="2"/>
        <scheme val="minor"/>
      </rPr>
      <t xml:space="preserve">Background </t>
    </r>
    <r>
      <rPr>
        <i/>
        <sz val="11"/>
        <color theme="1"/>
        <rFont val="Calibri"/>
        <family val="2"/>
        <scheme val="minor"/>
      </rPr>
      <t>tab) the peak hours applicable to your system are presented below.</t>
    </r>
  </si>
  <si>
    <t>Peak Hours</t>
  </si>
  <si>
    <t>Summer</t>
  </si>
  <si>
    <t>Winter</t>
  </si>
  <si>
    <t>PumpStart</t>
  </si>
  <si>
    <t>PumpEnd</t>
  </si>
  <si>
    <t>Pump247</t>
  </si>
  <si>
    <t>PumpSucPres</t>
  </si>
  <si>
    <t>EnSysMetric</t>
  </si>
  <si>
    <t>EnSysUnit</t>
  </si>
  <si>
    <t>EnSysBench</t>
  </si>
  <si>
    <t>EnSysTarget</t>
  </si>
  <si>
    <t>EnSysFinTarg</t>
  </si>
  <si>
    <t>PmpMetric</t>
  </si>
  <si>
    <t>PmpUnit</t>
  </si>
  <si>
    <t>PmpBench</t>
  </si>
  <si>
    <t>PmpTarget</t>
  </si>
  <si>
    <t>PmpFinTarg</t>
  </si>
  <si>
    <t>WATER</t>
  </si>
  <si>
    <r>
      <t xml:space="preserve">What year will the project be operational and water system savings </t>
    </r>
    <r>
      <rPr>
        <b/>
        <sz val="11"/>
        <color theme="8" tint="-0.499984740745262"/>
        <rFont val="Calibri"/>
        <family val="2"/>
        <scheme val="minor"/>
      </rPr>
      <t>start</t>
    </r>
    <r>
      <rPr>
        <sz val="11"/>
        <color theme="8" tint="-0.499984740745262"/>
        <rFont val="Calibri"/>
        <family val="2"/>
        <scheme val="minor"/>
      </rPr>
      <t>?</t>
    </r>
  </si>
  <si>
    <r>
      <t xml:space="preserve">What is the primary </t>
    </r>
    <r>
      <rPr>
        <b/>
        <sz val="11"/>
        <color theme="8" tint="-0.499984740745262"/>
        <rFont val="Calibri"/>
        <family val="2"/>
        <scheme val="minor"/>
      </rPr>
      <t>county</t>
    </r>
    <r>
      <rPr>
        <sz val="11"/>
        <color theme="8" tint="-0.499984740745262"/>
        <rFont val="Calibri"/>
        <family val="2"/>
        <scheme val="minor"/>
      </rPr>
      <t xml:space="preserve"> benefiting from the improvement?</t>
    </r>
  </si>
  <si>
    <t>WATER USE SAVINGS</t>
  </si>
  <si>
    <t>Please input data into the table below; start by selecting the relevant water sector served using the drop-down list in the first column.</t>
  </si>
  <si>
    <t>Water Sector Served</t>
  </si>
  <si>
    <t>Unit Per Water User</t>
  </si>
  <si>
    <t>Number of Customers</t>
  </si>
  <si>
    <t>Average Annual Water Use Per User (gal/year/user)</t>
  </si>
  <si>
    <t xml:space="preserve">Anticipated End-Use Water Savings </t>
  </si>
  <si>
    <t>Target - Average Annual Water Savings Per User (gal/year/user)</t>
  </si>
  <si>
    <t>Final Target - Average Annual Water Savings Per User (gal/year/user)</t>
  </si>
  <si>
    <r>
      <t>What is the</t>
    </r>
    <r>
      <rPr>
        <b/>
        <sz val="11"/>
        <color theme="8" tint="-0.499984740745262"/>
        <rFont val="Calibri"/>
        <family val="2"/>
        <scheme val="minor"/>
      </rPr>
      <t xml:space="preserve"> number of people</t>
    </r>
    <r>
      <rPr>
        <sz val="11"/>
        <color theme="8" tint="-0.499984740745262"/>
        <rFont val="Calibri"/>
        <family val="2"/>
        <scheme val="minor"/>
      </rPr>
      <t xml:space="preserve"> benefiting from the improvement?</t>
    </r>
  </si>
  <si>
    <t>WATER SYSTEM SAVINGS</t>
  </si>
  <si>
    <t>Please input data into the yellow shaded cells below.</t>
  </si>
  <si>
    <r>
      <t xml:space="preserve">Will the project affect the amount of water lost from the system during </t>
    </r>
    <r>
      <rPr>
        <b/>
        <sz val="11"/>
        <color theme="8" tint="-0.499984740745262"/>
        <rFont val="Calibri"/>
        <family val="2"/>
        <scheme val="minor"/>
      </rPr>
      <t>extraction &amp; conveyance, treatment, and distribution</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</si>
  <si>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potable treatment capacity</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</si>
  <si>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wastewater treatment capacity</t>
    </r>
    <r>
      <rPr>
        <sz val="11"/>
        <color theme="8" tint="-0.499984740745262"/>
        <rFont val="Calibri"/>
        <family val="2"/>
        <scheme val="minor"/>
      </rPr>
      <t>?</t>
    </r>
  </si>
  <si>
    <t xml:space="preserve">Benchmark - 
Percent Leakage Rate </t>
  </si>
  <si>
    <t>Target - Percent Leakage Rate</t>
  </si>
  <si>
    <t>Final Target - Percent Leakage Rate</t>
  </si>
  <si>
    <t>Energy Intensity of Water System Component</t>
  </si>
  <si>
    <t>Please input data into the yellow shaded cells of the table below.</t>
  </si>
  <si>
    <t xml:space="preserve">Water System Component </t>
  </si>
  <si>
    <t>Energy Type</t>
  </si>
  <si>
    <t>Extraction &amp; Conveyance</t>
  </si>
  <si>
    <t>Distribution</t>
  </si>
  <si>
    <t>Potable Treatment</t>
  </si>
  <si>
    <t>Wastewater Treatment</t>
  </si>
  <si>
    <t>Energy Intensity of Extraction &amp; Conveyance</t>
  </si>
  <si>
    <t>Please input data into the table below, start by selecting the relevant extraction &amp; conveyance supply type using the drop-down list in the first column.</t>
  </si>
  <si>
    <t>Extraction &amp; Conveyance Supply Type</t>
  </si>
  <si>
    <t>Benchmark - Energy Intensity</t>
  </si>
  <si>
    <t>Target - Energy Intensity</t>
  </si>
  <si>
    <t>Final Target - Energy Intensity</t>
  </si>
  <si>
    <t>Energy Intensity of Distribution</t>
  </si>
  <si>
    <t>Please input data into the table below.</t>
  </si>
  <si>
    <t>Distribution Energy Intensity</t>
  </si>
  <si>
    <t>Energy Intensity of Potable Treatment Technology(ies)</t>
  </si>
  <si>
    <t>Please input data into the table below, start by selecting the potable treatment technology type(s) using the drop-down list in the first column.</t>
  </si>
  <si>
    <t>Insert additional lines, as needed, at the bottom of the table.</t>
  </si>
  <si>
    <t>Potable Treatment Technology Type</t>
  </si>
  <si>
    <t xml:space="preserve">Target - Energy Intensity </t>
  </si>
  <si>
    <t xml:space="preserve">Final Target - Energy Intensity </t>
  </si>
  <si>
    <t>Energy Intensity of Wastewater Treatment</t>
  </si>
  <si>
    <t>Please input data into the table below, start by selecting the relevant wastewater treatment type using the drop-down list in the first column.</t>
  </si>
  <si>
    <t>Wastewater Treatment Type</t>
  </si>
  <si>
    <t>WatSysStart</t>
  </si>
  <si>
    <t>WatSysEnd</t>
  </si>
  <si>
    <t>WatCnty</t>
  </si>
  <si>
    <t>WatPopul</t>
  </si>
  <si>
    <t>WatSectServ</t>
  </si>
  <si>
    <t>WatSavUnit</t>
  </si>
  <si>
    <t>WatNumCust</t>
  </si>
  <si>
    <t>AnnWatUse</t>
  </si>
  <si>
    <t>EndUseSav</t>
  </si>
  <si>
    <t>AnnWatSavTarg</t>
  </si>
  <si>
    <t>AnnWatSavFin</t>
  </si>
  <si>
    <t>PotTreatCap</t>
  </si>
  <si>
    <t>WWTreatCap</t>
  </si>
  <si>
    <t>WaterLost</t>
  </si>
  <si>
    <t>PerLeakBen</t>
  </si>
  <si>
    <t>PerLeakTarg</t>
  </si>
  <si>
    <t>PerLeakFin</t>
  </si>
  <si>
    <t>WatSysComp</t>
  </si>
  <si>
    <t>WatSysEff</t>
  </si>
  <si>
    <t>WatEneType</t>
  </si>
  <si>
    <t>PTType</t>
  </si>
  <si>
    <t>PTUnits</t>
  </si>
  <si>
    <t>PTEnerBen</t>
  </si>
  <si>
    <t>PTEnerTar</t>
  </si>
  <si>
    <t>PTEnerFin</t>
  </si>
  <si>
    <t>WWType</t>
  </si>
  <si>
    <t>WWUnits</t>
  </si>
  <si>
    <t>WWEnerBen</t>
  </si>
  <si>
    <t>WWEnerTar</t>
  </si>
  <si>
    <t>WWEnerFin</t>
  </si>
  <si>
    <t>ECSupply</t>
  </si>
  <si>
    <t>ExtUnits</t>
  </si>
  <si>
    <t>ECEnerBen</t>
  </si>
  <si>
    <t>ECEnerTar</t>
  </si>
  <si>
    <t>ECEnerFin</t>
  </si>
  <si>
    <t>WatDistr</t>
  </si>
  <si>
    <t>DistUnits</t>
  </si>
  <si>
    <t>WatDisBen</t>
  </si>
  <si>
    <t>WatDisTar</t>
  </si>
  <si>
    <t>WatDisFin</t>
  </si>
  <si>
    <t>WILDFIRE</t>
  </si>
  <si>
    <t>Please identify the geographic area(s) for which the forest-based biomass project will result in reductions in wildfire risk.</t>
  </si>
  <si>
    <t>Project Zip Code</t>
  </si>
  <si>
    <t>Coordinates (Latitude)</t>
  </si>
  <si>
    <t xml:space="preserve"> Coordinates (Longitude)</t>
  </si>
  <si>
    <t>Feedstock Supply Area (acres)</t>
  </si>
  <si>
    <t>Woody Biomass Harvest (tons)</t>
  </si>
  <si>
    <t>ProjZip</t>
  </si>
  <si>
    <t>ProjLat</t>
  </si>
  <si>
    <t>ProjLon</t>
  </si>
  <si>
    <t>AreaAcre</t>
  </si>
  <si>
    <t>WoodBio</t>
  </si>
  <si>
    <t>DAC AND LOW-INCOME INFORMATION</t>
  </si>
  <si>
    <t>Please list the addresses for each project site (as applicable).</t>
  </si>
  <si>
    <t>Address for Project Location</t>
  </si>
  <si>
    <t>Building Type</t>
  </si>
  <si>
    <t>Percent of Occupants Pay Utility Bills</t>
  </si>
  <si>
    <t>Number of Units</t>
  </si>
  <si>
    <t>Building Built Year</t>
  </si>
  <si>
    <t>Number of Small Businesses</t>
  </si>
  <si>
    <t>Facility Type</t>
  </si>
  <si>
    <t>ProjAdd</t>
  </si>
  <si>
    <t>BuildType</t>
  </si>
  <si>
    <t>OccGas</t>
  </si>
  <si>
    <t>NumUnits</t>
  </si>
  <si>
    <t>BuildBY</t>
  </si>
  <si>
    <t>NumSB</t>
  </si>
  <si>
    <t>FacilType</t>
  </si>
  <si>
    <t>REVIEW</t>
  </si>
  <si>
    <t>Please review the data provided in each of the tabs for accuracy and completeness. Tabs include:</t>
  </si>
  <si>
    <t>Background</t>
  </si>
  <si>
    <t>Project Team</t>
  </si>
  <si>
    <t>Project-Specific Performance Metrics</t>
  </si>
  <si>
    <t xml:space="preserve">Knowledge </t>
  </si>
  <si>
    <t>Business Growth</t>
  </si>
  <si>
    <t>Jobs</t>
  </si>
  <si>
    <t>Technological Learning</t>
  </si>
  <si>
    <t>Energy Savings</t>
  </si>
  <si>
    <t>Levelized Cost of Energy</t>
  </si>
  <si>
    <t>Permitting Soft Cost</t>
  </si>
  <si>
    <t>Reliability</t>
  </si>
  <si>
    <t>Public Safety</t>
  </si>
  <si>
    <t>Groundwater</t>
  </si>
  <si>
    <t>Water</t>
  </si>
  <si>
    <t>Wildfire</t>
  </si>
  <si>
    <t>Disadvantaged and Low-Income Communities</t>
  </si>
  <si>
    <t>Once complete, save the file and submit.</t>
  </si>
  <si>
    <t>TABS</t>
  </si>
  <si>
    <t>General</t>
  </si>
  <si>
    <t>DAC</t>
  </si>
  <si>
    <t>Project Performance Metrics</t>
  </si>
  <si>
    <t>Tech Market Readiness</t>
  </si>
  <si>
    <t xml:space="preserve">Groundwater </t>
  </si>
  <si>
    <t>Knowledge</t>
  </si>
  <si>
    <t>LCOE</t>
  </si>
  <si>
    <t>PermittingSoftCosts</t>
  </si>
  <si>
    <t>Safety</t>
  </si>
  <si>
    <t>Energy</t>
  </si>
  <si>
    <t>Y_N_NA</t>
  </si>
  <si>
    <t>AdoptionType</t>
  </si>
  <si>
    <t>Explanation</t>
  </si>
  <si>
    <t>QuestionnaireType</t>
  </si>
  <si>
    <t>BuildingType</t>
  </si>
  <si>
    <t>MetricCategory</t>
  </si>
  <si>
    <t>ProjectRole</t>
  </si>
  <si>
    <t>TRLCRL</t>
  </si>
  <si>
    <t>TypeEnergyFuel</t>
  </si>
  <si>
    <t>KnowledgeIntroText</t>
  </si>
  <si>
    <t>LCOECharacteristicAddressed</t>
  </si>
  <si>
    <t>JobSource</t>
  </si>
  <si>
    <t>Zipcodes</t>
  </si>
  <si>
    <t>CityTown</t>
  </si>
  <si>
    <t>InstallType</t>
  </si>
  <si>
    <t>RelIndexValue</t>
  </si>
  <si>
    <t>Units</t>
  </si>
  <si>
    <t>ServiceAreaType</t>
  </si>
  <si>
    <t>WaterUtil</t>
  </si>
  <si>
    <t>LoadReductionType</t>
  </si>
  <si>
    <t>Intro:</t>
  </si>
  <si>
    <t>Yes</t>
  </si>
  <si>
    <t>Incentive or Assistance Program Eligibility</t>
  </si>
  <si>
    <t>Technology developed or demonstrated in this project is eligible to participate in utility or public energy efficiency, demand response, or distributed energy resource incentive or assistance programs</t>
  </si>
  <si>
    <t>Commercial</t>
  </si>
  <si>
    <t>Energy - Energy efficiency and generation related</t>
  </si>
  <si>
    <t>Prime</t>
  </si>
  <si>
    <t>Diesel</t>
  </si>
  <si>
    <t>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t>
  </si>
  <si>
    <t>No</t>
  </si>
  <si>
    <t xml:space="preserve">Firestone Park </t>
  </si>
  <si>
    <t>CAIDI</t>
  </si>
  <si>
    <t>Minutes/interruption</t>
  </si>
  <si>
    <t>Urban</t>
  </si>
  <si>
    <t>IOU</t>
  </si>
  <si>
    <t>Demand Response</t>
  </si>
  <si>
    <t xml:space="preserve">Please input data into the yellow shaded cells. </t>
  </si>
  <si>
    <t>Regulatory or legislative proceedings or policy reports used project research to inform policy</t>
  </si>
  <si>
    <t>Final</t>
  </si>
  <si>
    <t>Industrial</t>
  </si>
  <si>
    <t>Economic- Cost and life factors</t>
  </si>
  <si>
    <t>Subcontractor</t>
  </si>
  <si>
    <t>Electricity</t>
  </si>
  <si>
    <t>At the kick-off stage, you are not required to report any information related to Knowledge products. For future reporting, you will be asked to provide information on Publications, Presentations, Patents, Awards, and Tools/Software that are directly relevant to the EPIC-supported project and where you - the grantee/grantee team - is the author.</t>
  </si>
  <si>
    <t>Yes - as a target percent improvement</t>
  </si>
  <si>
    <t xml:space="preserve">Los Angeles </t>
  </si>
  <si>
    <t>SAIDI</t>
  </si>
  <si>
    <t>Minutes/year</t>
  </si>
  <si>
    <t>Suburban</t>
  </si>
  <si>
    <t>Non-IOU</t>
  </si>
  <si>
    <t>Energy Efficiency</t>
  </si>
  <si>
    <t xml:space="preserve">Since you indicated in the Background tab that your project is neither a TD&amp;D nor an ARD project that is piloting a technology outside the lab, you are not required to report any information related to Technological Learning. </t>
  </si>
  <si>
    <t>Not Applicable</t>
  </si>
  <si>
    <t>Replicated</t>
  </si>
  <si>
    <t>Project has been replicated by others.</t>
  </si>
  <si>
    <t>Programmatic - Goals related to data collection, outreach, and project execution</t>
  </si>
  <si>
    <t>Gasoline</t>
  </si>
  <si>
    <t>Yes - as a known value</t>
  </si>
  <si>
    <t xml:space="preserve">August F. Haw </t>
  </si>
  <si>
    <t>SAIFI</t>
  </si>
  <si>
    <t>Interruptions/year</t>
  </si>
  <si>
    <t>Rural</t>
  </si>
  <si>
    <t>Please input data into the yellow shaded cells. Data have been pre-filled based on responses to previous data collection efforts, please review and modify as needed.</t>
  </si>
  <si>
    <t>Technology - Industry standards and barriers being advanced</t>
  </si>
  <si>
    <t>Natural Gas</t>
  </si>
  <si>
    <t>Yes - but data are not available</t>
  </si>
  <si>
    <t>Wilderness</t>
  </si>
  <si>
    <t>WasteWTreat</t>
  </si>
  <si>
    <t>EfficiencyUpgrade</t>
  </si>
  <si>
    <t>Yes_No</t>
  </si>
  <si>
    <t>Manufacturing - Quality control and production related</t>
  </si>
  <si>
    <t>BusinessStatus</t>
  </si>
  <si>
    <t>Propane</t>
  </si>
  <si>
    <t>PublicationType</t>
  </si>
  <si>
    <t xml:space="preserve">Watts </t>
  </si>
  <si>
    <t>Primary + Secondary</t>
  </si>
  <si>
    <t>Air conditioning</t>
  </si>
  <si>
    <t>AdoptIntroText</t>
  </si>
  <si>
    <t>Private Company</t>
  </si>
  <si>
    <t>FacilityType</t>
  </si>
  <si>
    <t>Journal Article</t>
  </si>
  <si>
    <t>RenewableEnergyTechnology</t>
  </si>
  <si>
    <t xml:space="preserve">Broadway Manchester </t>
  </si>
  <si>
    <t>Primary + Secondary + Tertiary</t>
  </si>
  <si>
    <t>Building shell insulation</t>
  </si>
  <si>
    <t>At the kick-off stage, you are not required to report any information related to technology adoption. For future reporting, you will be asked to provide information on whether or not the technology supported by EPIC funding has helped inform policy, if it is eligible to participate in incentive or assistance programs, or if it has been replicated.</t>
  </si>
  <si>
    <t>Non-profit</t>
  </si>
  <si>
    <t>Health Care Facility</t>
  </si>
  <si>
    <t>Qualified</t>
  </si>
  <si>
    <t>Trade Journal Article</t>
  </si>
  <si>
    <t>Solar PV - Residential</t>
  </si>
  <si>
    <t>Clothes or dishwasher</t>
  </si>
  <si>
    <t>Please indicate if your project has informed policy, if your technology is eligible to participate in incentive or assistance programs, and/or if your project has been replicated. Select from the drop down button in the first cell. Gray cells do not require data inputs.</t>
  </si>
  <si>
    <t>California State Agency</t>
  </si>
  <si>
    <t>Nursing Home</t>
  </si>
  <si>
    <t>Pending Certification</t>
  </si>
  <si>
    <t>PeakHours</t>
  </si>
  <si>
    <t>Conference Publication</t>
  </si>
  <si>
    <t>Solar PV - Commercial</t>
  </si>
  <si>
    <t>WaterUseSect</t>
  </si>
  <si>
    <t>Heat pump</t>
  </si>
  <si>
    <t>Nominal Discount Rate</t>
  </si>
  <si>
    <t>Federal Government Entity</t>
  </si>
  <si>
    <t>Disability Housing</t>
  </si>
  <si>
    <t>Certified</t>
  </si>
  <si>
    <t>4pm - 9pm  (Total: 5)</t>
  </si>
  <si>
    <t>White Papers</t>
  </si>
  <si>
    <t>Solar PV - Utility</t>
  </si>
  <si>
    <t xml:space="preserve">Oakwood </t>
  </si>
  <si>
    <t>Indoor Lighting</t>
  </si>
  <si>
    <t>Elderly Housing</t>
  </si>
  <si>
    <t>12pm - 6pm (Total: 6)</t>
  </si>
  <si>
    <t>Case Study</t>
  </si>
  <si>
    <t>Solar Thermal</t>
  </si>
  <si>
    <t>C&amp;I</t>
  </si>
  <si>
    <t>Refrigerator/freezer</t>
  </si>
  <si>
    <t>NA</t>
  </si>
  <si>
    <t>8:30am - 9:30pm (Total: 13)</t>
  </si>
  <si>
    <t>Brochure</t>
  </si>
  <si>
    <t>Wind - Onshore</t>
  </si>
  <si>
    <t xml:space="preserve">Sanford </t>
  </si>
  <si>
    <t>Other</t>
  </si>
  <si>
    <t>Project Type</t>
  </si>
  <si>
    <t>Expert Role</t>
  </si>
  <si>
    <t>InvestmentType</t>
  </si>
  <si>
    <t>Fact Sheet</t>
  </si>
  <si>
    <t>Wind - Offshore</t>
  </si>
  <si>
    <t>Agriculture</t>
  </si>
  <si>
    <t>Component</t>
  </si>
  <si>
    <t>Construction work</t>
  </si>
  <si>
    <t>Public funding</t>
  </si>
  <si>
    <t>Technical Brief</t>
  </si>
  <si>
    <t>Li-ion Battery - Utility</t>
  </si>
  <si>
    <t xml:space="preserve">Pico Heights </t>
  </si>
  <si>
    <t>Individual Technology</t>
  </si>
  <si>
    <t>Market Facilitation</t>
  </si>
  <si>
    <t>Labor</t>
  </si>
  <si>
    <t>Private funding</t>
  </si>
  <si>
    <t>SimplifiedCustomerEndUse</t>
  </si>
  <si>
    <t>Roadmap</t>
  </si>
  <si>
    <t>Li-ion Battery - BTM</t>
  </si>
  <si>
    <t xml:space="preserve">Dockweiler </t>
  </si>
  <si>
    <t>WaterSavUnit</t>
  </si>
  <si>
    <t>LoadShiftType</t>
  </si>
  <si>
    <t>Overall Project</t>
  </si>
  <si>
    <t>Scientific and Techno-economic</t>
  </si>
  <si>
    <t>M&amp;V</t>
  </si>
  <si>
    <t>Not Residential</t>
  </si>
  <si>
    <t>Flow Battery</t>
  </si>
  <si>
    <t>Population Served</t>
  </si>
  <si>
    <t>Event-based</t>
  </si>
  <si>
    <t>Building Level</t>
  </si>
  <si>
    <t>TD&amp;D</t>
  </si>
  <si>
    <t>Project assistance</t>
  </si>
  <si>
    <t>PG&amp;E</t>
  </si>
  <si>
    <t>PublicationStatus</t>
  </si>
  <si>
    <t>Geothermal</t>
  </si>
  <si>
    <t xml:space="preserve">Baldwin Hills </t>
  </si>
  <si>
    <t>Sustained</t>
  </si>
  <si>
    <t>Project developer/manager</t>
  </si>
  <si>
    <t>Planned</t>
  </si>
  <si>
    <t>Biomass</t>
  </si>
  <si>
    <t xml:space="preserve">Crenshaw </t>
  </si>
  <si>
    <t>GenCustSector</t>
  </si>
  <si>
    <t>Secondary researchers</t>
  </si>
  <si>
    <t>Submitted</t>
  </si>
  <si>
    <t>Hydropower</t>
  </si>
  <si>
    <t xml:space="preserve">Leimert Park </t>
  </si>
  <si>
    <t>WaterSysComp</t>
  </si>
  <si>
    <t>InterventionScale</t>
  </si>
  <si>
    <t>CostGuidance</t>
  </si>
  <si>
    <t>Agricultural</t>
  </si>
  <si>
    <t>Technology deployer</t>
  </si>
  <si>
    <t>Published</t>
  </si>
  <si>
    <t>Biogas</t>
  </si>
  <si>
    <t>Individual unit of technology</t>
  </si>
  <si>
    <t>For TD&amp;D projects that include multiple project installations, the costs should represent the average cost/characteristics across those multiple installations.</t>
  </si>
  <si>
    <t>Commercial- new</t>
  </si>
  <si>
    <t>Technology developer</t>
  </si>
  <si>
    <t>Building level</t>
  </si>
  <si>
    <t>For ARD projects, the calculations should represent the implementation of the innovation, or innovations being researched on the target technology.</t>
  </si>
  <si>
    <t>Commercial - existing</t>
  </si>
  <si>
    <t>Affectlevel</t>
  </si>
  <si>
    <t xml:space="preserve">Los Angeles AFB </t>
  </si>
  <si>
    <t>Treatment</t>
  </si>
  <si>
    <t>Multiple buildings</t>
  </si>
  <si>
    <t>Residential - new</t>
  </si>
  <si>
    <t>1 - No affect</t>
  </si>
  <si>
    <t>PresentationType</t>
  </si>
  <si>
    <t xml:space="preserve">Los Angeles International Airport </t>
  </si>
  <si>
    <t>YNDNK</t>
  </si>
  <si>
    <t>Residential - existing</t>
  </si>
  <si>
    <t>EntityType</t>
  </si>
  <si>
    <t>2 - Minor affect</t>
  </si>
  <si>
    <t>Community meeting (e.g., public municipal meeting)</t>
  </si>
  <si>
    <t>Battery</t>
  </si>
  <si>
    <t xml:space="preserve">Los Angls AFB </t>
  </si>
  <si>
    <t>BuildingProfiles</t>
  </si>
  <si>
    <t>Nascent company, not incorporated</t>
  </si>
  <si>
    <t>3 - Neutral</t>
  </si>
  <si>
    <t>Conference</t>
  </si>
  <si>
    <t>Flow [Capacity]</t>
  </si>
  <si>
    <t>WatEnergyType</t>
  </si>
  <si>
    <t>One</t>
  </si>
  <si>
    <t>Energy Producers</t>
  </si>
  <si>
    <t>Start-up company, less than 3 years old</t>
  </si>
  <si>
    <t>4 - Moderate affect</t>
  </si>
  <si>
    <t>Training or workshop</t>
  </si>
  <si>
    <t>Flow [Energy]</t>
  </si>
  <si>
    <t>Electric</t>
  </si>
  <si>
    <t>Two</t>
  </si>
  <si>
    <t>Do not know</t>
  </si>
  <si>
    <t>Growth company, 3-10 years old</t>
  </si>
  <si>
    <t>5 - Major affect</t>
  </si>
  <si>
    <t>Public presentation (e.g., CEC webinar)</t>
  </si>
  <si>
    <t>Li [Capacity]</t>
  </si>
  <si>
    <t>Gas</t>
  </si>
  <si>
    <t>Three</t>
  </si>
  <si>
    <t>TargetMarketSector</t>
  </si>
  <si>
    <t>Established company, more than 10 years old</t>
  </si>
  <si>
    <t>Li [Energy]</t>
  </si>
  <si>
    <t xml:space="preserve">Federal </t>
  </si>
  <si>
    <t>Data Centers</t>
  </si>
  <si>
    <t>University</t>
  </si>
  <si>
    <t>County</t>
  </si>
  <si>
    <t>CARegion</t>
  </si>
  <si>
    <t>PresentationStatus</t>
  </si>
  <si>
    <t>PotableTreatment</t>
  </si>
  <si>
    <t>Hospitals &amp; Laboratories</t>
  </si>
  <si>
    <t>Non-profit organization</t>
  </si>
  <si>
    <t>Alameda</t>
  </si>
  <si>
    <t>North Coastal CA</t>
  </si>
  <si>
    <t>Conventional Treatment</t>
  </si>
  <si>
    <t>ElectricityRateType</t>
  </si>
  <si>
    <t>Multi-family</t>
  </si>
  <si>
    <t>Incubator or accelerator</t>
  </si>
  <si>
    <t>Contra Costa</t>
  </si>
  <si>
    <t>Completed</t>
  </si>
  <si>
    <t>Distributed</t>
  </si>
  <si>
    <t>Chlorination</t>
  </si>
  <si>
    <t>Flat Rate</t>
  </si>
  <si>
    <t>Offices</t>
  </si>
  <si>
    <t>Mendocino</t>
  </si>
  <si>
    <t>Membrane Treatment</t>
  </si>
  <si>
    <t>Time-of-Use</t>
  </si>
  <si>
    <t>Alpine</t>
  </si>
  <si>
    <t>Schools &amp; Colleges</t>
  </si>
  <si>
    <t>Marin</t>
  </si>
  <si>
    <t>PresentationFormat</t>
  </si>
  <si>
    <t xml:space="preserve">Del Valle Finance </t>
  </si>
  <si>
    <t>Convetional Tertiary Treatment</t>
  </si>
  <si>
    <t>Amador</t>
  </si>
  <si>
    <t>Single-family</t>
  </si>
  <si>
    <t>Napa</t>
  </si>
  <si>
    <t>Panel Discussion</t>
  </si>
  <si>
    <t xml:space="preserve">Dowtown Carrier Annex </t>
  </si>
  <si>
    <t>Brackish Desalination</t>
  </si>
  <si>
    <t>Butte</t>
  </si>
  <si>
    <t>[Type in response]</t>
  </si>
  <si>
    <t>San Francisco</t>
  </si>
  <si>
    <t>Poster</t>
  </si>
  <si>
    <t>Large</t>
  </si>
  <si>
    <t>Ocean Desalination</t>
  </si>
  <si>
    <t>ElectricityReporting</t>
  </si>
  <si>
    <t>Calaveras</t>
  </si>
  <si>
    <t>San Mateo</t>
  </si>
  <si>
    <t>PowerPoint</t>
  </si>
  <si>
    <t xml:space="preserve">Textile Finance </t>
  </si>
  <si>
    <t>Known (absolute) quantity</t>
  </si>
  <si>
    <t>Colusa</t>
  </si>
  <si>
    <t>RegionalInnovationCluster</t>
  </si>
  <si>
    <t xml:space="preserve">Santa Clara </t>
  </si>
  <si>
    <t>WWTreatment</t>
  </si>
  <si>
    <t>Percent improvement</t>
  </si>
  <si>
    <t>Los Angeles Cleantech Incubator (Los Angeles)</t>
  </si>
  <si>
    <t xml:space="preserve">Santa Cruz </t>
  </si>
  <si>
    <t>CCGT</t>
  </si>
  <si>
    <t xml:space="preserve">West Adams </t>
  </si>
  <si>
    <t>Del Norte</t>
  </si>
  <si>
    <t>Blue Tech Valley (Central Valley)</t>
  </si>
  <si>
    <t xml:space="preserve">Solano </t>
  </si>
  <si>
    <t>CT - Frame</t>
  </si>
  <si>
    <t xml:space="preserve">Foy </t>
  </si>
  <si>
    <t>WW Collection Pumps</t>
  </si>
  <si>
    <t>El Dorado</t>
  </si>
  <si>
    <t>Cyclotron Road (Bay Area)</t>
  </si>
  <si>
    <t>Sonoma</t>
  </si>
  <si>
    <t>Government officials</t>
  </si>
  <si>
    <t>CT- Aero</t>
  </si>
  <si>
    <t>FRFuelType</t>
  </si>
  <si>
    <t>Fresno</t>
  </si>
  <si>
    <t>Clean Tech San Diego (San Diego)</t>
  </si>
  <si>
    <t xml:space="preserve">Alpine </t>
  </si>
  <si>
    <t xml:space="preserve">Northern &amp; Central Inland CA </t>
  </si>
  <si>
    <t>Industry</t>
  </si>
  <si>
    <t>ICE</t>
  </si>
  <si>
    <t xml:space="preserve">Cimarron </t>
  </si>
  <si>
    <t>ExtractSupply</t>
  </si>
  <si>
    <t>Glenn</t>
  </si>
  <si>
    <t xml:space="preserve">Amador </t>
  </si>
  <si>
    <t>Local community</t>
  </si>
  <si>
    <t>Seawater Desalination</t>
  </si>
  <si>
    <t>Humboldt</t>
  </si>
  <si>
    <t xml:space="preserve">Butte </t>
  </si>
  <si>
    <t>Investors</t>
  </si>
  <si>
    <t>Imperial</t>
  </si>
  <si>
    <t>DACQ</t>
  </si>
  <si>
    <t xml:space="preserve">Calaveras </t>
  </si>
  <si>
    <t>Technology developers</t>
  </si>
  <si>
    <t>None</t>
  </si>
  <si>
    <t>Recycled Water</t>
  </si>
  <si>
    <t>Inyo</t>
  </si>
  <si>
    <t>Are any of your project site(s) (i.e., the physical address of the building or facility for the demonstration) located in a disadvantaged community (DAC)? Or low-income community (LI)? Check project addresses using the priority population map for Disadvantaged Communities (link below).</t>
  </si>
  <si>
    <t xml:space="preserve">Colusa </t>
  </si>
  <si>
    <t>Customers</t>
  </si>
  <si>
    <t xml:space="preserve">Rimpau </t>
  </si>
  <si>
    <t>Wood Pellets</t>
  </si>
  <si>
    <t>Kern</t>
  </si>
  <si>
    <t>Are any of your market facilitation efforts targeting a disadvantaged community (DAC)? Or low-income community (LI)? Check project addresses using the priority population map for Disadvantaged Communities (link below).</t>
  </si>
  <si>
    <t xml:space="preserve">Del Norte </t>
  </si>
  <si>
    <t>Procurement staff</t>
  </si>
  <si>
    <t>Hydro</t>
  </si>
  <si>
    <t>Local Deliveries</t>
  </si>
  <si>
    <t>Kings</t>
  </si>
  <si>
    <t xml:space="preserve">El Dorado </t>
  </si>
  <si>
    <t>Policy makers</t>
  </si>
  <si>
    <t>Small</t>
  </si>
  <si>
    <t>Lake</t>
  </si>
  <si>
    <t>ElectricUtility</t>
  </si>
  <si>
    <t xml:space="preserve">Fresno </t>
  </si>
  <si>
    <t>Regulators</t>
  </si>
  <si>
    <t>WatEnergyUnits</t>
  </si>
  <si>
    <t>Lassen</t>
  </si>
  <si>
    <t xml:space="preserve">Glenn </t>
  </si>
  <si>
    <t>CAISO</t>
  </si>
  <si>
    <t>Pumped Storage</t>
  </si>
  <si>
    <t xml:space="preserve">Market </t>
  </si>
  <si>
    <t>kWh/AF</t>
  </si>
  <si>
    <t>FRFuelUnit</t>
  </si>
  <si>
    <t>Los Angeles</t>
  </si>
  <si>
    <t>SCE</t>
  </si>
  <si>
    <t xml:space="preserve">Humboldt </t>
  </si>
  <si>
    <t>CPUC</t>
  </si>
  <si>
    <t>[Capacity]</t>
  </si>
  <si>
    <t xml:space="preserve">Commerce </t>
  </si>
  <si>
    <t>Th/AF</t>
  </si>
  <si>
    <t>Btu</t>
  </si>
  <si>
    <t>Madera</t>
  </si>
  <si>
    <t>SDG&amp;E</t>
  </si>
  <si>
    <t xml:space="preserve">Inyo </t>
  </si>
  <si>
    <t>CEC staff</t>
  </si>
  <si>
    <t>[Energy]</t>
  </si>
  <si>
    <t xml:space="preserve">East Los Angeles </t>
  </si>
  <si>
    <t>CCF</t>
  </si>
  <si>
    <t>Statewide</t>
  </si>
  <si>
    <t xml:space="preserve">Kern </t>
  </si>
  <si>
    <t xml:space="preserve">Est Ls Angls </t>
  </si>
  <si>
    <t>Gallon</t>
  </si>
  <si>
    <t>Mariposa</t>
  </si>
  <si>
    <t xml:space="preserve">Kings </t>
  </si>
  <si>
    <t>PVSysDesign</t>
  </si>
  <si>
    <t>Liter</t>
  </si>
  <si>
    <t xml:space="preserve">Lake </t>
  </si>
  <si>
    <t>PatentStatus</t>
  </si>
  <si>
    <t>Fixed Tilt</t>
  </si>
  <si>
    <t>MMBTu</t>
  </si>
  <si>
    <t>Merced</t>
  </si>
  <si>
    <t>GasUtility</t>
  </si>
  <si>
    <t xml:space="preserve">Lassen </t>
  </si>
  <si>
    <t>Planned but not yet applied</t>
  </si>
  <si>
    <t>Single-axis Tracking</t>
  </si>
  <si>
    <t>Therms</t>
  </si>
  <si>
    <t>Modoc</t>
  </si>
  <si>
    <t xml:space="preserve">Madera </t>
  </si>
  <si>
    <t>Applied but not yet issued</t>
  </si>
  <si>
    <t>Glass</t>
  </si>
  <si>
    <t xml:space="preserve">Lugo </t>
  </si>
  <si>
    <t>Ton</t>
  </si>
  <si>
    <t>Mono</t>
  </si>
  <si>
    <t>SoCalGas</t>
  </si>
  <si>
    <t xml:space="preserve">Mariposa </t>
  </si>
  <si>
    <t>Issued</t>
  </si>
  <si>
    <t>Monterey</t>
  </si>
  <si>
    <t>SDGE</t>
  </si>
  <si>
    <t xml:space="preserve">Merced </t>
  </si>
  <si>
    <t xml:space="preserve">Village </t>
  </si>
  <si>
    <t xml:space="preserve">Modoc </t>
  </si>
  <si>
    <t>Polycrystalline</t>
  </si>
  <si>
    <t>GenPowerType</t>
  </si>
  <si>
    <t>Nevada</t>
  </si>
  <si>
    <t>N/A</t>
  </si>
  <si>
    <t xml:space="preserve">Mono </t>
  </si>
  <si>
    <t>PatentIssuer</t>
  </si>
  <si>
    <t>Thin film</t>
  </si>
  <si>
    <t xml:space="preserve">West Los Angeles </t>
  </si>
  <si>
    <t>Solar</t>
  </si>
  <si>
    <t>Orange</t>
  </si>
  <si>
    <t xml:space="preserve">Monterey </t>
  </si>
  <si>
    <t>US Patent and Trademark Office (PTO)</t>
  </si>
  <si>
    <t>Perovskite</t>
  </si>
  <si>
    <t xml:space="preserve">WLA </t>
  </si>
  <si>
    <t>Placer</t>
  </si>
  <si>
    <t xml:space="preserve">Nevada </t>
  </si>
  <si>
    <t>European Patent Office (EPO)</t>
  </si>
  <si>
    <t>Tandem</t>
  </si>
  <si>
    <t xml:space="preserve">Echo Park </t>
  </si>
  <si>
    <t>Plumas</t>
  </si>
  <si>
    <t xml:space="preserve">Placer </t>
  </si>
  <si>
    <t>World Intellectual Property Organization (WIPO)</t>
  </si>
  <si>
    <t xml:space="preserve">Edendale </t>
  </si>
  <si>
    <t>GenerationHours</t>
  </si>
  <si>
    <t>Riverside</t>
  </si>
  <si>
    <t xml:space="preserve">Plumas </t>
  </si>
  <si>
    <t>Business Hours (9am - 5pm)</t>
  </si>
  <si>
    <t>Sacramento</t>
  </si>
  <si>
    <t xml:space="preserve">Sacramento </t>
  </si>
  <si>
    <t>No Storage</t>
  </si>
  <si>
    <t xml:space="preserve">Silver Lake </t>
  </si>
  <si>
    <t>Continuous</t>
  </si>
  <si>
    <t>San Benito</t>
  </si>
  <si>
    <t xml:space="preserve">San Joaquin </t>
  </si>
  <si>
    <t>Storage</t>
  </si>
  <si>
    <t xml:space="preserve">Hollywood </t>
  </si>
  <si>
    <t>San Bernardino</t>
  </si>
  <si>
    <t xml:space="preserve">San Benito </t>
  </si>
  <si>
    <t>PatentType</t>
  </si>
  <si>
    <t>AffectedSite</t>
  </si>
  <si>
    <t>San Diego</t>
  </si>
  <si>
    <t xml:space="preserve">San Luis Obispo </t>
  </si>
  <si>
    <t>Defensive publication</t>
  </si>
  <si>
    <t>Wind</t>
  </si>
  <si>
    <t xml:space="preserve">Los Feliz </t>
  </si>
  <si>
    <t>Specific site/ group of sites</t>
  </si>
  <si>
    <t xml:space="preserve">Shasta </t>
  </si>
  <si>
    <t>Design patent</t>
  </si>
  <si>
    <t>Mass market-level</t>
  </si>
  <si>
    <t>San Joaquin</t>
  </si>
  <si>
    <t xml:space="preserve">Sierra </t>
  </si>
  <si>
    <t>Plant patent</t>
  </si>
  <si>
    <t>San Luis Obispo</t>
  </si>
  <si>
    <t xml:space="preserve">Siskiyou </t>
  </si>
  <si>
    <t>Reissue patent</t>
  </si>
  <si>
    <t>Stanislaus</t>
  </si>
  <si>
    <t>Statutory invention registration</t>
  </si>
  <si>
    <t xml:space="preserve">Vermont </t>
  </si>
  <si>
    <t>Santa Barbara</t>
  </si>
  <si>
    <t xml:space="preserve">Sutter </t>
  </si>
  <si>
    <t>Utility patent</t>
  </si>
  <si>
    <t>ElectricityUnit</t>
  </si>
  <si>
    <t>Santa Clara</t>
  </si>
  <si>
    <t xml:space="preserve">Tehama </t>
  </si>
  <si>
    <t>Utility patent- business method patent</t>
  </si>
  <si>
    <t>GWh</t>
  </si>
  <si>
    <t xml:space="preserve">Lincoln Heights </t>
  </si>
  <si>
    <t>Santa Cruz</t>
  </si>
  <si>
    <t xml:space="preserve">Trinity </t>
  </si>
  <si>
    <t>Utility patent- software patent</t>
  </si>
  <si>
    <t>kWh</t>
  </si>
  <si>
    <t>Shasta</t>
  </si>
  <si>
    <t xml:space="preserve">Tulare </t>
  </si>
  <si>
    <t xml:space="preserve">El Sereno Car </t>
  </si>
  <si>
    <t>Sierra</t>
  </si>
  <si>
    <t xml:space="preserve">Tuolumne </t>
  </si>
  <si>
    <t>Siskiyou</t>
  </si>
  <si>
    <t xml:space="preserve">Yolo </t>
  </si>
  <si>
    <t>UtilityPatentType</t>
  </si>
  <si>
    <t xml:space="preserve">Boyle Heights </t>
  </si>
  <si>
    <t>Solano</t>
  </si>
  <si>
    <t>Yuba</t>
  </si>
  <si>
    <t>Provisional</t>
  </si>
  <si>
    <t>Gallons</t>
  </si>
  <si>
    <t xml:space="preserve">Greater Los Angeles Region </t>
  </si>
  <si>
    <t>Non-provisional</t>
  </si>
  <si>
    <t>MMBtu</t>
  </si>
  <si>
    <t xml:space="preserve">Palms </t>
  </si>
  <si>
    <t>Sutter</t>
  </si>
  <si>
    <t xml:space="preserve">Santa Barbara </t>
  </si>
  <si>
    <t>ToolStatus</t>
  </si>
  <si>
    <t>Tehama</t>
  </si>
  <si>
    <t xml:space="preserve">Ventura </t>
  </si>
  <si>
    <t>Under Development</t>
  </si>
  <si>
    <t xml:space="preserve">Preuss </t>
  </si>
  <si>
    <t>Trinity</t>
  </si>
  <si>
    <t xml:space="preserve">Greater San Diego Region and Southern Inland CA </t>
  </si>
  <si>
    <t xml:space="preserve">Farmer Market </t>
  </si>
  <si>
    <t>Tulare</t>
  </si>
  <si>
    <t>Tuolumne</t>
  </si>
  <si>
    <t xml:space="preserve">Miracle Mile </t>
  </si>
  <si>
    <t>Ventura</t>
  </si>
  <si>
    <t xml:space="preserve">Wilshire-La Brea </t>
  </si>
  <si>
    <t>Yolo</t>
  </si>
  <si>
    <t>Downloads</t>
  </si>
  <si>
    <t xml:space="preserve">Green </t>
  </si>
  <si>
    <t>Page views</t>
  </si>
  <si>
    <t>CleantechSector</t>
  </si>
  <si>
    <t>Registered users</t>
  </si>
  <si>
    <t>Clean Energy Generation</t>
  </si>
  <si>
    <t>Sessions used</t>
  </si>
  <si>
    <t>Energy Distribution/ Transmission</t>
  </si>
  <si>
    <t xml:space="preserve">West Hollywood </t>
  </si>
  <si>
    <t>Energy Storage</t>
  </si>
  <si>
    <t xml:space="preserve">Wilcox </t>
  </si>
  <si>
    <t>Energy Efficiency and Reduced Demand in Buildings/Industrial/ Residential</t>
  </si>
  <si>
    <t xml:space="preserve">Griffith </t>
  </si>
  <si>
    <t>Cleaner Transportation &amp; Logistics</t>
  </si>
  <si>
    <t>Water and Wastewater</t>
  </si>
  <si>
    <t xml:space="preserve">City of Cmmrce </t>
  </si>
  <si>
    <t>Materials/ chemicals/ Waste</t>
  </si>
  <si>
    <t>Air &amp; Environment</t>
  </si>
  <si>
    <t>Food &amp; agriculture</t>
  </si>
  <si>
    <t xml:space="preserve">Eagle Rock </t>
  </si>
  <si>
    <t>CleanEG</t>
  </si>
  <si>
    <t>Column1</t>
  </si>
  <si>
    <t xml:space="preserve">Highland Park </t>
  </si>
  <si>
    <t>Solar&amp;PV</t>
  </si>
  <si>
    <t xml:space="preserve">La Tijera </t>
  </si>
  <si>
    <t>Concentrated solar power</t>
  </si>
  <si>
    <t>Renewable fuels</t>
  </si>
  <si>
    <t xml:space="preserve">View Park </t>
  </si>
  <si>
    <t xml:space="preserve">Windsor Hills </t>
  </si>
  <si>
    <t xml:space="preserve">Hancock </t>
  </si>
  <si>
    <t>Waste to energy</t>
  </si>
  <si>
    <t>Marine/ River</t>
  </si>
  <si>
    <t xml:space="preserve">Bradley International </t>
  </si>
  <si>
    <t>Other clean energy generation or source</t>
  </si>
  <si>
    <t xml:space="preserve">Playa Vista </t>
  </si>
  <si>
    <t xml:space="preserve">Westchester </t>
  </si>
  <si>
    <t>Inverters, converters, Direct current enables</t>
  </si>
  <si>
    <t>Demand response technologies and services</t>
  </si>
  <si>
    <t>Microgrids</t>
  </si>
  <si>
    <t>Smart grid</t>
  </si>
  <si>
    <t xml:space="preserve">Wagner </t>
  </si>
  <si>
    <t>Advanced metering and displays</t>
  </si>
  <si>
    <t xml:space="preserve">Bicentennial </t>
  </si>
  <si>
    <t>Energy Access</t>
  </si>
  <si>
    <t xml:space="preserve">Briggs </t>
  </si>
  <si>
    <t>Other energy distribution or transmission technologies and applications</t>
  </si>
  <si>
    <t xml:space="preserve">Barrington </t>
  </si>
  <si>
    <t>Mechanical energy storage</t>
  </si>
  <si>
    <t xml:space="preserve">Brentwood </t>
  </si>
  <si>
    <t>Thermal storage</t>
  </si>
  <si>
    <t>Batteries</t>
  </si>
  <si>
    <t>Super/ Ultra capacitors</t>
  </si>
  <si>
    <t>Hydrogen storage, fuel cells</t>
  </si>
  <si>
    <t>Grid level energy storage</t>
  </si>
  <si>
    <t>Systems that optimize, integrate or control storage systems</t>
  </si>
  <si>
    <t>Integrated Distributed Storage</t>
  </si>
  <si>
    <t>Processes which adapt batteries for  reuse</t>
  </si>
  <si>
    <t>Other energy storage technologies and applications</t>
  </si>
  <si>
    <t>EERD</t>
  </si>
  <si>
    <t>Building envelope design</t>
  </si>
  <si>
    <t>Building envelope technologies</t>
  </si>
  <si>
    <t xml:space="preserve">Flint </t>
  </si>
  <si>
    <t>Smart building technologies, building automation, digital energy management solutions</t>
  </si>
  <si>
    <t>Systems- HVAC, refrigeration, water heating, heat pumps</t>
  </si>
  <si>
    <t>Lighting</t>
  </si>
  <si>
    <t xml:space="preserve">Vernon </t>
  </si>
  <si>
    <t>Control of plug load power and appliances</t>
  </si>
  <si>
    <t>Building Data aggregation platforms</t>
  </si>
  <si>
    <t xml:space="preserve">Greenmead </t>
  </si>
  <si>
    <t xml:space="preserve">Consumer electronics efficiency </t>
  </si>
  <si>
    <t>Data centers and devices</t>
  </si>
  <si>
    <t>Other energy saving technologies or services to buildings, industrial or residential</t>
  </si>
  <si>
    <t>TransLog</t>
  </si>
  <si>
    <t xml:space="preserve">South </t>
  </si>
  <si>
    <t xml:space="preserve">Electric vehicles, hybrids, and autonomous and connected vehicles </t>
  </si>
  <si>
    <t>Ultra-efficient engines</t>
  </si>
  <si>
    <t xml:space="preserve">Westvern </t>
  </si>
  <si>
    <t>Hardware to support autonomous and connected vehicles</t>
  </si>
  <si>
    <t xml:space="preserve">Hazard </t>
  </si>
  <si>
    <t>Software to support autonomous and connected vehicles</t>
  </si>
  <si>
    <t>Traffic management</t>
  </si>
  <si>
    <t>Electrification and charging infrastructure for EVs</t>
  </si>
  <si>
    <t xml:space="preserve">Rancho Park </t>
  </si>
  <si>
    <t>Mobility and sharing services</t>
  </si>
  <si>
    <t xml:space="preserve">Glassell </t>
  </si>
  <si>
    <t>Logistics services</t>
  </si>
  <si>
    <t xml:space="preserve">Glassell Park </t>
  </si>
  <si>
    <t>Other transportation and logistics</t>
  </si>
  <si>
    <t xml:space="preserve">Culver City </t>
  </si>
  <si>
    <t>WasteWater</t>
  </si>
  <si>
    <t>Water use efficiency</t>
  </si>
  <si>
    <t xml:space="preserve">Mar Vista </t>
  </si>
  <si>
    <t>Water treatment (filtration, purification, contaminate detection)</t>
  </si>
  <si>
    <t xml:space="preserve">Century City </t>
  </si>
  <si>
    <t>Desalination air to water</t>
  </si>
  <si>
    <t xml:space="preserve">Transmission of water </t>
  </si>
  <si>
    <t xml:space="preserve">Monitoring and compliance </t>
  </si>
  <si>
    <t xml:space="preserve">Water recycling </t>
  </si>
  <si>
    <t>Water efficient appliances</t>
  </si>
  <si>
    <t>Stormwater treatment</t>
  </si>
  <si>
    <t xml:space="preserve">Arco </t>
  </si>
  <si>
    <t xml:space="preserve">Groundwater treatment </t>
  </si>
  <si>
    <t xml:space="preserve">Arco-Plaza </t>
  </si>
  <si>
    <t>Other water technologies or applications</t>
  </si>
  <si>
    <t>MaterialsChWa</t>
  </si>
  <si>
    <t xml:space="preserve">Santa Western </t>
  </si>
  <si>
    <t>3D printing technologies that reduce waste &amp; enable safe and sustainable materials</t>
  </si>
  <si>
    <t>Industrial biotechnology – bio-based chemicals, materials, and biotechnology tools</t>
  </si>
  <si>
    <t xml:space="preserve">Veterans Adm </t>
  </si>
  <si>
    <t>Nano materials</t>
  </si>
  <si>
    <t xml:space="preserve">Veterans Admin </t>
  </si>
  <si>
    <t xml:space="preserve">Collaborative consumption business models that reduce waste and materials </t>
  </si>
  <si>
    <t xml:space="preserve">Veterans Administration </t>
  </si>
  <si>
    <t xml:space="preserve">Non-toxic safer materials </t>
  </si>
  <si>
    <t xml:space="preserve">Veterans Admn </t>
  </si>
  <si>
    <t>Specialty chemicals and materials</t>
  </si>
  <si>
    <t xml:space="preserve">Bank of America </t>
  </si>
  <si>
    <t>Carbon to value</t>
  </si>
  <si>
    <t>Recycling &amp; waste</t>
  </si>
  <si>
    <t>Digital and supply chain innovation, including reverse logistics solutions, monitoring, traceability, and quality control</t>
  </si>
  <si>
    <t>Information platforms for materials and chemicals safety, risk, compliance, circular economy</t>
  </si>
  <si>
    <t>Other materials, chemicals and/or waste technologies or applications</t>
  </si>
  <si>
    <t>AirEn</t>
  </si>
  <si>
    <t>Satellites &amp; Geospatial Analytics</t>
  </si>
  <si>
    <t>Air quality/ pollution control technologies</t>
  </si>
  <si>
    <t xml:space="preserve">Textile Boxes </t>
  </si>
  <si>
    <t>Remediation technologies, clean-up of soil, water</t>
  </si>
  <si>
    <t>Carbon offsets</t>
  </si>
  <si>
    <t>Carbon storage and or sequestration</t>
  </si>
  <si>
    <t>Monitoring and compliance software and systems</t>
  </si>
  <si>
    <t>Other air and/or environmental technologies or applications</t>
  </si>
  <si>
    <t>FoodAg</t>
  </si>
  <si>
    <t>Food-waste reduction solutions</t>
  </si>
  <si>
    <t>Agriculture and commodity supply chain tracking and risk monitoring</t>
  </si>
  <si>
    <t>Sustainable proteins</t>
  </si>
  <si>
    <t xml:space="preserve">University of Southern Ca </t>
  </si>
  <si>
    <t>Controlled agriculture</t>
  </si>
  <si>
    <t xml:space="preserve">Dodgertown </t>
  </si>
  <si>
    <t>Precision farming and smart irrigation</t>
  </si>
  <si>
    <t>Plant sciences</t>
  </si>
  <si>
    <t xml:space="preserve">Los Angeles Dodgers </t>
  </si>
  <si>
    <t xml:space="preserve">Other food and/or agricultural technologies or applications </t>
  </si>
  <si>
    <t>Occupations</t>
  </si>
  <si>
    <t>Management</t>
  </si>
  <si>
    <t>Legal</t>
  </si>
  <si>
    <t>Computer &amp; math</t>
  </si>
  <si>
    <t>Architecture &amp; engineering</t>
  </si>
  <si>
    <t xml:space="preserve">UCLA </t>
  </si>
  <si>
    <t>Business &amp; financial</t>
  </si>
  <si>
    <t>Life, physical &amp; social science</t>
  </si>
  <si>
    <t xml:space="preserve">Shared Firm Zip Code </t>
  </si>
  <si>
    <t>Healthcare practitioner &amp; technical</t>
  </si>
  <si>
    <t xml:space="preserve">Bar Code Term Annex </t>
  </si>
  <si>
    <t>Education, training &amp; library</t>
  </si>
  <si>
    <t>Arts, design, entertainment, sports, &amp; media</t>
  </si>
  <si>
    <t xml:space="preserve">Bulk Mail Center </t>
  </si>
  <si>
    <t>Installation, maintenance, and repair occupations</t>
  </si>
  <si>
    <t xml:space="preserve">LA </t>
  </si>
  <si>
    <t>Community and social services occupations</t>
  </si>
  <si>
    <t>Construction and extraction occupations</t>
  </si>
  <si>
    <t>Protective service occupations</t>
  </si>
  <si>
    <t xml:space="preserve">Rodale Press </t>
  </si>
  <si>
    <t>Office and administrative support occupations</t>
  </si>
  <si>
    <t xml:space="preserve">Citibank </t>
  </si>
  <si>
    <t>Production occupations</t>
  </si>
  <si>
    <t>Transportation and material moving occupations</t>
  </si>
  <si>
    <t xml:space="preserve">Bell </t>
  </si>
  <si>
    <t>Healthcare support occupations</t>
  </si>
  <si>
    <t xml:space="preserve">Bell Gardens </t>
  </si>
  <si>
    <t>Sales and related occupations</t>
  </si>
  <si>
    <t xml:space="preserve">Cudahy </t>
  </si>
  <si>
    <t>Building and grounds cleaning and maintenance occupations</t>
  </si>
  <si>
    <t>Personal care and service occupations</t>
  </si>
  <si>
    <t>Farming, fishing, and forestry occupations</t>
  </si>
  <si>
    <t xml:space="preserve">Beverly Hills </t>
  </si>
  <si>
    <t>Food preparation and serving related occupations</t>
  </si>
  <si>
    <t>Expectation</t>
  </si>
  <si>
    <t>Definitely yes </t>
  </si>
  <si>
    <t>Probably yes </t>
  </si>
  <si>
    <t xml:space="preserve">Compton </t>
  </si>
  <si>
    <t>Uncertain </t>
  </si>
  <si>
    <t xml:space="preserve">Crystal City </t>
  </si>
  <si>
    <t>Probably not </t>
  </si>
  <si>
    <t xml:space="preserve">Rancho Dominguez </t>
  </si>
  <si>
    <t>Definitely not </t>
  </si>
  <si>
    <t xml:space="preserve">Rncho Domingz </t>
  </si>
  <si>
    <t xml:space="preserve">East Rancho Dominguez </t>
  </si>
  <si>
    <t>Sales</t>
  </si>
  <si>
    <t xml:space="preserve">East Rncho Dmngz </t>
  </si>
  <si>
    <t>None $0</t>
  </si>
  <si>
    <t>Under $100,000</t>
  </si>
  <si>
    <t xml:space="preserve">Rosewood </t>
  </si>
  <si>
    <t>$100,000-$499,999</t>
  </si>
  <si>
    <t>$500,000-$999,999</t>
  </si>
  <si>
    <t>$1,000,000-$4,999,999</t>
  </si>
  <si>
    <t>$5,000,000-$9,999,999</t>
  </si>
  <si>
    <t>$10,000,000-$19,999,999</t>
  </si>
  <si>
    <t>$20,000,000-$49,999,999</t>
  </si>
  <si>
    <t>$50,000,000 or more</t>
  </si>
  <si>
    <t>I don’t know</t>
  </si>
  <si>
    <t>EPICContribution</t>
  </si>
  <si>
    <t xml:space="preserve">Downey </t>
  </si>
  <si>
    <t>Not at all</t>
  </si>
  <si>
    <t>To a small extent</t>
  </si>
  <si>
    <t>Somewhat</t>
  </si>
  <si>
    <t>To a large extent</t>
  </si>
  <si>
    <t xml:space="preserve">El Segundo </t>
  </si>
  <si>
    <t xml:space="preserve">Completely </t>
  </si>
  <si>
    <t xml:space="preserve">Gardena </t>
  </si>
  <si>
    <t xml:space="preserve">Hawthorne </t>
  </si>
  <si>
    <t>PrivatePublic</t>
  </si>
  <si>
    <t xml:space="preserve">Holly Park </t>
  </si>
  <si>
    <t xml:space="preserve">Hollyglen </t>
  </si>
  <si>
    <t xml:space="preserve">Hermosa Beach </t>
  </si>
  <si>
    <t xml:space="preserve">Huntington Park </t>
  </si>
  <si>
    <t xml:space="preserve">Walnut Park </t>
  </si>
  <si>
    <t xml:space="preserve">Lawndale </t>
  </si>
  <si>
    <t xml:space="preserve">Lynwood </t>
  </si>
  <si>
    <t xml:space="preserve">Malibu </t>
  </si>
  <si>
    <t xml:space="preserve">Manhattan Bch </t>
  </si>
  <si>
    <t xml:space="preserve">Manhattan Beach </t>
  </si>
  <si>
    <t xml:space="preserve">Maywood </t>
  </si>
  <si>
    <t xml:space="preserve">Pacific Palisades </t>
  </si>
  <si>
    <t xml:space="preserve">Pacific Plsds </t>
  </si>
  <si>
    <t xml:space="preserve">Palos Verdes Estates </t>
  </si>
  <si>
    <t xml:space="preserve">Palos Verdes Peninsula </t>
  </si>
  <si>
    <t xml:space="preserve">Pls Vrds Est </t>
  </si>
  <si>
    <t xml:space="preserve">Pls Vrds Pnsl </t>
  </si>
  <si>
    <t xml:space="preserve">Rllng Hls Est </t>
  </si>
  <si>
    <t xml:space="preserve">Rolling Hills </t>
  </si>
  <si>
    <t xml:space="preserve">Rolling Hills Estates </t>
  </si>
  <si>
    <t xml:space="preserve">Rancho Palos Verdes </t>
  </si>
  <si>
    <t xml:space="preserve">Rch Palos Vrd </t>
  </si>
  <si>
    <t xml:space="preserve">Redondo Beach </t>
  </si>
  <si>
    <t xml:space="preserve">South Gate </t>
  </si>
  <si>
    <t xml:space="preserve">Topanga </t>
  </si>
  <si>
    <t xml:space="preserve">Marina del Rey </t>
  </si>
  <si>
    <t xml:space="preserve">Playa del Rey </t>
  </si>
  <si>
    <t xml:space="preserve">Venice </t>
  </si>
  <si>
    <t xml:space="preserve">Marina dl Rey </t>
  </si>
  <si>
    <t xml:space="preserve">Inglewood </t>
  </si>
  <si>
    <t xml:space="preserve">Lennox </t>
  </si>
  <si>
    <t xml:space="preserve">Santa Monica </t>
  </si>
  <si>
    <t xml:space="preserve">Torrance </t>
  </si>
  <si>
    <t xml:space="preserve">City Industry </t>
  </si>
  <si>
    <t xml:space="preserve">City of Industry </t>
  </si>
  <si>
    <t xml:space="preserve">Pico Rivera </t>
  </si>
  <si>
    <t xml:space="preserve">Whittier </t>
  </si>
  <si>
    <t xml:space="preserve">Santa Fe Springs </t>
  </si>
  <si>
    <t xml:space="preserve">Los Nietos </t>
  </si>
  <si>
    <t xml:space="preserve">Buena Park </t>
  </si>
  <si>
    <t xml:space="preserve">La Palma </t>
  </si>
  <si>
    <t xml:space="preserve">Cypress </t>
  </si>
  <si>
    <t xml:space="preserve">La Habra </t>
  </si>
  <si>
    <t xml:space="preserve">La Habra Heights </t>
  </si>
  <si>
    <t xml:space="preserve">La Habra Hgts </t>
  </si>
  <si>
    <t xml:space="preserve">La Mirada </t>
  </si>
  <si>
    <t xml:space="preserve">Lamirada </t>
  </si>
  <si>
    <t xml:space="preserve">Mirada </t>
  </si>
  <si>
    <t xml:space="preserve">Biola University </t>
  </si>
  <si>
    <t xml:space="preserve">Montebello </t>
  </si>
  <si>
    <t xml:space="preserve">Norwalk </t>
  </si>
  <si>
    <t xml:space="preserve">Stanton </t>
  </si>
  <si>
    <t xml:space="preserve">Artesia </t>
  </si>
  <si>
    <t xml:space="preserve">Cerritos </t>
  </si>
  <si>
    <t xml:space="preserve">Avalon </t>
  </si>
  <si>
    <t xml:space="preserve">Catalina </t>
  </si>
  <si>
    <t xml:space="preserve">Santa Catalina </t>
  </si>
  <si>
    <t xml:space="preserve">Bellflower </t>
  </si>
  <si>
    <t xml:space="preserve">Harbor City </t>
  </si>
  <si>
    <t xml:space="preserve">Lakewood </t>
  </si>
  <si>
    <t xml:space="preserve">Hawaiian Gardens </t>
  </si>
  <si>
    <t xml:space="preserve">Hawaiian Gdns </t>
  </si>
  <si>
    <t xml:space="preserve">Lomita </t>
  </si>
  <si>
    <t xml:space="preserve">Los Alamitos </t>
  </si>
  <si>
    <t xml:space="preserve">Rossmoor </t>
  </si>
  <si>
    <t xml:space="preserve">Paramount </t>
  </si>
  <si>
    <t xml:space="preserve">Fort Macarthur </t>
  </si>
  <si>
    <t xml:space="preserve">San Pedro </t>
  </si>
  <si>
    <t xml:space="preserve">Terminal Island </t>
  </si>
  <si>
    <t xml:space="preserve">Seal Beach </t>
  </si>
  <si>
    <t xml:space="preserve">Sunset Beach </t>
  </si>
  <si>
    <t xml:space="preserve">Surfside </t>
  </si>
  <si>
    <t xml:space="preserve">Wilmington </t>
  </si>
  <si>
    <t xml:space="preserve">Carson </t>
  </si>
  <si>
    <t xml:space="preserve">Long Beach </t>
  </si>
  <si>
    <t xml:space="preserve">C S U Dom Hls </t>
  </si>
  <si>
    <t xml:space="preserve">Cal State University Dom Hills </t>
  </si>
  <si>
    <t xml:space="preserve">Signal Hill </t>
  </si>
  <si>
    <t xml:space="preserve">Signal Hl </t>
  </si>
  <si>
    <t xml:space="preserve">Belmont Shore </t>
  </si>
  <si>
    <t xml:space="preserve">Naples </t>
  </si>
  <si>
    <t xml:space="preserve">East Long Beach </t>
  </si>
  <si>
    <t xml:space="preserve">North Long Beach </t>
  </si>
  <si>
    <t xml:space="preserve">Bixby Knolls </t>
  </si>
  <si>
    <t xml:space="preserve">LB </t>
  </si>
  <si>
    <t xml:space="preserve">Cabrillo </t>
  </si>
  <si>
    <t xml:space="preserve">Dominguez </t>
  </si>
  <si>
    <t xml:space="preserve">Long Beach Shared Firm </t>
  </si>
  <si>
    <t xml:space="preserve">C S U Long Beach </t>
  </si>
  <si>
    <t xml:space="preserve">California State University Long Beach </t>
  </si>
  <si>
    <t xml:space="preserve">Department of Gas &amp; Water </t>
  </si>
  <si>
    <t xml:space="preserve">Press Telegram </t>
  </si>
  <si>
    <t xml:space="preserve">Boeing </t>
  </si>
  <si>
    <t xml:space="preserve">AARP </t>
  </si>
  <si>
    <t xml:space="preserve">A A R P </t>
  </si>
  <si>
    <t xml:space="preserve">A A R P Pharmacy </t>
  </si>
  <si>
    <t xml:space="preserve">Lakeshore Learning </t>
  </si>
  <si>
    <t xml:space="preserve">La International Service Center </t>
  </si>
  <si>
    <t xml:space="preserve">Altadena </t>
  </si>
  <si>
    <t xml:space="preserve">Arcadia </t>
  </si>
  <si>
    <t xml:space="preserve">Bradbury </t>
  </si>
  <si>
    <t xml:space="preserve">Duarte </t>
  </si>
  <si>
    <t xml:space="preserve">Irwindale </t>
  </si>
  <si>
    <t xml:space="preserve">Flintridge </t>
  </si>
  <si>
    <t xml:space="preserve">La Canada </t>
  </si>
  <si>
    <t xml:space="preserve">La Canada Flintridge </t>
  </si>
  <si>
    <t xml:space="preserve">La Canada Flt </t>
  </si>
  <si>
    <t xml:space="preserve">Monrovia </t>
  </si>
  <si>
    <t xml:space="preserve">Montrose </t>
  </si>
  <si>
    <t xml:space="preserve">Mount Wilson </t>
  </si>
  <si>
    <t xml:space="preserve">Sierra Madre </t>
  </si>
  <si>
    <t xml:space="preserve">South Pasadena </t>
  </si>
  <si>
    <t xml:space="preserve">Shadow Hills </t>
  </si>
  <si>
    <t xml:space="preserve">Sunland </t>
  </si>
  <si>
    <t xml:space="preserve">Tujunga </t>
  </si>
  <si>
    <t xml:space="preserve">Verdugo City </t>
  </si>
  <si>
    <t xml:space="preserve">Pasadena </t>
  </si>
  <si>
    <t xml:space="preserve">San Marino </t>
  </si>
  <si>
    <t xml:space="preserve">Avon Products </t>
  </si>
  <si>
    <t xml:space="preserve">Ambassador College </t>
  </si>
  <si>
    <t xml:space="preserve">Ralph M Parsons Co </t>
  </si>
  <si>
    <t xml:space="preserve">Cal Tech </t>
  </si>
  <si>
    <t xml:space="preserve">Ambassador I C Foundation </t>
  </si>
  <si>
    <t xml:space="preserve">Fuller Theological Seminary </t>
  </si>
  <si>
    <t xml:space="preserve">Tournament of Roses Assoc </t>
  </si>
  <si>
    <t xml:space="preserve">Mellon Regional Lockbox Netw </t>
  </si>
  <si>
    <t xml:space="preserve">Kaiser Foundation Health </t>
  </si>
  <si>
    <t xml:space="preserve">J P Morgan </t>
  </si>
  <si>
    <t xml:space="preserve">City National Bank </t>
  </si>
  <si>
    <t xml:space="preserve">Glendale </t>
  </si>
  <si>
    <t xml:space="preserve">Glendale Galleria </t>
  </si>
  <si>
    <t xml:space="preserve">La Crescenta </t>
  </si>
  <si>
    <t xml:space="preserve">Agoura </t>
  </si>
  <si>
    <t xml:space="preserve">Agoura Hills </t>
  </si>
  <si>
    <t xml:space="preserve">Calabasas </t>
  </si>
  <si>
    <t xml:space="preserve">Calabasas Hills </t>
  </si>
  <si>
    <t xml:space="preserve">calabasas hls </t>
  </si>
  <si>
    <t xml:space="preserve">Cornell </t>
  </si>
  <si>
    <t xml:space="preserve">Oak Park </t>
  </si>
  <si>
    <t xml:space="preserve">Saratoga Hills </t>
  </si>
  <si>
    <t xml:space="preserve">Saratoga Hls </t>
  </si>
  <si>
    <t xml:space="preserve">Hidden Hills </t>
  </si>
  <si>
    <t xml:space="preserve">Monte Nido </t>
  </si>
  <si>
    <t xml:space="preserve">Woodland Hills </t>
  </si>
  <si>
    <t xml:space="preserve">Woodland Hls </t>
  </si>
  <si>
    <t xml:space="preserve">Canoga Park </t>
  </si>
  <si>
    <t xml:space="preserve">Box Canyon </t>
  </si>
  <si>
    <t xml:space="preserve">West Hills </t>
  </si>
  <si>
    <t xml:space="preserve">Winnetka </t>
  </si>
  <si>
    <t xml:space="preserve">Bell Canyon </t>
  </si>
  <si>
    <t xml:space="preserve">Castaic </t>
  </si>
  <si>
    <t xml:space="preserve">Santa Clarita </t>
  </si>
  <si>
    <t xml:space="preserve">Chatsworth </t>
  </si>
  <si>
    <t xml:space="preserve">Encino </t>
  </si>
  <si>
    <t xml:space="preserve">Van Nuys </t>
  </si>
  <si>
    <t xml:space="preserve">Newbury Park </t>
  </si>
  <si>
    <t xml:space="preserve">Thousand Oaks </t>
  </si>
  <si>
    <t xml:space="preserve">Dos Vientos Ranch </t>
  </si>
  <si>
    <t xml:space="preserve">Friendly Valley </t>
  </si>
  <si>
    <t xml:space="preserve">Newhall </t>
  </si>
  <si>
    <t xml:space="preserve">Northridge </t>
  </si>
  <si>
    <t xml:space="preserve">Porter Ranch </t>
  </si>
  <si>
    <t xml:space="preserve">J B Lansing Co </t>
  </si>
  <si>
    <t xml:space="preserve">California State University </t>
  </si>
  <si>
    <t xml:space="preserve">Arleta </t>
  </si>
  <si>
    <t xml:space="preserve">Hansen Hills </t>
  </si>
  <si>
    <t xml:space="preserve">Lakeview Terrace </t>
  </si>
  <si>
    <t xml:space="preserve">Pacoima </t>
  </si>
  <si>
    <t xml:space="preserve">Reseda </t>
  </si>
  <si>
    <t xml:space="preserve">Tarzana </t>
  </si>
  <si>
    <t xml:space="preserve">San Fernando </t>
  </si>
  <si>
    <t xml:space="preserve">Kagel Canyon </t>
  </si>
  <si>
    <t xml:space="preserve">Lake View Ter </t>
  </si>
  <si>
    <t xml:space="preserve">Lake View Terrace </t>
  </si>
  <si>
    <t xml:space="preserve">Sylmar </t>
  </si>
  <si>
    <t xml:space="preserve">North Hills </t>
  </si>
  <si>
    <t xml:space="preserve">Sepulveda </t>
  </si>
  <si>
    <t xml:space="preserve">Granada Hills </t>
  </si>
  <si>
    <t xml:space="preserve">Mission Hills </t>
  </si>
  <si>
    <t xml:space="preserve">Agua Dulce </t>
  </si>
  <si>
    <t xml:space="preserve">Bouquet Canyon </t>
  </si>
  <si>
    <t xml:space="preserve">Green Valley </t>
  </si>
  <si>
    <t xml:space="preserve">Mint Canyon </t>
  </si>
  <si>
    <t xml:space="preserve">Saugus </t>
  </si>
  <si>
    <t xml:space="preserve">Sleepy Valley </t>
  </si>
  <si>
    <t xml:space="preserve">Canyon Cntry </t>
  </si>
  <si>
    <t xml:space="preserve">Canyon Country </t>
  </si>
  <si>
    <t xml:space="preserve">La Tuna Canyon </t>
  </si>
  <si>
    <t xml:space="preserve">Rancho La Tuna Canyon </t>
  </si>
  <si>
    <t xml:space="preserve">Sun Valley </t>
  </si>
  <si>
    <t xml:space="preserve">Valencia </t>
  </si>
  <si>
    <t xml:space="preserve">Westlake Village </t>
  </si>
  <si>
    <t xml:space="preserve">Hidden Valley </t>
  </si>
  <si>
    <t xml:space="preserve">Lake Sherwood </t>
  </si>
  <si>
    <t xml:space="preserve">Pierce College </t>
  </si>
  <si>
    <t xml:space="preserve">Stevenson Ranch </t>
  </si>
  <si>
    <t xml:space="preserve">Stevenson Rnh </t>
  </si>
  <si>
    <t xml:space="preserve">Val Verde </t>
  </si>
  <si>
    <t xml:space="preserve">Fair Oaks Ranch </t>
  </si>
  <si>
    <t xml:space="preserve">Sherman Oaks </t>
  </si>
  <si>
    <t xml:space="preserve">Valley Glen </t>
  </si>
  <si>
    <t xml:space="preserve">Panorama City </t>
  </si>
  <si>
    <t xml:space="preserve">Lake Balboa </t>
  </si>
  <si>
    <t xml:space="preserve">Blue Cross of South California </t>
  </si>
  <si>
    <t xml:space="preserve">Deluxe Check </t>
  </si>
  <si>
    <t xml:space="preserve">U S Purchasing Exchange </t>
  </si>
  <si>
    <t xml:space="preserve">U S Purchasing Corp </t>
  </si>
  <si>
    <t xml:space="preserve">Business Reply </t>
  </si>
  <si>
    <t xml:space="preserve">Burbank </t>
  </si>
  <si>
    <t xml:space="preserve">Starlight Hills </t>
  </si>
  <si>
    <t xml:space="preserve">Disney Productions </t>
  </si>
  <si>
    <t xml:space="preserve">Burbank Studios </t>
  </si>
  <si>
    <t xml:space="preserve">North B C </t>
  </si>
  <si>
    <t xml:space="preserve">Walt Disney Co </t>
  </si>
  <si>
    <t xml:space="preserve">North Hollywood </t>
  </si>
  <si>
    <t xml:space="preserve">Toluca Ter </t>
  </si>
  <si>
    <t xml:space="preserve">Toluca Terrace </t>
  </si>
  <si>
    <t xml:space="preserve">Valley Village </t>
  </si>
  <si>
    <t xml:space="preserve">Studio City </t>
  </si>
  <si>
    <t xml:space="preserve">Toluca Lake </t>
  </si>
  <si>
    <t xml:space="preserve">West Toluca Lake </t>
  </si>
  <si>
    <t xml:space="preserve">Sherman Village </t>
  </si>
  <si>
    <t xml:space="preserve">Universal City </t>
  </si>
  <si>
    <t xml:space="preserve">Us Purchasing Exchange </t>
  </si>
  <si>
    <t xml:space="preserve">Alta Loma </t>
  </si>
  <si>
    <t xml:space="preserve">Rancho Cucamonga </t>
  </si>
  <si>
    <t xml:space="preserve">Rch Cucamonga </t>
  </si>
  <si>
    <t xml:space="preserve">Azusa </t>
  </si>
  <si>
    <t xml:space="preserve">Baldwin Park </t>
  </si>
  <si>
    <t xml:space="preserve">Chino </t>
  </si>
  <si>
    <t xml:space="preserve">Chino Hills </t>
  </si>
  <si>
    <t xml:space="preserve">Montclair </t>
  </si>
  <si>
    <t xml:space="preserve">Ontario </t>
  </si>
  <si>
    <t xml:space="preserve">Claremont </t>
  </si>
  <si>
    <t xml:space="preserve">Covina </t>
  </si>
  <si>
    <t xml:space="preserve">Charter Oak </t>
  </si>
  <si>
    <t xml:space="preserve">Cucamonga </t>
  </si>
  <si>
    <t xml:space="preserve">El Monte </t>
  </si>
  <si>
    <t xml:space="preserve">South El Monte </t>
  </si>
  <si>
    <t xml:space="preserve">Wells Fargo Bank </t>
  </si>
  <si>
    <t xml:space="preserve">Etiwanda </t>
  </si>
  <si>
    <t xml:space="preserve">Glendora </t>
  </si>
  <si>
    <t xml:space="preserve">Guasti </t>
  </si>
  <si>
    <t xml:space="preserve">La Puente </t>
  </si>
  <si>
    <t xml:space="preserve">Hacienda Heights </t>
  </si>
  <si>
    <t xml:space="preserve">Bassett </t>
  </si>
  <si>
    <t xml:space="preserve">Rowland Heights </t>
  </si>
  <si>
    <t xml:space="preserve">Rowland Hghts </t>
  </si>
  <si>
    <t xml:space="preserve">Rowland Hgts </t>
  </si>
  <si>
    <t xml:space="preserve">La Verne </t>
  </si>
  <si>
    <t xml:space="preserve">Mira Loma </t>
  </si>
  <si>
    <t xml:space="preserve">Monterey Park </t>
  </si>
  <si>
    <t xml:space="preserve">Mont Park </t>
  </si>
  <si>
    <t xml:space="preserve">Southern California Gas Co </t>
  </si>
  <si>
    <t xml:space="preserve">Mount Baldy </t>
  </si>
  <si>
    <t xml:space="preserve">Diamond Bar </t>
  </si>
  <si>
    <t xml:space="preserve">Pomona </t>
  </si>
  <si>
    <t xml:space="preserve">Phillips Ranch </t>
  </si>
  <si>
    <t xml:space="preserve">Phillips Rnch </t>
  </si>
  <si>
    <t xml:space="preserve">Rosemead </t>
  </si>
  <si>
    <t xml:space="preserve">So Cal Edison Co </t>
  </si>
  <si>
    <t xml:space="preserve">San Dimas </t>
  </si>
  <si>
    <t xml:space="preserve">San Gabriel </t>
  </si>
  <si>
    <t xml:space="preserve">Temple City </t>
  </si>
  <si>
    <t xml:space="preserve">Upland </t>
  </si>
  <si>
    <t xml:space="preserve">Walnut </t>
  </si>
  <si>
    <t xml:space="preserve">West Covina </t>
  </si>
  <si>
    <t xml:space="preserve">Federal Home Loan Bank </t>
  </si>
  <si>
    <t xml:space="preserve">Bureau of the Census </t>
  </si>
  <si>
    <t xml:space="preserve">Alhambra </t>
  </si>
  <si>
    <t xml:space="preserve">Bonita </t>
  </si>
  <si>
    <t xml:space="preserve">Boulevard </t>
  </si>
  <si>
    <t xml:space="preserve">Campo </t>
  </si>
  <si>
    <t xml:space="preserve">Chula Vista </t>
  </si>
  <si>
    <t xml:space="preserve">Descanso </t>
  </si>
  <si>
    <t xml:space="preserve">Dulzura </t>
  </si>
  <si>
    <t xml:space="preserve">Guatay </t>
  </si>
  <si>
    <t xml:space="preserve">Imperial Bch </t>
  </si>
  <si>
    <t xml:space="preserve">Imperial Beach </t>
  </si>
  <si>
    <t xml:space="preserve">Jacumba </t>
  </si>
  <si>
    <t xml:space="preserve">Jamul </t>
  </si>
  <si>
    <t xml:space="preserve">La Mesa </t>
  </si>
  <si>
    <t xml:space="preserve">Lemon Grove </t>
  </si>
  <si>
    <t xml:space="preserve">Lincoln Acres </t>
  </si>
  <si>
    <t xml:space="preserve">Mount Laguna </t>
  </si>
  <si>
    <t xml:space="preserve">National City </t>
  </si>
  <si>
    <t xml:space="preserve">Pine Valley </t>
  </si>
  <si>
    <t xml:space="preserve">Potrero </t>
  </si>
  <si>
    <t xml:space="preserve">Spring Valley </t>
  </si>
  <si>
    <t xml:space="preserve">Tecate </t>
  </si>
  <si>
    <t xml:space="preserve">T K Manufacturing </t>
  </si>
  <si>
    <t xml:space="preserve">Bonsall </t>
  </si>
  <si>
    <t xml:space="preserve">Borrego Springs </t>
  </si>
  <si>
    <t xml:space="preserve">Cardiff </t>
  </si>
  <si>
    <t xml:space="preserve">Cardiff by the Sea </t>
  </si>
  <si>
    <t xml:space="preserve">Carlsbad </t>
  </si>
  <si>
    <t xml:space="preserve">Del Mar </t>
  </si>
  <si>
    <t xml:space="preserve">El Cajon </t>
  </si>
  <si>
    <t xml:space="preserve">Bostonia </t>
  </si>
  <si>
    <t xml:space="preserve">Crest </t>
  </si>
  <si>
    <t xml:space="preserve">Encinitas </t>
  </si>
  <si>
    <t xml:space="preserve">Leucadia </t>
  </si>
  <si>
    <t xml:space="preserve">Olivenhain </t>
  </si>
  <si>
    <t xml:space="preserve">Escondido </t>
  </si>
  <si>
    <t xml:space="preserve">Fallbrook </t>
  </si>
  <si>
    <t xml:space="preserve">Rainbow </t>
  </si>
  <si>
    <t xml:space="preserve">Julian </t>
  </si>
  <si>
    <t xml:space="preserve">La Jolla </t>
  </si>
  <si>
    <t xml:space="preserve">Lakeside </t>
  </si>
  <si>
    <t xml:space="preserve">Oceanside </t>
  </si>
  <si>
    <t xml:space="preserve">Camp Pendleton </t>
  </si>
  <si>
    <t xml:space="preserve">Cmp Pendleton </t>
  </si>
  <si>
    <t xml:space="preserve">Marine Corp Base </t>
  </si>
  <si>
    <t xml:space="preserve">Pala </t>
  </si>
  <si>
    <t xml:space="preserve">Palomar Mountain </t>
  </si>
  <si>
    <t xml:space="preserve">Pauma Valley </t>
  </si>
  <si>
    <t xml:space="preserve">Poway </t>
  </si>
  <si>
    <t xml:space="preserve">Ramona </t>
  </si>
  <si>
    <t xml:space="preserve">Ranchita </t>
  </si>
  <si>
    <t xml:space="preserve">Warner Springs </t>
  </si>
  <si>
    <t xml:space="preserve">Rancho Santa Fe </t>
  </si>
  <si>
    <t xml:space="preserve">Rcho Santa Fe </t>
  </si>
  <si>
    <t xml:space="preserve">San Luis Rey </t>
  </si>
  <si>
    <t xml:space="preserve">Lake San Marcos </t>
  </si>
  <si>
    <t xml:space="preserve">San Marcos </t>
  </si>
  <si>
    <t xml:space="preserve">Santa Ysabel </t>
  </si>
  <si>
    <t xml:space="preserve">Santee </t>
  </si>
  <si>
    <t xml:space="preserve">Solana Beach </t>
  </si>
  <si>
    <t xml:space="preserve">Vista </t>
  </si>
  <si>
    <t xml:space="preserve">Valley Center </t>
  </si>
  <si>
    <t xml:space="preserve">Travel Lodge </t>
  </si>
  <si>
    <t xml:space="preserve">UCSB </t>
  </si>
  <si>
    <t xml:space="preserve">UCSD </t>
  </si>
  <si>
    <t xml:space="preserve">California State San Marcos </t>
  </si>
  <si>
    <t xml:space="preserve">San Diego </t>
  </si>
  <si>
    <t xml:space="preserve">Ocean Beach </t>
  </si>
  <si>
    <t xml:space="preserve">Pacific Beach </t>
  </si>
  <si>
    <t xml:space="preserve">Coronado </t>
  </si>
  <si>
    <t xml:space="preserve">Rancho Bernardo </t>
  </si>
  <si>
    <t xml:space="preserve">Naval Supply Center </t>
  </si>
  <si>
    <t xml:space="preserve">Naval Hospital </t>
  </si>
  <si>
    <t xml:space="preserve">Naval Station 32nd St </t>
  </si>
  <si>
    <t xml:space="preserve">San Ysidro </t>
  </si>
  <si>
    <t xml:space="preserve">Nas Miramar </t>
  </si>
  <si>
    <t xml:space="preserve">ASW Training Center </t>
  </si>
  <si>
    <t xml:space="preserve">Spawars System Center </t>
  </si>
  <si>
    <t xml:space="preserve">Nestor </t>
  </si>
  <si>
    <t xml:space="preserve">Naval Amphibious Base </t>
  </si>
  <si>
    <t xml:space="preserve">San Diego County Jail </t>
  </si>
  <si>
    <t xml:space="preserve">V A Hospital </t>
  </si>
  <si>
    <t xml:space="preserve">San Diego State University </t>
  </si>
  <si>
    <t xml:space="preserve">San Diego Gas and Electric </t>
  </si>
  <si>
    <t xml:space="preserve">San Diego Water Utilities </t>
  </si>
  <si>
    <t xml:space="preserve">Chiriaco Smt </t>
  </si>
  <si>
    <t xml:space="preserve">Chiriaco Summit </t>
  </si>
  <si>
    <t xml:space="preserve">Indio </t>
  </si>
  <si>
    <t xml:space="preserve">Bermuda Dunes </t>
  </si>
  <si>
    <t xml:space="preserve">Indian Wells </t>
  </si>
  <si>
    <t xml:space="preserve">Palm Desert </t>
  </si>
  <si>
    <t xml:space="preserve">Banning </t>
  </si>
  <si>
    <t xml:space="preserve">Bard </t>
  </si>
  <si>
    <t xml:space="preserve">Beaumont </t>
  </si>
  <si>
    <t xml:space="preserve">Cherry Valley </t>
  </si>
  <si>
    <t xml:space="preserve">Blythe </t>
  </si>
  <si>
    <t xml:space="preserve">Mesa Verde </t>
  </si>
  <si>
    <t xml:space="preserve">Ripley </t>
  </si>
  <si>
    <t xml:space="preserve">Brawley </t>
  </si>
  <si>
    <t xml:space="preserve">Cabazon </t>
  </si>
  <si>
    <t xml:space="preserve">Calexico </t>
  </si>
  <si>
    <t xml:space="preserve">Mount Signal </t>
  </si>
  <si>
    <t xml:space="preserve">Calipatria </t>
  </si>
  <si>
    <t xml:space="preserve">Cathedral City </t>
  </si>
  <si>
    <t xml:space="preserve">Coachella </t>
  </si>
  <si>
    <t xml:space="preserve">Desert Center </t>
  </si>
  <si>
    <t xml:space="preserve">Eagle Mountain </t>
  </si>
  <si>
    <t xml:space="preserve">Desert Hot Springs </t>
  </si>
  <si>
    <t xml:space="preserve">Dsrt Hot Springs </t>
  </si>
  <si>
    <t xml:space="preserve">Desert Edge </t>
  </si>
  <si>
    <t xml:space="preserve">Sky Valley </t>
  </si>
  <si>
    <t xml:space="preserve">Big River </t>
  </si>
  <si>
    <t xml:space="preserve">Earp </t>
  </si>
  <si>
    <t xml:space="preserve">El Centro </t>
  </si>
  <si>
    <t xml:space="preserve">La Quinta </t>
  </si>
  <si>
    <t xml:space="preserve">Heber </t>
  </si>
  <si>
    <t xml:space="preserve">Bonds Corner </t>
  </si>
  <si>
    <t xml:space="preserve">Holtville </t>
  </si>
  <si>
    <t xml:space="preserve">Imperial </t>
  </si>
  <si>
    <t xml:space="preserve">Joshua Tree </t>
  </si>
  <si>
    <t xml:space="preserve">Mecca </t>
  </si>
  <si>
    <t xml:space="preserve">North Shore </t>
  </si>
  <si>
    <t xml:space="preserve">Morongo Valley </t>
  </si>
  <si>
    <t xml:space="preserve">Bombay Beach </t>
  </si>
  <si>
    <t xml:space="preserve">Niland </t>
  </si>
  <si>
    <t xml:space="preserve">No Palm Springs </t>
  </si>
  <si>
    <t xml:space="preserve">North Palm Springs </t>
  </si>
  <si>
    <t xml:space="preserve">Ocotillo </t>
  </si>
  <si>
    <t xml:space="preserve">Barona Rancheria </t>
  </si>
  <si>
    <t xml:space="preserve">Palm Springs </t>
  </si>
  <si>
    <t xml:space="preserve">Palm Springs Municipal Airpo </t>
  </si>
  <si>
    <t xml:space="preserve">Smoke Tree </t>
  </si>
  <si>
    <t xml:space="preserve">Palo Verde </t>
  </si>
  <si>
    <t xml:space="preserve">Black Meadow Landing </t>
  </si>
  <si>
    <t xml:space="preserve">Parker Dam </t>
  </si>
  <si>
    <t xml:space="preserve">Pioneertown </t>
  </si>
  <si>
    <t xml:space="preserve">Rimrock </t>
  </si>
  <si>
    <t xml:space="preserve">Rancho Mirage </t>
  </si>
  <si>
    <t xml:space="preserve">Seeley </t>
  </si>
  <si>
    <t xml:space="preserve">100 Palms </t>
  </si>
  <si>
    <t xml:space="preserve">Desert Shores </t>
  </si>
  <si>
    <t xml:space="preserve">One Hundred Palms </t>
  </si>
  <si>
    <t xml:space="preserve">Sandy Korner </t>
  </si>
  <si>
    <t xml:space="preserve">Thermal </t>
  </si>
  <si>
    <t xml:space="preserve">Torres Martinez Indian Reser </t>
  </si>
  <si>
    <t xml:space="preserve">Valerie </t>
  </si>
  <si>
    <t xml:space="preserve">Vista Santa Rosa </t>
  </si>
  <si>
    <t xml:space="preserve">Salton City </t>
  </si>
  <si>
    <t xml:space="preserve">1000 Palms </t>
  </si>
  <si>
    <t xml:space="preserve">Thousand Palms </t>
  </si>
  <si>
    <t xml:space="preserve">Thousand Plms </t>
  </si>
  <si>
    <t xml:space="preserve">29 Palms </t>
  </si>
  <si>
    <t xml:space="preserve">Twentynin Plm </t>
  </si>
  <si>
    <t xml:space="preserve">Twentynine Palms </t>
  </si>
  <si>
    <t xml:space="preserve">Twentynine Palms MCB </t>
  </si>
  <si>
    <t xml:space="preserve">Vidal </t>
  </si>
  <si>
    <t xml:space="preserve">Vidal Junction </t>
  </si>
  <si>
    <t xml:space="preserve">Westmorland </t>
  </si>
  <si>
    <t xml:space="preserve">Whitewater </t>
  </si>
  <si>
    <t xml:space="preserve">Felicity </t>
  </si>
  <si>
    <t xml:space="preserve">Winterhaven </t>
  </si>
  <si>
    <t xml:space="preserve">Yucca Valley </t>
  </si>
  <si>
    <t xml:space="preserve">Johnson Valley </t>
  </si>
  <si>
    <t xml:space="preserve">Landers </t>
  </si>
  <si>
    <t xml:space="preserve">Adelanto </t>
  </si>
  <si>
    <t xml:space="preserve">El Mirage </t>
  </si>
  <si>
    <t xml:space="preserve">Amboy </t>
  </si>
  <si>
    <t xml:space="preserve">Cadiz </t>
  </si>
  <si>
    <t xml:space="preserve">Angelus Oaks </t>
  </si>
  <si>
    <t xml:space="preserve">Seven Oaks </t>
  </si>
  <si>
    <t xml:space="preserve">Apple Valley </t>
  </si>
  <si>
    <t xml:space="preserve">Jess Ranch </t>
  </si>
  <si>
    <t xml:space="preserve">Baker </t>
  </si>
  <si>
    <t xml:space="preserve">Kelso </t>
  </si>
  <si>
    <t xml:space="preserve">Barstow </t>
  </si>
  <si>
    <t xml:space="preserve">Fort Irwin </t>
  </si>
  <si>
    <t xml:space="preserve">Hodge </t>
  </si>
  <si>
    <t xml:space="preserve">Colton </t>
  </si>
  <si>
    <t xml:space="preserve">Grand Terrace </t>
  </si>
  <si>
    <t xml:space="preserve">Big Bear City </t>
  </si>
  <si>
    <t xml:space="preserve">Big Bear </t>
  </si>
  <si>
    <t xml:space="preserve">Big Bear Lake </t>
  </si>
  <si>
    <t xml:space="preserve">Bloomington </t>
  </si>
  <si>
    <t xml:space="preserve">Crestmore </t>
  </si>
  <si>
    <t xml:space="preserve">Blue Jay </t>
  </si>
  <si>
    <t xml:space="preserve">Bryn Mawr </t>
  </si>
  <si>
    <t xml:space="preserve">Calimesa </t>
  </si>
  <si>
    <t xml:space="preserve">Cedar Glen </t>
  </si>
  <si>
    <t xml:space="preserve">Cedar Pines Park </t>
  </si>
  <si>
    <t xml:space="preserve">Cedarpines Park </t>
  </si>
  <si>
    <t xml:space="preserve">Cima </t>
  </si>
  <si>
    <t xml:space="preserve">Crestline </t>
  </si>
  <si>
    <t xml:space="preserve">Lake Gregory </t>
  </si>
  <si>
    <t xml:space="preserve">Valley of Enchantment </t>
  </si>
  <si>
    <t xml:space="preserve">Crest Park </t>
  </si>
  <si>
    <t xml:space="preserve">Daggett </t>
  </si>
  <si>
    <t xml:space="preserve">Death Valley </t>
  </si>
  <si>
    <t xml:space="preserve">Death Valley Jct </t>
  </si>
  <si>
    <t xml:space="preserve">Death Valley Junction </t>
  </si>
  <si>
    <t xml:space="preserve">Stove Pipe Wells </t>
  </si>
  <si>
    <t xml:space="preserve">Phelan </t>
  </si>
  <si>
    <t xml:space="preserve">Fontana </t>
  </si>
  <si>
    <t xml:space="preserve">Essex </t>
  </si>
  <si>
    <t xml:space="preserve">Goffs </t>
  </si>
  <si>
    <t xml:space="preserve">Fawnskin </t>
  </si>
  <si>
    <t xml:space="preserve">Ludlow </t>
  </si>
  <si>
    <t xml:space="preserve">Newberry Springs </t>
  </si>
  <si>
    <t xml:space="preserve">Fallsvale </t>
  </si>
  <si>
    <t xml:space="preserve">Forest Falls </t>
  </si>
  <si>
    <t xml:space="preserve">Hesperia </t>
  </si>
  <si>
    <t xml:space="preserve">Green Valley Lake </t>
  </si>
  <si>
    <t xml:space="preserve">Green Vly Lake </t>
  </si>
  <si>
    <t xml:space="preserve">Helendale </t>
  </si>
  <si>
    <t xml:space="preserve">Silver Lakes </t>
  </si>
  <si>
    <t xml:space="preserve">Oak Hills </t>
  </si>
  <si>
    <t xml:space="preserve">Highland </t>
  </si>
  <si>
    <t xml:space="preserve">Hinkley </t>
  </si>
  <si>
    <t xml:space="preserve">Lockhart </t>
  </si>
  <si>
    <t xml:space="preserve">Loma Linda </t>
  </si>
  <si>
    <t xml:space="preserve">Loma Linda University </t>
  </si>
  <si>
    <t xml:space="preserve">Lake Arrowhead </t>
  </si>
  <si>
    <t xml:space="preserve">North Loma Linda </t>
  </si>
  <si>
    <t xml:space="preserve">Lucerne Valley </t>
  </si>
  <si>
    <t xml:space="preserve">Veterans' Hospital </t>
  </si>
  <si>
    <t xml:space="preserve">Lytle Creek </t>
  </si>
  <si>
    <t xml:space="preserve">Mentone </t>
  </si>
  <si>
    <t xml:space="preserve">Mountain Home Village </t>
  </si>
  <si>
    <t xml:space="preserve">Chemehuevi </t>
  </si>
  <si>
    <t xml:space="preserve">Chemehuevi Valley </t>
  </si>
  <si>
    <t xml:space="preserve">Havasu Lake </t>
  </si>
  <si>
    <t xml:space="preserve">Needles </t>
  </si>
  <si>
    <t xml:space="preserve">Nipton </t>
  </si>
  <si>
    <t xml:space="preserve">Mountain Pass </t>
  </si>
  <si>
    <t xml:space="preserve">Oro Grande </t>
  </si>
  <si>
    <t xml:space="preserve">Patton </t>
  </si>
  <si>
    <t xml:space="preserve">Pinon Hills </t>
  </si>
  <si>
    <t xml:space="preserve">Marigold </t>
  </si>
  <si>
    <t xml:space="preserve">Redlands </t>
  </si>
  <si>
    <t xml:space="preserve">Smiley Heights </t>
  </si>
  <si>
    <t xml:space="preserve">Rialto </t>
  </si>
  <si>
    <t xml:space="preserve">Rimforest </t>
  </si>
  <si>
    <t xml:space="preserve">Arrowbear Lake </t>
  </si>
  <si>
    <t xml:space="preserve">Running Springs </t>
  </si>
  <si>
    <t xml:space="preserve">Shoshone </t>
  </si>
  <si>
    <t xml:space="preserve">Skyforest </t>
  </si>
  <si>
    <t xml:space="preserve">Sugarloaf </t>
  </si>
  <si>
    <t xml:space="preserve">Tecopa </t>
  </si>
  <si>
    <t xml:space="preserve">Tecopa Hot Springs </t>
  </si>
  <si>
    <t xml:space="preserve">Twin Peaks </t>
  </si>
  <si>
    <t xml:space="preserve">Victorville </t>
  </si>
  <si>
    <t xml:space="preserve">George AFB </t>
  </si>
  <si>
    <t xml:space="preserve">Spg Valley Lake </t>
  </si>
  <si>
    <t xml:space="preserve">Spring Valley Lake </t>
  </si>
  <si>
    <t xml:space="preserve">Wrightwood </t>
  </si>
  <si>
    <t xml:space="preserve">Yermo </t>
  </si>
  <si>
    <t xml:space="preserve">Oak Glen </t>
  </si>
  <si>
    <t xml:space="preserve">Yucaipa </t>
  </si>
  <si>
    <t xml:space="preserve">San Bernardino </t>
  </si>
  <si>
    <t xml:space="preserve">Sn Bernrdno </t>
  </si>
  <si>
    <t xml:space="preserve">Del Rosa </t>
  </si>
  <si>
    <t xml:space="preserve">Arrowhead Farms </t>
  </si>
  <si>
    <t xml:space="preserve">Arrowhed Farm </t>
  </si>
  <si>
    <t xml:space="preserve">Cajon Junction </t>
  </si>
  <si>
    <t xml:space="preserve">Devore Heights </t>
  </si>
  <si>
    <t xml:space="preserve">Devore Hghts </t>
  </si>
  <si>
    <t xml:space="preserve">Muscoy </t>
  </si>
  <si>
    <t xml:space="preserve">Verdemont </t>
  </si>
  <si>
    <t xml:space="preserve">Base Line </t>
  </si>
  <si>
    <t xml:space="preserve">Campus Crusade for Christ </t>
  </si>
  <si>
    <t xml:space="preserve">South B County Offices </t>
  </si>
  <si>
    <t xml:space="preserve">City Hall </t>
  </si>
  <si>
    <t xml:space="preserve">Riverside </t>
  </si>
  <si>
    <t xml:space="preserve">Arlington </t>
  </si>
  <si>
    <t xml:space="preserve">Casa Blanca </t>
  </si>
  <si>
    <t xml:space="preserve">Woodcrest </t>
  </si>
  <si>
    <t xml:space="preserve">La Sierra </t>
  </si>
  <si>
    <t xml:space="preserve">Box Springs </t>
  </si>
  <si>
    <t xml:space="preserve">Canyon Crest </t>
  </si>
  <si>
    <t xml:space="preserve">Jurupa </t>
  </si>
  <si>
    <t xml:space="preserve">Rubidoux </t>
  </si>
  <si>
    <t xml:space="preserve">March Air Reserve Base </t>
  </si>
  <si>
    <t xml:space="preserve">March Arb </t>
  </si>
  <si>
    <t xml:space="preserve">University of CA Riverside </t>
  </si>
  <si>
    <t xml:space="preserve">City of Riverside </t>
  </si>
  <si>
    <t xml:space="preserve">Lake Elsinore </t>
  </si>
  <si>
    <t xml:space="preserve">Aguanga </t>
  </si>
  <si>
    <t xml:space="preserve">Holcomb Village </t>
  </si>
  <si>
    <t xml:space="preserve">Anza </t>
  </si>
  <si>
    <t xml:space="preserve">Hemet </t>
  </si>
  <si>
    <t xml:space="preserve">Homeland </t>
  </si>
  <si>
    <t xml:space="preserve">Idyllwild </t>
  </si>
  <si>
    <t xml:space="preserve">Moreno Valley </t>
  </si>
  <si>
    <t xml:space="preserve">Rancho Belago </t>
  </si>
  <si>
    <t xml:space="preserve">Mountain Center </t>
  </si>
  <si>
    <t xml:space="preserve">Pinyon Pines </t>
  </si>
  <si>
    <t xml:space="preserve">Murrieta </t>
  </si>
  <si>
    <t xml:space="preserve">Murrieta Hot Springs </t>
  </si>
  <si>
    <t xml:space="preserve">Lakeview </t>
  </si>
  <si>
    <t xml:space="preserve">Nuevo </t>
  </si>
  <si>
    <t xml:space="preserve">Perris </t>
  </si>
  <si>
    <t xml:space="preserve">San Jacinto </t>
  </si>
  <si>
    <t xml:space="preserve">Gilman Hot Springs </t>
  </si>
  <si>
    <t xml:space="preserve">Glmn Hot Springs </t>
  </si>
  <si>
    <t xml:space="preserve">Menifee </t>
  </si>
  <si>
    <t xml:space="preserve">Sun City </t>
  </si>
  <si>
    <t xml:space="preserve">Romoland </t>
  </si>
  <si>
    <t xml:space="preserve">Canyon Lake </t>
  </si>
  <si>
    <t xml:space="preserve">Quail Valley </t>
  </si>
  <si>
    <t xml:space="preserve">Rancho California </t>
  </si>
  <si>
    <t xml:space="preserve">Temecula </t>
  </si>
  <si>
    <t xml:space="preserve">Wildomar </t>
  </si>
  <si>
    <t xml:space="preserve">Winchester </t>
  </si>
  <si>
    <t xml:space="preserve">Starcrest of Cal </t>
  </si>
  <si>
    <t xml:space="preserve">Irvine </t>
  </si>
  <si>
    <t xml:space="preserve">Huntingtn Bch </t>
  </si>
  <si>
    <t xml:space="preserve">Huntington Beach </t>
  </si>
  <si>
    <t xml:space="preserve">Laguna Beach </t>
  </si>
  <si>
    <t xml:space="preserve">Laguna Niguel </t>
  </si>
  <si>
    <t xml:space="preserve">El Toro </t>
  </si>
  <si>
    <t xml:space="preserve">Lake Forest </t>
  </si>
  <si>
    <t xml:space="preserve">Foothill Ranch </t>
  </si>
  <si>
    <t xml:space="preserve">Foothill Rnch </t>
  </si>
  <si>
    <t xml:space="preserve">Capistrano Beach </t>
  </si>
  <si>
    <t xml:space="preserve">Capo Beach </t>
  </si>
  <si>
    <t xml:space="preserve">Dana Point </t>
  </si>
  <si>
    <t xml:space="preserve">Corona del Mar </t>
  </si>
  <si>
    <t xml:space="preserve">Corona dl Mar </t>
  </si>
  <si>
    <t xml:space="preserve">Costa Mesa </t>
  </si>
  <si>
    <t xml:space="preserve">Monarch Bay </t>
  </si>
  <si>
    <t xml:space="preserve">Monarch Beach </t>
  </si>
  <si>
    <t xml:space="preserve">Laguna Hills </t>
  </si>
  <si>
    <t xml:space="preserve">Laguna Woods </t>
  </si>
  <si>
    <t xml:space="preserve">Huntington </t>
  </si>
  <si>
    <t xml:space="preserve">Beach Center </t>
  </si>
  <si>
    <t xml:space="preserve">East Irvine </t>
  </si>
  <si>
    <t xml:space="preserve">South Laguna </t>
  </si>
  <si>
    <t xml:space="preserve">Playa </t>
  </si>
  <si>
    <t xml:space="preserve">Aliso Viejo </t>
  </si>
  <si>
    <t xml:space="preserve">Midway City </t>
  </si>
  <si>
    <t xml:space="preserve">Newport Beach </t>
  </si>
  <si>
    <t xml:space="preserve">Newport Coast </t>
  </si>
  <si>
    <t xml:space="preserve">Balboa </t>
  </si>
  <si>
    <t xml:space="preserve">Balboa Island </t>
  </si>
  <si>
    <t xml:space="preserve">San Clemente </t>
  </si>
  <si>
    <t xml:space="preserve">Mission Viejo </t>
  </si>
  <si>
    <t xml:space="preserve">San Juan Capistrano </t>
  </si>
  <si>
    <t xml:space="preserve">San Juan Capo </t>
  </si>
  <si>
    <t xml:space="preserve">Modjeska </t>
  </si>
  <si>
    <t xml:space="preserve">Modjeska Canyon </t>
  </si>
  <si>
    <t xml:space="preserve">Silverado </t>
  </si>
  <si>
    <t xml:space="preserve">Trabuco Canyon </t>
  </si>
  <si>
    <t xml:space="preserve">Trabuco Cyn </t>
  </si>
  <si>
    <t xml:space="preserve">Coto de Caza </t>
  </si>
  <si>
    <t xml:space="preserve">Dove Canyon </t>
  </si>
  <si>
    <t xml:space="preserve">Portola Hills </t>
  </si>
  <si>
    <t xml:space="preserve">Robinson Ranch </t>
  </si>
  <si>
    <t xml:space="preserve">Robinson Rnch </t>
  </si>
  <si>
    <t xml:space="preserve">Trabuco </t>
  </si>
  <si>
    <t xml:space="preserve">Westminster </t>
  </si>
  <si>
    <t xml:space="preserve">Rancho Santa Margarita </t>
  </si>
  <si>
    <t xml:space="preserve">Rancho Sta Marg </t>
  </si>
  <si>
    <t xml:space="preserve">Rcho Sta Marg </t>
  </si>
  <si>
    <t xml:space="preserve">RSM </t>
  </si>
  <si>
    <t xml:space="preserve">Ladera Ranch </t>
  </si>
  <si>
    <t xml:space="preserve">UCI </t>
  </si>
  <si>
    <t xml:space="preserve">University of California Irvine </t>
  </si>
  <si>
    <t xml:space="preserve">Fluor Corp </t>
  </si>
  <si>
    <t xml:space="preserve">Santa Ana </t>
  </si>
  <si>
    <t xml:space="preserve">Bristol </t>
  </si>
  <si>
    <t xml:space="preserve">Diamond </t>
  </si>
  <si>
    <t xml:space="preserve">Cowan Heights </t>
  </si>
  <si>
    <t xml:space="preserve">North Tustin </t>
  </si>
  <si>
    <t xml:space="preserve">King </t>
  </si>
  <si>
    <t xml:space="preserve">South Main </t>
  </si>
  <si>
    <t xml:space="preserve">Fountain Valley </t>
  </si>
  <si>
    <t xml:space="preserve">Tustin </t>
  </si>
  <si>
    <t xml:space="preserve">Anaheim </t>
  </si>
  <si>
    <t xml:space="preserve">Holiday </t>
  </si>
  <si>
    <t xml:space="preserve">Brookhurst Center </t>
  </si>
  <si>
    <t xml:space="preserve">Sunkist </t>
  </si>
  <si>
    <t xml:space="preserve">Anaheim Hills </t>
  </si>
  <si>
    <t xml:space="preserve">Atwood </t>
  </si>
  <si>
    <t xml:space="preserve">Brea </t>
  </si>
  <si>
    <t xml:space="preserve">Fullerton </t>
  </si>
  <si>
    <t xml:space="preserve">Garden Grove </t>
  </si>
  <si>
    <t xml:space="preserve">Household Finance </t>
  </si>
  <si>
    <t xml:space="preserve">Orange </t>
  </si>
  <si>
    <t xml:space="preserve">Norco </t>
  </si>
  <si>
    <t xml:space="preserve">Villa Park </t>
  </si>
  <si>
    <t xml:space="preserve">Placentia </t>
  </si>
  <si>
    <t xml:space="preserve">Corona </t>
  </si>
  <si>
    <t xml:space="preserve">Yorba Linda </t>
  </si>
  <si>
    <t xml:space="preserve">Casitas Springs </t>
  </si>
  <si>
    <t xml:space="preserve">La Conchita </t>
  </si>
  <si>
    <t xml:space="preserve">San Buenaventura </t>
  </si>
  <si>
    <t xml:space="preserve">Saticoy </t>
  </si>
  <si>
    <t xml:space="preserve">Ventura County Gov </t>
  </si>
  <si>
    <t xml:space="preserve">Camarillo </t>
  </si>
  <si>
    <t xml:space="preserve">Santa Rosa Va </t>
  </si>
  <si>
    <t xml:space="preserve">Santa Rosa Valley </t>
  </si>
  <si>
    <t xml:space="preserve">Carpinteria </t>
  </si>
  <si>
    <t xml:space="preserve">Fillmore </t>
  </si>
  <si>
    <t xml:space="preserve">Moorpark </t>
  </si>
  <si>
    <t xml:space="preserve">Oak View </t>
  </si>
  <si>
    <t xml:space="preserve">Meiners Oaks </t>
  </si>
  <si>
    <t xml:space="preserve">Ojai </t>
  </si>
  <si>
    <t xml:space="preserve">Oxnard </t>
  </si>
  <si>
    <t xml:space="preserve">Piru </t>
  </si>
  <si>
    <t xml:space="preserve">Naval Base Ventura County </t>
  </si>
  <si>
    <t xml:space="preserve">Point Mugu Nawc </t>
  </si>
  <si>
    <t xml:space="preserve">Port Hueneme </t>
  </si>
  <si>
    <t xml:space="preserve">Naval Air Warfare Center </t>
  </si>
  <si>
    <t xml:space="preserve">Port Hueneme CBC Base </t>
  </si>
  <si>
    <t xml:space="preserve">Port Hueneme Naval Construct </t>
  </si>
  <si>
    <t xml:space="preserve">Prt Hueneme </t>
  </si>
  <si>
    <t xml:space="preserve">Santa Paula </t>
  </si>
  <si>
    <t xml:space="preserve">Simi Valley </t>
  </si>
  <si>
    <t xml:space="preserve">Santa Susana </t>
  </si>
  <si>
    <t xml:space="preserve">Brandeis </t>
  </si>
  <si>
    <t xml:space="preserve">Somis </t>
  </si>
  <si>
    <t xml:space="preserve">Summerland </t>
  </si>
  <si>
    <t xml:space="preserve">Farmers Ins </t>
  </si>
  <si>
    <t xml:space="preserve">University of Ca Santa Barbara </t>
  </si>
  <si>
    <t xml:space="preserve">University of Cal Santa Barbara </t>
  </si>
  <si>
    <t xml:space="preserve">UCSB Student Dorm Boxes </t>
  </si>
  <si>
    <t xml:space="preserve">Montecito </t>
  </si>
  <si>
    <t xml:space="preserve">Goleta </t>
  </si>
  <si>
    <t xml:space="preserve">Gaviota </t>
  </si>
  <si>
    <t xml:space="preserve">Isla Vista </t>
  </si>
  <si>
    <t xml:space="preserve">Santa Barbara P &amp; D Center </t>
  </si>
  <si>
    <t xml:space="preserve">Alpaugh </t>
  </si>
  <si>
    <t xml:space="preserve">Armona </t>
  </si>
  <si>
    <t xml:space="preserve">Arvin </t>
  </si>
  <si>
    <t xml:space="preserve">Di Giorgio </t>
  </si>
  <si>
    <t xml:space="preserve">Avenal </t>
  </si>
  <si>
    <t xml:space="preserve">Bodfish </t>
  </si>
  <si>
    <t xml:space="preserve">Buttonwillow </t>
  </si>
  <si>
    <t xml:space="preserve">California Hot Springs </t>
  </si>
  <si>
    <t xml:space="preserve">Camp Nelson </t>
  </si>
  <si>
    <t xml:space="preserve">Springville </t>
  </si>
  <si>
    <t xml:space="preserve">Coalinga </t>
  </si>
  <si>
    <t xml:space="preserve">Corcoran </t>
  </si>
  <si>
    <t xml:space="preserve">Delano </t>
  </si>
  <si>
    <t xml:space="preserve">Ducor </t>
  </si>
  <si>
    <t xml:space="preserve">Allensworth </t>
  </si>
  <si>
    <t xml:space="preserve">Earlimart </t>
  </si>
  <si>
    <t xml:space="preserve">Edison </t>
  </si>
  <si>
    <t xml:space="preserve">Exeter </t>
  </si>
  <si>
    <t xml:space="preserve">Frazier Park </t>
  </si>
  <si>
    <t xml:space="preserve">Pine Mountain Club </t>
  </si>
  <si>
    <t xml:space="preserve">Farmersville </t>
  </si>
  <si>
    <t xml:space="preserve">Fellows </t>
  </si>
  <si>
    <t xml:space="preserve">Glennville </t>
  </si>
  <si>
    <t xml:space="preserve">Goshen </t>
  </si>
  <si>
    <t xml:space="preserve">Hanford </t>
  </si>
  <si>
    <t xml:space="preserve">Huron </t>
  </si>
  <si>
    <t xml:space="preserve">Ivanhoe </t>
  </si>
  <si>
    <t xml:space="preserve">Kaweah </t>
  </si>
  <si>
    <t xml:space="preserve">Kernville </t>
  </si>
  <si>
    <t xml:space="preserve">River Kern </t>
  </si>
  <si>
    <t xml:space="preserve">Kettleman City </t>
  </si>
  <si>
    <t xml:space="preserve">Lake Isabella </t>
  </si>
  <si>
    <t xml:space="preserve">Mountain Mesa </t>
  </si>
  <si>
    <t xml:space="preserve">Lamont </t>
  </si>
  <si>
    <t xml:space="preserve">Laton </t>
  </si>
  <si>
    <t xml:space="preserve">Gorman </t>
  </si>
  <si>
    <t xml:space="preserve">Lebec </t>
  </si>
  <si>
    <t xml:space="preserve">Lemon Cove </t>
  </si>
  <si>
    <t xml:space="preserve">Lemoore </t>
  </si>
  <si>
    <t xml:space="preserve">Lemoore Nas </t>
  </si>
  <si>
    <t xml:space="preserve">Lemoore Naval Air Station </t>
  </si>
  <si>
    <t xml:space="preserve">NAS Lemoore </t>
  </si>
  <si>
    <t xml:space="preserve">Us Naval Air Station </t>
  </si>
  <si>
    <t xml:space="preserve">Cairns Corner </t>
  </si>
  <si>
    <t xml:space="preserve">Lindsay </t>
  </si>
  <si>
    <t xml:space="preserve">Tonyville </t>
  </si>
  <si>
    <t xml:space="preserve">Lost Hills </t>
  </si>
  <si>
    <t xml:space="preserve">Mc Farland </t>
  </si>
  <si>
    <t xml:space="preserve">Mc Kittrick </t>
  </si>
  <si>
    <t xml:space="preserve">Maricopa </t>
  </si>
  <si>
    <t xml:space="preserve">Cuyama </t>
  </si>
  <si>
    <t xml:space="preserve">New Cuyama </t>
  </si>
  <si>
    <t xml:space="preserve">Onyx </t>
  </si>
  <si>
    <t xml:space="preserve">Pixley </t>
  </si>
  <si>
    <t xml:space="preserve">Poplar </t>
  </si>
  <si>
    <t xml:space="preserve">Porterville </t>
  </si>
  <si>
    <t xml:space="preserve">Woodville </t>
  </si>
  <si>
    <t xml:space="preserve">Balance Rock </t>
  </si>
  <si>
    <t xml:space="preserve">Posey </t>
  </si>
  <si>
    <t xml:space="preserve">Richgrove </t>
  </si>
  <si>
    <t xml:space="preserve">Seq National Park </t>
  </si>
  <si>
    <t xml:space="preserve">Sequoia National Park </t>
  </si>
  <si>
    <t xml:space="preserve">Bakersfield </t>
  </si>
  <si>
    <t xml:space="preserve">Shafter </t>
  </si>
  <si>
    <t xml:space="preserve">Stratford </t>
  </si>
  <si>
    <t xml:space="preserve">Strathmore </t>
  </si>
  <si>
    <t xml:space="preserve">Taft </t>
  </si>
  <si>
    <t xml:space="preserve">Terra Bella </t>
  </si>
  <si>
    <t xml:space="preserve">Three Rivers </t>
  </si>
  <si>
    <t xml:space="preserve">Tipton </t>
  </si>
  <si>
    <t xml:space="preserve">Tupman </t>
  </si>
  <si>
    <t xml:space="preserve">Visalia </t>
  </si>
  <si>
    <t xml:space="preserve">Wasco </t>
  </si>
  <si>
    <t xml:space="preserve">Waukena </t>
  </si>
  <si>
    <t xml:space="preserve">Weldon </t>
  </si>
  <si>
    <t xml:space="preserve">Wofford Heights </t>
  </si>
  <si>
    <t xml:space="preserve">Elderwood </t>
  </si>
  <si>
    <t xml:space="preserve">Woodlake </t>
  </si>
  <si>
    <t xml:space="preserve">Woody </t>
  </si>
  <si>
    <t xml:space="preserve">Del Kern </t>
  </si>
  <si>
    <t xml:space="preserve">Mettler </t>
  </si>
  <si>
    <t xml:space="preserve">Pumpkin Center </t>
  </si>
  <si>
    <t xml:space="preserve">SN Luis Obisp </t>
  </si>
  <si>
    <t xml:space="preserve">Baywood Park </t>
  </si>
  <si>
    <t xml:space="preserve">Los Osos </t>
  </si>
  <si>
    <t xml:space="preserve">Cal Poly SLO </t>
  </si>
  <si>
    <t xml:space="preserve">Cal Poly University </t>
  </si>
  <si>
    <t xml:space="preserve">Slo County Govt Center </t>
  </si>
  <si>
    <t xml:space="preserve">California Mens Colony SLO </t>
  </si>
  <si>
    <t xml:space="preserve">Cal Poly Student Dorms </t>
  </si>
  <si>
    <t xml:space="preserve">Arroyo Grande </t>
  </si>
  <si>
    <t xml:space="preserve">Halcyon </t>
  </si>
  <si>
    <t xml:space="preserve">Pismo Beach </t>
  </si>
  <si>
    <t xml:space="preserve">Atascadero </t>
  </si>
  <si>
    <t xml:space="preserve">Avila Beach </t>
  </si>
  <si>
    <t xml:space="preserve">Bradley </t>
  </si>
  <si>
    <t xml:space="preserve">Lake Nacimiento </t>
  </si>
  <si>
    <t xml:space="preserve">Nacimiento Lake </t>
  </si>
  <si>
    <t xml:space="preserve">Oak Shores </t>
  </si>
  <si>
    <t xml:space="preserve">Buellton </t>
  </si>
  <si>
    <t xml:space="preserve">Cambria </t>
  </si>
  <si>
    <t xml:space="preserve">Casmalia </t>
  </si>
  <si>
    <t xml:space="preserve">Cayucos </t>
  </si>
  <si>
    <t xml:space="preserve">Creston </t>
  </si>
  <si>
    <t xml:space="preserve">Grover Beach </t>
  </si>
  <si>
    <t xml:space="preserve">Guadalupe </t>
  </si>
  <si>
    <t xml:space="preserve">Harmony </t>
  </si>
  <si>
    <t xml:space="preserve">Lompoc </t>
  </si>
  <si>
    <t xml:space="preserve">Vandenberg Village </t>
  </si>
  <si>
    <t xml:space="preserve">VAFB </t>
  </si>
  <si>
    <t xml:space="preserve">Vandenberg AFB </t>
  </si>
  <si>
    <t xml:space="preserve">Vandenberg Air Force Base </t>
  </si>
  <si>
    <t xml:space="preserve">Vandenbrg AFB </t>
  </si>
  <si>
    <t xml:space="preserve">Los Alamos </t>
  </si>
  <si>
    <t xml:space="preserve">Los Olivos </t>
  </si>
  <si>
    <t xml:space="preserve">Morro Bay </t>
  </si>
  <si>
    <t xml:space="preserve">Nipomo </t>
  </si>
  <si>
    <t xml:space="preserve">Oceano </t>
  </si>
  <si>
    <t xml:space="preserve">Adelaide </t>
  </si>
  <si>
    <t xml:space="preserve">Heritage Ranch </t>
  </si>
  <si>
    <t xml:space="preserve">Heritage Rnch </t>
  </si>
  <si>
    <t xml:space="preserve">Paso Robles </t>
  </si>
  <si>
    <t xml:space="preserve">Shell Beach </t>
  </si>
  <si>
    <t xml:space="preserve">San Ardo </t>
  </si>
  <si>
    <t xml:space="preserve">Camp Roberts </t>
  </si>
  <si>
    <t xml:space="preserve">Parkfield </t>
  </si>
  <si>
    <t xml:space="preserve">San Miguel </t>
  </si>
  <si>
    <t xml:space="preserve">Ragged Point </t>
  </si>
  <si>
    <t xml:space="preserve">San Simeon </t>
  </si>
  <si>
    <t xml:space="preserve">California Valley </t>
  </si>
  <si>
    <t xml:space="preserve">Pozo </t>
  </si>
  <si>
    <t xml:space="preserve">Santa Margar </t>
  </si>
  <si>
    <t xml:space="preserve">Santa Margarita </t>
  </si>
  <si>
    <t xml:space="preserve">Sn Margarita </t>
  </si>
  <si>
    <t xml:space="preserve">Garey </t>
  </si>
  <si>
    <t xml:space="preserve">Santa Maria </t>
  </si>
  <si>
    <t xml:space="preserve">Sisquoc </t>
  </si>
  <si>
    <t xml:space="preserve">Orcutt </t>
  </si>
  <si>
    <t xml:space="preserve">Santa Ynez </t>
  </si>
  <si>
    <t xml:space="preserve">Cholame </t>
  </si>
  <si>
    <t xml:space="preserve">Shandon </t>
  </si>
  <si>
    <t xml:space="preserve">Ballard </t>
  </si>
  <si>
    <t xml:space="preserve">Solvang </t>
  </si>
  <si>
    <t xml:space="preserve">Templeton </t>
  </si>
  <si>
    <t xml:space="preserve">Fremont Valley </t>
  </si>
  <si>
    <t xml:space="preserve">Mojave </t>
  </si>
  <si>
    <t xml:space="preserve">California City </t>
  </si>
  <si>
    <t xml:space="preserve">Acton </t>
  </si>
  <si>
    <t xml:space="preserve">Benton </t>
  </si>
  <si>
    <t xml:space="preserve">Bishop </t>
  </si>
  <si>
    <t xml:space="preserve">Big Pine </t>
  </si>
  <si>
    <t xml:space="preserve">Chalfant </t>
  </si>
  <si>
    <t xml:space="preserve">Chalfant Valley </t>
  </si>
  <si>
    <t xml:space="preserve">Hammil Valley </t>
  </si>
  <si>
    <t xml:space="preserve">Laws </t>
  </si>
  <si>
    <t xml:space="preserve">Round Valley </t>
  </si>
  <si>
    <t xml:space="preserve">Rovana </t>
  </si>
  <si>
    <t xml:space="preserve">Swall Meadows </t>
  </si>
  <si>
    <t xml:space="preserve">Boron </t>
  </si>
  <si>
    <t xml:space="preserve">Desert Lake </t>
  </si>
  <si>
    <t xml:space="preserve">Four Corners </t>
  </si>
  <si>
    <t xml:space="preserve">Kramer Junction </t>
  </si>
  <si>
    <t xml:space="preserve">Bridgeport </t>
  </si>
  <si>
    <t xml:space="preserve">Caliente </t>
  </si>
  <si>
    <t xml:space="preserve">Havilah </t>
  </si>
  <si>
    <t xml:space="preserve">Loraine </t>
  </si>
  <si>
    <t xml:space="preserve">Cantil </t>
  </si>
  <si>
    <t xml:space="preserve">Darwin </t>
  </si>
  <si>
    <t xml:space="preserve">Aerial Acres </t>
  </si>
  <si>
    <t xml:space="preserve">Edward </t>
  </si>
  <si>
    <t xml:space="preserve">Edwards </t>
  </si>
  <si>
    <t xml:space="preserve">Edwards Air Force Base </t>
  </si>
  <si>
    <t xml:space="preserve">North Edwards </t>
  </si>
  <si>
    <t xml:space="preserve">Edwards AFB </t>
  </si>
  <si>
    <t xml:space="preserve">Aberdeen </t>
  </si>
  <si>
    <t xml:space="preserve">Independence </t>
  </si>
  <si>
    <t xml:space="preserve">Inyokern </t>
  </si>
  <si>
    <t xml:space="preserve">Pearsonville </t>
  </si>
  <si>
    <t xml:space="preserve">Johannesburg </t>
  </si>
  <si>
    <t xml:space="preserve">June Lake </t>
  </si>
  <si>
    <t xml:space="preserve">June Lake Junction </t>
  </si>
  <si>
    <t xml:space="preserve">Keeler </t>
  </si>
  <si>
    <t xml:space="preserve">Keene </t>
  </si>
  <si>
    <t xml:space="preserve">Elizabeth Lake </t>
  </si>
  <si>
    <t xml:space="preserve">Lake Elizabeth </t>
  </si>
  <si>
    <t xml:space="preserve">Lake Hughes </t>
  </si>
  <si>
    <t xml:space="preserve">Leona Valley </t>
  </si>
  <si>
    <t xml:space="preserve">Sandberg </t>
  </si>
  <si>
    <t xml:space="preserve">Three Points </t>
  </si>
  <si>
    <t xml:space="preserve">Del Sur </t>
  </si>
  <si>
    <t xml:space="preserve">Fairmont </t>
  </si>
  <si>
    <t xml:space="preserve">Hi Vista </t>
  </si>
  <si>
    <t xml:space="preserve">Lancaster </t>
  </si>
  <si>
    <t xml:space="preserve">Lane </t>
  </si>
  <si>
    <t xml:space="preserve">Wilsona Gardens </t>
  </si>
  <si>
    <t xml:space="preserve">Lake La </t>
  </si>
  <si>
    <t xml:space="preserve">Lake Los Angeles </t>
  </si>
  <si>
    <t xml:space="preserve">Roosevelt Corner </t>
  </si>
  <si>
    <t xml:space="preserve">Metler Valley </t>
  </si>
  <si>
    <t xml:space="preserve">Neenach </t>
  </si>
  <si>
    <t xml:space="preserve">Quartz Hill </t>
  </si>
  <si>
    <t xml:space="preserve">Lee Vining </t>
  </si>
  <si>
    <t xml:space="preserve">Mono City </t>
  </si>
  <si>
    <t xml:space="preserve">Mono Lake </t>
  </si>
  <si>
    <t xml:space="preserve">Little Lake </t>
  </si>
  <si>
    <t xml:space="preserve">Juniper Hills </t>
  </si>
  <si>
    <t xml:space="preserve">Littlerock </t>
  </si>
  <si>
    <t xml:space="preserve">Sun Village </t>
  </si>
  <si>
    <t xml:space="preserve">Crystalaire </t>
  </si>
  <si>
    <t xml:space="preserve">Llano </t>
  </si>
  <si>
    <t xml:space="preserve">Alabama Hills </t>
  </si>
  <si>
    <t xml:space="preserve">Dolomite </t>
  </si>
  <si>
    <t xml:space="preserve">Lone Pine </t>
  </si>
  <si>
    <t xml:space="preserve">Panamint Springs </t>
  </si>
  <si>
    <t xml:space="preserve">Swansea </t>
  </si>
  <si>
    <t xml:space="preserve">Crowley Lake </t>
  </si>
  <si>
    <t xml:space="preserve">Lake Mary </t>
  </si>
  <si>
    <t xml:space="preserve">Mammoth Lakes </t>
  </si>
  <si>
    <t xml:space="preserve">Toms Place </t>
  </si>
  <si>
    <t xml:space="preserve">Cartago </t>
  </si>
  <si>
    <t xml:space="preserve">Olancha </t>
  </si>
  <si>
    <t xml:space="preserve">Palmdale </t>
  </si>
  <si>
    <t xml:space="preserve">City Ranch </t>
  </si>
  <si>
    <t xml:space="preserve">Pearblossom </t>
  </si>
  <si>
    <t xml:space="preserve">Garlock </t>
  </si>
  <si>
    <t xml:space="preserve">Randsburg </t>
  </si>
  <si>
    <t xml:space="preserve">China Lake </t>
  </si>
  <si>
    <t xml:space="preserve">China Lake Nwc </t>
  </si>
  <si>
    <t xml:space="preserve">Ridgecrest </t>
  </si>
  <si>
    <t xml:space="preserve">Red Mountain </t>
  </si>
  <si>
    <t xml:space="preserve">Rosamond </t>
  </si>
  <si>
    <t xml:space="preserve">Tropico Village </t>
  </si>
  <si>
    <t xml:space="preserve">Willow Springs </t>
  </si>
  <si>
    <t xml:space="preserve">Alpine Forest </t>
  </si>
  <si>
    <t xml:space="preserve">Bear Valley Springs </t>
  </si>
  <si>
    <t xml:space="preserve">Bear Vly Springs </t>
  </si>
  <si>
    <t xml:space="preserve">California Correctional Inst </t>
  </si>
  <si>
    <t xml:space="preserve">Golden Hills </t>
  </si>
  <si>
    <t xml:space="preserve">Monolith </t>
  </si>
  <si>
    <t xml:space="preserve">Sand Canyon </t>
  </si>
  <si>
    <t xml:space="preserve">Stallion Springs </t>
  </si>
  <si>
    <t xml:space="preserve">Tehachapi </t>
  </si>
  <si>
    <t xml:space="preserve">Argus </t>
  </si>
  <si>
    <t xml:space="preserve">Ballarat </t>
  </si>
  <si>
    <t xml:space="preserve">Pioneer Point </t>
  </si>
  <si>
    <t xml:space="preserve">Trona </t>
  </si>
  <si>
    <t xml:space="preserve">Valyermo </t>
  </si>
  <si>
    <t xml:space="preserve">Lockheed Advanced Dev Co </t>
  </si>
  <si>
    <t xml:space="preserve">Ahwahnee </t>
  </si>
  <si>
    <t xml:space="preserve">Nipinnawassee </t>
  </si>
  <si>
    <t xml:space="preserve">Auberry </t>
  </si>
  <si>
    <t xml:space="preserve">Pineridge </t>
  </si>
  <si>
    <t xml:space="preserve">Badger </t>
  </si>
  <si>
    <t xml:space="preserve">Miramonte </t>
  </si>
  <si>
    <t xml:space="preserve">Bass Lake </t>
  </si>
  <si>
    <t xml:space="preserve">Big Creek </t>
  </si>
  <si>
    <t xml:space="preserve">Biola </t>
  </si>
  <si>
    <t xml:space="preserve">Burrel </t>
  </si>
  <si>
    <t xml:space="preserve">Riverdale </t>
  </si>
  <si>
    <t xml:space="preserve">Cantua Creek </t>
  </si>
  <si>
    <t xml:space="preserve">Three Rocks </t>
  </si>
  <si>
    <t xml:space="preserve">Caruthers </t>
  </si>
  <si>
    <t xml:space="preserve">Chowchilla </t>
  </si>
  <si>
    <t xml:space="preserve">Fairmead </t>
  </si>
  <si>
    <t xml:space="preserve">Sharon </t>
  </si>
  <si>
    <t xml:space="preserve">Clovis </t>
  </si>
  <si>
    <t xml:space="preserve">Coarsegold </t>
  </si>
  <si>
    <t xml:space="preserve">Cutler </t>
  </si>
  <si>
    <t xml:space="preserve">Del Rey </t>
  </si>
  <si>
    <t xml:space="preserve">Dinuba </t>
  </si>
  <si>
    <t xml:space="preserve">London </t>
  </si>
  <si>
    <t xml:space="preserve">Dos Palos </t>
  </si>
  <si>
    <t xml:space="preserve">Dunlap </t>
  </si>
  <si>
    <t xml:space="preserve">Firebaugh </t>
  </si>
  <si>
    <t xml:space="preserve">Fish Camp </t>
  </si>
  <si>
    <t xml:space="preserve">Five Points </t>
  </si>
  <si>
    <t xml:space="preserve">Fowler </t>
  </si>
  <si>
    <t xml:space="preserve">Friant </t>
  </si>
  <si>
    <t xml:space="preserve">Helm </t>
  </si>
  <si>
    <t xml:space="preserve">Hume </t>
  </si>
  <si>
    <t xml:space="preserve">Kerman </t>
  </si>
  <si>
    <t xml:space="preserve">Kingsburg </t>
  </si>
  <si>
    <t xml:space="preserve">Grant Grove </t>
  </si>
  <si>
    <t xml:space="preserve">KCNP </t>
  </si>
  <si>
    <t xml:space="preserve">Kings Canyon </t>
  </si>
  <si>
    <t xml:space="preserve">Kings Canyon National Park </t>
  </si>
  <si>
    <t xml:space="preserve">Wilsonia </t>
  </si>
  <si>
    <t xml:space="preserve">Lakeshore </t>
  </si>
  <si>
    <t xml:space="preserve">Shaver Lake </t>
  </si>
  <si>
    <t xml:space="preserve">Los Banos </t>
  </si>
  <si>
    <t xml:space="preserve">Berenda </t>
  </si>
  <si>
    <t xml:space="preserve">Mendota </t>
  </si>
  <si>
    <t xml:space="preserve">Pinehurst </t>
  </si>
  <si>
    <t xml:space="preserve">Mono Hot Springs </t>
  </si>
  <si>
    <t xml:space="preserve">North Fork </t>
  </si>
  <si>
    <t xml:space="preserve">Oakhurst </t>
  </si>
  <si>
    <t xml:space="preserve">O Neals </t>
  </si>
  <si>
    <t xml:space="preserve">Orange Cove </t>
  </si>
  <si>
    <t xml:space="preserve">Squaw Valley </t>
  </si>
  <si>
    <t xml:space="preserve">East Orosi </t>
  </si>
  <si>
    <t xml:space="preserve">Orosi </t>
  </si>
  <si>
    <t xml:space="preserve">Parlier </t>
  </si>
  <si>
    <t xml:space="preserve">Piedra </t>
  </si>
  <si>
    <t xml:space="preserve">FRS </t>
  </si>
  <si>
    <t xml:space="preserve">Pinedale </t>
  </si>
  <si>
    <t xml:space="preserve">Prather </t>
  </si>
  <si>
    <t xml:space="preserve">Raisin City </t>
  </si>
  <si>
    <t xml:space="preserve">Raymond </t>
  </si>
  <si>
    <t xml:space="preserve">Navelencia </t>
  </si>
  <si>
    <t xml:space="preserve">Reedley </t>
  </si>
  <si>
    <t xml:space="preserve">Centerville </t>
  </si>
  <si>
    <t xml:space="preserve">Minkler </t>
  </si>
  <si>
    <t xml:space="preserve">Sanger </t>
  </si>
  <si>
    <t xml:space="preserve">Tivy Valley </t>
  </si>
  <si>
    <t xml:space="preserve">Santa Rita Park </t>
  </si>
  <si>
    <t xml:space="preserve">Conejo </t>
  </si>
  <si>
    <t xml:space="preserve">Selma </t>
  </si>
  <si>
    <t xml:space="preserve">South Dos Palos </t>
  </si>
  <si>
    <t xml:space="preserve">Sultana </t>
  </si>
  <si>
    <t xml:space="preserve">Tollhouse </t>
  </si>
  <si>
    <t xml:space="preserve">Tranquillity </t>
  </si>
  <si>
    <t xml:space="preserve">Wishon </t>
  </si>
  <si>
    <t xml:space="preserve">Yettem </t>
  </si>
  <si>
    <t xml:space="preserve">Traver </t>
  </si>
  <si>
    <t xml:space="preserve">Rolinda </t>
  </si>
  <si>
    <t xml:space="preserve">Fresno Superior Court </t>
  </si>
  <si>
    <t xml:space="preserve">Calwa </t>
  </si>
  <si>
    <t xml:space="preserve">Malaga </t>
  </si>
  <si>
    <t xml:space="preserve">CA State University Fresno </t>
  </si>
  <si>
    <t xml:space="preserve">Fresno State University </t>
  </si>
  <si>
    <t xml:space="preserve">Fresno City College </t>
  </si>
  <si>
    <t xml:space="preserve">Fresno County Social Svc Dept </t>
  </si>
  <si>
    <t xml:space="preserve">Pacific Gas and Electric </t>
  </si>
  <si>
    <t xml:space="preserve">United Faith Found </t>
  </si>
  <si>
    <t xml:space="preserve">Fresno City Utilities </t>
  </si>
  <si>
    <t xml:space="preserve">Aetna Life and Casualty </t>
  </si>
  <si>
    <t xml:space="preserve">Gottschalks </t>
  </si>
  <si>
    <t xml:space="preserve">Liberty Mutual </t>
  </si>
  <si>
    <t xml:space="preserve">Fresno Bee </t>
  </si>
  <si>
    <t xml:space="preserve">IRS </t>
  </si>
  <si>
    <t xml:space="preserve">I R S </t>
  </si>
  <si>
    <t xml:space="preserve">Salinas </t>
  </si>
  <si>
    <t xml:space="preserve">Alisal </t>
  </si>
  <si>
    <t xml:space="preserve">Prunedale </t>
  </si>
  <si>
    <t xml:space="preserve">Corral de Tie </t>
  </si>
  <si>
    <t xml:space="preserve">Corral de Tierra </t>
  </si>
  <si>
    <t xml:space="preserve">Big Sur </t>
  </si>
  <si>
    <t xml:space="preserve">Gorda </t>
  </si>
  <si>
    <t xml:space="preserve">Lucia </t>
  </si>
  <si>
    <t xml:space="preserve">Pacific Valley </t>
  </si>
  <si>
    <t xml:space="preserve">Carmel </t>
  </si>
  <si>
    <t xml:space="preserve">Carmel by the </t>
  </si>
  <si>
    <t xml:space="preserve">Carmel by the Sea </t>
  </si>
  <si>
    <t xml:space="preserve">Carmel Highlands </t>
  </si>
  <si>
    <t xml:space="preserve">Carmel Valley </t>
  </si>
  <si>
    <t xml:space="preserve">Carmel Valley Village </t>
  </si>
  <si>
    <t xml:space="preserve">Robles del Rio </t>
  </si>
  <si>
    <t xml:space="preserve">Tassajara Hot Springs </t>
  </si>
  <si>
    <t xml:space="preserve">Chualar </t>
  </si>
  <si>
    <t xml:space="preserve">Gonzales </t>
  </si>
  <si>
    <t xml:space="preserve">Greenfield </t>
  </si>
  <si>
    <t xml:space="preserve">Fort H Liggett </t>
  </si>
  <si>
    <t xml:space="preserve">Fort Hunter Liggett </t>
  </si>
  <si>
    <t xml:space="preserve">Jolon </t>
  </si>
  <si>
    <t xml:space="preserve">King City </t>
  </si>
  <si>
    <t xml:space="preserve">Lockwood </t>
  </si>
  <si>
    <t xml:space="preserve">Marina </t>
  </si>
  <si>
    <t xml:space="preserve">Del Rey Oaks </t>
  </si>
  <si>
    <t xml:space="preserve">Point Sur </t>
  </si>
  <si>
    <t xml:space="preserve">Presidio of Monterey </t>
  </si>
  <si>
    <t xml:space="preserve">Presidio Mtry </t>
  </si>
  <si>
    <t xml:space="preserve">Del Monte Park </t>
  </si>
  <si>
    <t xml:space="preserve">Pacific Grove </t>
  </si>
  <si>
    <t xml:space="preserve">Pebble Beach </t>
  </si>
  <si>
    <t xml:space="preserve">San Lucas </t>
  </si>
  <si>
    <t xml:space="preserve">Sand City </t>
  </si>
  <si>
    <t xml:space="preserve">Seaside </t>
  </si>
  <si>
    <t xml:space="preserve">Soledad </t>
  </si>
  <si>
    <t xml:space="preserve">Spreckels </t>
  </si>
  <si>
    <t xml:space="preserve">Belmont </t>
  </si>
  <si>
    <t xml:space="preserve">Brisbane </t>
  </si>
  <si>
    <t xml:space="preserve">Burlingame </t>
  </si>
  <si>
    <t xml:space="preserve">Hillsborough </t>
  </si>
  <si>
    <t xml:space="preserve">Daly City </t>
  </si>
  <si>
    <t xml:space="preserve">Sf International Service Center </t>
  </si>
  <si>
    <t xml:space="preserve">Colma </t>
  </si>
  <si>
    <t xml:space="preserve">Broadmoor Village </t>
  </si>
  <si>
    <t xml:space="preserve">El Granada </t>
  </si>
  <si>
    <t xml:space="preserve">Half Moon Bay </t>
  </si>
  <si>
    <t xml:space="preserve">Princeton by the Sea </t>
  </si>
  <si>
    <t xml:space="preserve">La Honda </t>
  </si>
  <si>
    <t xml:space="preserve">Loma Mar </t>
  </si>
  <si>
    <t xml:space="preserve">Los Altos </t>
  </si>
  <si>
    <t xml:space="preserve">Los Altos Hills </t>
  </si>
  <si>
    <t xml:space="preserve">Menlo Park </t>
  </si>
  <si>
    <t xml:space="preserve">West Menlo Park </t>
  </si>
  <si>
    <t xml:space="preserve">Atherton </t>
  </si>
  <si>
    <t xml:space="preserve">Portola Valley </t>
  </si>
  <si>
    <t xml:space="preserve">Portola Vally </t>
  </si>
  <si>
    <t xml:space="preserve">Millbrae </t>
  </si>
  <si>
    <t xml:space="preserve">Moffett Field </t>
  </si>
  <si>
    <t xml:space="preserve">Moffett Field NAS </t>
  </si>
  <si>
    <t xml:space="preserve">Mountain View </t>
  </si>
  <si>
    <t xml:space="preserve">Montara </t>
  </si>
  <si>
    <t xml:space="preserve">Moss Beach </t>
  </si>
  <si>
    <t xml:space="preserve">Blossom Valley </t>
  </si>
  <si>
    <t xml:space="preserve">Mount View </t>
  </si>
  <si>
    <t xml:space="preserve">Pacifica </t>
  </si>
  <si>
    <t xml:space="preserve">Sharp Park </t>
  </si>
  <si>
    <t xml:space="preserve">Pescadero </t>
  </si>
  <si>
    <t xml:space="preserve">Redwood City </t>
  </si>
  <si>
    <t xml:space="preserve">Woodside </t>
  </si>
  <si>
    <t xml:space="preserve">Emerald Hills </t>
  </si>
  <si>
    <t xml:space="preserve">Palomar Park </t>
  </si>
  <si>
    <t xml:space="preserve">San Bruno </t>
  </si>
  <si>
    <t xml:space="preserve">San Carlos </t>
  </si>
  <si>
    <t xml:space="preserve">San Gregorio </t>
  </si>
  <si>
    <t xml:space="preserve">South San Fran </t>
  </si>
  <si>
    <t xml:space="preserve">South San Francisco </t>
  </si>
  <si>
    <t xml:space="preserve">Ssf </t>
  </si>
  <si>
    <t xml:space="preserve">South San Francis </t>
  </si>
  <si>
    <t xml:space="preserve">Sunnyvale </t>
  </si>
  <si>
    <t xml:space="preserve">Onizuka AFB </t>
  </si>
  <si>
    <t xml:space="preserve">San Francisco </t>
  </si>
  <si>
    <t xml:space="preserve">San Francisco Intnl Airport </t>
  </si>
  <si>
    <t xml:space="preserve">Presidio </t>
  </si>
  <si>
    <t xml:space="preserve">First Interstate Bank </t>
  </si>
  <si>
    <t xml:space="preserve">UCSF </t>
  </si>
  <si>
    <t xml:space="preserve">Union Bank of California </t>
  </si>
  <si>
    <t xml:space="preserve">IRS Remittance </t>
  </si>
  <si>
    <t xml:space="preserve">AT &amp; T </t>
  </si>
  <si>
    <t xml:space="preserve">PG&amp;E </t>
  </si>
  <si>
    <t xml:space="preserve">Pacific Area Office </t>
  </si>
  <si>
    <t xml:space="preserve">CA Brm Zip </t>
  </si>
  <si>
    <t xml:space="preserve">Palo Alto </t>
  </si>
  <si>
    <t xml:space="preserve">East Palo Alto </t>
  </si>
  <si>
    <t xml:space="preserve">Stanford </t>
  </si>
  <si>
    <t xml:space="preserve">San Mateo </t>
  </si>
  <si>
    <t xml:space="preserve">Foster City </t>
  </si>
  <si>
    <t xml:space="preserve">Postal Data Center </t>
  </si>
  <si>
    <t xml:space="preserve">Alameda </t>
  </si>
  <si>
    <t xml:space="preserve">Alameda Point </t>
  </si>
  <si>
    <t xml:space="preserve">American Canyon </t>
  </si>
  <si>
    <t xml:space="preserve">American Cyn </t>
  </si>
  <si>
    <t xml:space="preserve">Vallejo </t>
  </si>
  <si>
    <t xml:space="preserve">Byron </t>
  </si>
  <si>
    <t xml:space="preserve">Discovery Bay </t>
  </si>
  <si>
    <t xml:space="preserve">Blackhawk </t>
  </si>
  <si>
    <t xml:space="preserve">Danville </t>
  </si>
  <si>
    <t xml:space="preserve">Alamo </t>
  </si>
  <si>
    <t xml:space="preserve">Angwin </t>
  </si>
  <si>
    <t xml:space="preserve">Antioch </t>
  </si>
  <si>
    <t xml:space="preserve">Benicia </t>
  </si>
  <si>
    <t xml:space="preserve">Bethel Island </t>
  </si>
  <si>
    <t xml:space="preserve">Birds Landing </t>
  </si>
  <si>
    <t xml:space="preserve">Suisun City </t>
  </si>
  <si>
    <t xml:space="preserve">Calistoga </t>
  </si>
  <si>
    <t xml:space="preserve">Canyon </t>
  </si>
  <si>
    <t xml:space="preserve">Clayton </t>
  </si>
  <si>
    <t xml:space="preserve">Concord </t>
  </si>
  <si>
    <t xml:space="preserve">Clyde </t>
  </si>
  <si>
    <t xml:space="preserve">Pleasant Hill </t>
  </si>
  <si>
    <t xml:space="preserve">Crockett </t>
  </si>
  <si>
    <t xml:space="preserve">Diablo </t>
  </si>
  <si>
    <t xml:space="preserve">Chevron </t>
  </si>
  <si>
    <t xml:space="preserve">Chevron USA Inc </t>
  </si>
  <si>
    <t xml:space="preserve">El Cerrito </t>
  </si>
  <si>
    <t xml:space="preserve">Fairfield </t>
  </si>
  <si>
    <t xml:space="preserve">Travis AFB </t>
  </si>
  <si>
    <t xml:space="preserve">Fremont </t>
  </si>
  <si>
    <t xml:space="preserve">Hayward </t>
  </si>
  <si>
    <t xml:space="preserve">Castro Valley </t>
  </si>
  <si>
    <t xml:space="preserve">Hercules </t>
  </si>
  <si>
    <t xml:space="preserve">Rodeo </t>
  </si>
  <si>
    <t xml:space="preserve">Knightsen </t>
  </si>
  <si>
    <t xml:space="preserve">Lafayette </t>
  </si>
  <si>
    <t xml:space="preserve">Livermore </t>
  </si>
  <si>
    <t xml:space="preserve">Briones </t>
  </si>
  <si>
    <t xml:space="preserve">Martinez </t>
  </si>
  <si>
    <t xml:space="preserve">Pacheco </t>
  </si>
  <si>
    <t xml:space="preserve">Moraga </t>
  </si>
  <si>
    <t xml:space="preserve">Mount Eden </t>
  </si>
  <si>
    <t xml:space="preserve">Napa </t>
  </si>
  <si>
    <t xml:space="preserve">Spanish Flat </t>
  </si>
  <si>
    <t xml:space="preserve">Newark </t>
  </si>
  <si>
    <t xml:space="preserve">Oakley </t>
  </si>
  <si>
    <t xml:space="preserve">Oakville </t>
  </si>
  <si>
    <t xml:space="preserve">Orinda </t>
  </si>
  <si>
    <t xml:space="preserve">Pinole </t>
  </si>
  <si>
    <t xml:space="preserve">Bay Point </t>
  </si>
  <si>
    <t xml:space="preserve">Pittsburg </t>
  </si>
  <si>
    <t xml:space="preserve">Port Chicago </t>
  </si>
  <si>
    <t xml:space="preserve">West Pittsburg </t>
  </si>
  <si>
    <t xml:space="preserve">Pleasanton </t>
  </si>
  <si>
    <t xml:space="preserve">Pope Valley </t>
  </si>
  <si>
    <t xml:space="preserve">Dublin </t>
  </si>
  <si>
    <t xml:space="preserve">Port Costa </t>
  </si>
  <si>
    <t xml:space="preserve">Rio Vista </t>
  </si>
  <si>
    <t xml:space="preserve">Rutherford </t>
  </si>
  <si>
    <t xml:space="preserve">Saint Helena </t>
  </si>
  <si>
    <t xml:space="preserve">Deer Park </t>
  </si>
  <si>
    <t xml:space="preserve">San Leandro </t>
  </si>
  <si>
    <t xml:space="preserve">San Lorenzo </t>
  </si>
  <si>
    <t xml:space="preserve">San Ramon </t>
  </si>
  <si>
    <t xml:space="preserve">Birds Lndg </t>
  </si>
  <si>
    <t xml:space="preserve">Sunol </t>
  </si>
  <si>
    <t xml:space="preserve">Union City </t>
  </si>
  <si>
    <t xml:space="preserve">Mare Island </t>
  </si>
  <si>
    <t xml:space="preserve">Walnut Creek </t>
  </si>
  <si>
    <t xml:space="preserve">Yountville </t>
  </si>
  <si>
    <t xml:space="preserve">Oakland </t>
  </si>
  <si>
    <t xml:space="preserve">Piedmont </t>
  </si>
  <si>
    <t xml:space="preserve">Emeryville </t>
  </si>
  <si>
    <t xml:space="preserve">Philatelic Center </t>
  </si>
  <si>
    <t xml:space="preserve">Oakland International Service Center </t>
  </si>
  <si>
    <t xml:space="preserve">Ebmud </t>
  </si>
  <si>
    <t xml:space="preserve">Blue Cross </t>
  </si>
  <si>
    <t xml:space="preserve">Safeway Stores </t>
  </si>
  <si>
    <t xml:space="preserve">Kaiser Services </t>
  </si>
  <si>
    <t xml:space="preserve">Berkeley </t>
  </si>
  <si>
    <t xml:space="preserve">Albany </t>
  </si>
  <si>
    <t xml:space="preserve">Kensington </t>
  </si>
  <si>
    <t xml:space="preserve">U C Berkeley </t>
  </si>
  <si>
    <t xml:space="preserve">UC Berkeley </t>
  </si>
  <si>
    <t xml:space="preserve">North Richmond </t>
  </si>
  <si>
    <t xml:space="preserve">Point Richmond </t>
  </si>
  <si>
    <t xml:space="preserve">Richmond </t>
  </si>
  <si>
    <t xml:space="preserve">El Sobrante </t>
  </si>
  <si>
    <t xml:space="preserve">San Pablo </t>
  </si>
  <si>
    <t xml:space="preserve">Hilltop Mall </t>
  </si>
  <si>
    <t xml:space="preserve">Tara Hills </t>
  </si>
  <si>
    <t xml:space="preserve">San Rafael </t>
  </si>
  <si>
    <t xml:space="preserve">Marinwood </t>
  </si>
  <si>
    <t xml:space="preserve">Santa Venetia </t>
  </si>
  <si>
    <t xml:space="preserve">Terra Linda </t>
  </si>
  <si>
    <t xml:space="preserve">Greenbrae </t>
  </si>
  <si>
    <t xml:space="preserve">Kent Woodlands </t>
  </si>
  <si>
    <t xml:space="preserve">Kentfield </t>
  </si>
  <si>
    <t xml:space="preserve">Mission Rafael </t>
  </si>
  <si>
    <t xml:space="preserve">Bel Tiburon </t>
  </si>
  <si>
    <t xml:space="preserve">Belvedere </t>
  </si>
  <si>
    <t xml:space="preserve">Belvedere Tiburon </t>
  </si>
  <si>
    <t xml:space="preserve">Tiburon </t>
  </si>
  <si>
    <t xml:space="preserve">Bodega </t>
  </si>
  <si>
    <t xml:space="preserve">Bodega Bay </t>
  </si>
  <si>
    <t xml:space="preserve">Salmon Creek </t>
  </si>
  <si>
    <t xml:space="preserve">Bolinas </t>
  </si>
  <si>
    <t xml:space="preserve">Corte Madera </t>
  </si>
  <si>
    <t xml:space="preserve">Cotati </t>
  </si>
  <si>
    <t xml:space="preserve">Rohnert Park </t>
  </si>
  <si>
    <t xml:space="preserve">State Farm Insurance </t>
  </si>
  <si>
    <t xml:space="preserve">Dillon Beach </t>
  </si>
  <si>
    <t xml:space="preserve">Fairfax </t>
  </si>
  <si>
    <t xml:space="preserve">Forest Knolls </t>
  </si>
  <si>
    <t xml:space="preserve">Inverness </t>
  </si>
  <si>
    <t xml:space="preserve">Lagunitas </t>
  </si>
  <si>
    <t xml:space="preserve">Larkspur </t>
  </si>
  <si>
    <t xml:space="preserve">Marshall </t>
  </si>
  <si>
    <t xml:space="preserve">Mill Valley </t>
  </si>
  <si>
    <t xml:space="preserve">Muir Woods </t>
  </si>
  <si>
    <t xml:space="preserve">Strawberry Point </t>
  </si>
  <si>
    <t xml:space="preserve">Tamalpais Valley </t>
  </si>
  <si>
    <t xml:space="preserve">Black Point </t>
  </si>
  <si>
    <t xml:space="preserve">Novato </t>
  </si>
  <si>
    <t xml:space="preserve">San Marin </t>
  </si>
  <si>
    <t xml:space="preserve">Nicasio </t>
  </si>
  <si>
    <t xml:space="preserve">Bel Marin Keyes </t>
  </si>
  <si>
    <t xml:space="preserve">Ignacio </t>
  </si>
  <si>
    <t xml:space="preserve">Olema </t>
  </si>
  <si>
    <t xml:space="preserve">Penngrove </t>
  </si>
  <si>
    <t xml:space="preserve">Bloomfield </t>
  </si>
  <si>
    <t xml:space="preserve">Fallon </t>
  </si>
  <si>
    <t xml:space="preserve">Lakeville </t>
  </si>
  <si>
    <t xml:space="preserve">Petaluma </t>
  </si>
  <si>
    <t xml:space="preserve">Two Rock Coast Guard Station </t>
  </si>
  <si>
    <t xml:space="preserve">Two Rock Ranch Station </t>
  </si>
  <si>
    <t xml:space="preserve">Point Reyes Station </t>
  </si>
  <si>
    <t xml:space="preserve">Ross </t>
  </si>
  <si>
    <t xml:space="preserve">San Anselmo </t>
  </si>
  <si>
    <t xml:space="preserve">San Geronimo </t>
  </si>
  <si>
    <t xml:space="preserve">San Quentin </t>
  </si>
  <si>
    <t xml:space="preserve">Marin City </t>
  </si>
  <si>
    <t xml:space="preserve">Muir Beach </t>
  </si>
  <si>
    <t xml:space="preserve">Sausalito </t>
  </si>
  <si>
    <t xml:space="preserve">Stinson Beach </t>
  </si>
  <si>
    <t xml:space="preserve">Tomales </t>
  </si>
  <si>
    <t xml:space="preserve">Valley Ford </t>
  </si>
  <si>
    <t xml:space="preserve">Woodacre </t>
  </si>
  <si>
    <t xml:space="preserve">Firemans Fund Ins </t>
  </si>
  <si>
    <t xml:space="preserve">Aptos </t>
  </si>
  <si>
    <t xml:space="preserve">Alviso </t>
  </si>
  <si>
    <t xml:space="preserve">Rio del Mar </t>
  </si>
  <si>
    <t xml:space="preserve">Seacliff </t>
  </si>
  <si>
    <t xml:space="preserve">Seascape </t>
  </si>
  <si>
    <t xml:space="preserve">Aromas </t>
  </si>
  <si>
    <t xml:space="preserve">Ben Lomond </t>
  </si>
  <si>
    <t xml:space="preserve">Big Basin </t>
  </si>
  <si>
    <t xml:space="preserve">Boulder Creek </t>
  </si>
  <si>
    <t xml:space="preserve">Brookdale </t>
  </si>
  <si>
    <t xml:space="preserve">Campbell </t>
  </si>
  <si>
    <t xml:space="preserve">Capitola </t>
  </si>
  <si>
    <t xml:space="preserve">Castroville </t>
  </si>
  <si>
    <t xml:space="preserve">Coyote </t>
  </si>
  <si>
    <t xml:space="preserve">Cupertino </t>
  </si>
  <si>
    <t xml:space="preserve">Monte Vista </t>
  </si>
  <si>
    <t xml:space="preserve">Permanente </t>
  </si>
  <si>
    <t xml:space="preserve">Davenport </t>
  </si>
  <si>
    <t xml:space="preserve">Felton </t>
  </si>
  <si>
    <t xml:space="preserve">Lompico </t>
  </si>
  <si>
    <t xml:space="preserve">Freedom </t>
  </si>
  <si>
    <t xml:space="preserve">Gilroy </t>
  </si>
  <si>
    <t xml:space="preserve">Hollister </t>
  </si>
  <si>
    <t xml:space="preserve">Holy City </t>
  </si>
  <si>
    <t xml:space="preserve">Los Gatos </t>
  </si>
  <si>
    <t xml:space="preserve">Monte Sereno </t>
  </si>
  <si>
    <t xml:space="preserve">Milpitas </t>
  </si>
  <si>
    <t xml:space="preserve">Morgan Hill </t>
  </si>
  <si>
    <t xml:space="preserve">Moss Landing </t>
  </si>
  <si>
    <t xml:space="preserve">Mount Hermon </t>
  </si>
  <si>
    <t xml:space="preserve">New Almaden </t>
  </si>
  <si>
    <t xml:space="preserve">New Idria </t>
  </si>
  <si>
    <t xml:space="preserve">Paicines </t>
  </si>
  <si>
    <t xml:space="preserve">Panoche </t>
  </si>
  <si>
    <t xml:space="preserve">Pinnacles </t>
  </si>
  <si>
    <t xml:space="preserve">Redwood Est </t>
  </si>
  <si>
    <t xml:space="preserve">Redwood Estates </t>
  </si>
  <si>
    <t xml:space="preserve">San Juan Bautista </t>
  </si>
  <si>
    <t xml:space="preserve">Sn Jun Batsta </t>
  </si>
  <si>
    <t xml:space="preserve">San Martin </t>
  </si>
  <si>
    <t xml:space="preserve">Santa Clara University </t>
  </si>
  <si>
    <t xml:space="preserve">Bonny Doon </t>
  </si>
  <si>
    <t xml:space="preserve">Paradise Park </t>
  </si>
  <si>
    <t xml:space="preserve">Scotts Valley </t>
  </si>
  <si>
    <t xml:space="preserve">Saratoga </t>
  </si>
  <si>
    <t xml:space="preserve">Soquel </t>
  </si>
  <si>
    <t xml:space="preserve">Tres Pinos </t>
  </si>
  <si>
    <t xml:space="preserve">Corralitos </t>
  </si>
  <si>
    <t xml:space="preserve">La Selva Bch </t>
  </si>
  <si>
    <t xml:space="preserve">La Selva Beach </t>
  </si>
  <si>
    <t xml:space="preserve">Pajaro </t>
  </si>
  <si>
    <t xml:space="preserve">Royal Oaks </t>
  </si>
  <si>
    <t xml:space="preserve">Watsonville </t>
  </si>
  <si>
    <t xml:space="preserve">San Jose </t>
  </si>
  <si>
    <t xml:space="preserve">Mount Hamilton </t>
  </si>
  <si>
    <t xml:space="preserve">San Jose Mercury NewS </t>
  </si>
  <si>
    <t xml:space="preserve">A M O R C </t>
  </si>
  <si>
    <t xml:space="preserve">San Jose State University </t>
  </si>
  <si>
    <t xml:space="preserve">I B M </t>
  </si>
  <si>
    <t xml:space="preserve">California Water Service </t>
  </si>
  <si>
    <t xml:space="preserve">San Jose Water Company </t>
  </si>
  <si>
    <t xml:space="preserve">Stkn </t>
  </si>
  <si>
    <t xml:space="preserve">Stockton </t>
  </si>
  <si>
    <t xml:space="preserve">University of the Pacific </t>
  </si>
  <si>
    <t xml:space="preserve">Morada </t>
  </si>
  <si>
    <t xml:space="preserve">Acampo </t>
  </si>
  <si>
    <t xml:space="preserve">Altaville </t>
  </si>
  <si>
    <t xml:space="preserve">Angels Camp </t>
  </si>
  <si>
    <t xml:space="preserve">Arnold </t>
  </si>
  <si>
    <t xml:space="preserve">Bear Valley </t>
  </si>
  <si>
    <t xml:space="preserve">Camp Connell </t>
  </si>
  <si>
    <t xml:space="preserve">Dorrington </t>
  </si>
  <si>
    <t xml:space="preserve">Avery </t>
  </si>
  <si>
    <t xml:space="preserve">Burson </t>
  </si>
  <si>
    <t xml:space="preserve">Campo Seco </t>
  </si>
  <si>
    <t xml:space="preserve">Valley Springs </t>
  </si>
  <si>
    <t xml:space="preserve">Clements </t>
  </si>
  <si>
    <t xml:space="preserve">Copperopolis </t>
  </si>
  <si>
    <t xml:space="preserve">Douglas Flat </t>
  </si>
  <si>
    <t xml:space="preserve">Murphys </t>
  </si>
  <si>
    <t xml:space="preserve">Vallecito </t>
  </si>
  <si>
    <t xml:space="preserve">Farmington </t>
  </si>
  <si>
    <t xml:space="preserve">French Camp </t>
  </si>
  <si>
    <t xml:space="preserve">Glencoe </t>
  </si>
  <si>
    <t xml:space="preserve">Hathaway Pines </t>
  </si>
  <si>
    <t xml:space="preserve">Hathaway Pnes </t>
  </si>
  <si>
    <t xml:space="preserve">Holt </t>
  </si>
  <si>
    <t xml:space="preserve">Linden </t>
  </si>
  <si>
    <t xml:space="preserve">Lockeford </t>
  </si>
  <si>
    <t xml:space="preserve">Lodi </t>
  </si>
  <si>
    <t xml:space="preserve">Mokelumne Hill </t>
  </si>
  <si>
    <t xml:space="preserve">Mokelumne Hl </t>
  </si>
  <si>
    <t xml:space="preserve">Mountain Ranch </t>
  </si>
  <si>
    <t xml:space="preserve">Mtn Ranch </t>
  </si>
  <si>
    <t xml:space="preserve">Sheep Ranch </t>
  </si>
  <si>
    <t xml:space="preserve">Sheepranch </t>
  </si>
  <si>
    <t xml:space="preserve">Rail Rd Flat </t>
  </si>
  <si>
    <t xml:space="preserve">Rail Road Flat </t>
  </si>
  <si>
    <t xml:space="preserve">Railroad Flat </t>
  </si>
  <si>
    <t xml:space="preserve">San Andreas </t>
  </si>
  <si>
    <t xml:space="preserve">Victor </t>
  </si>
  <si>
    <t xml:space="preserve">Wallace </t>
  </si>
  <si>
    <t xml:space="preserve">West Point </t>
  </si>
  <si>
    <t xml:space="preserve">Wilseyville </t>
  </si>
  <si>
    <t xml:space="preserve">Woodbridge </t>
  </si>
  <si>
    <t xml:space="preserve">Defense Dist Region </t>
  </si>
  <si>
    <t xml:space="preserve">Lyoth </t>
  </si>
  <si>
    <t xml:space="preserve">Stockton Brm Zip </t>
  </si>
  <si>
    <t xml:space="preserve">Atwater </t>
  </si>
  <si>
    <t xml:space="preserve">Ballico </t>
  </si>
  <si>
    <t xml:space="preserve">Banta </t>
  </si>
  <si>
    <t xml:space="preserve">Tracy </t>
  </si>
  <si>
    <t xml:space="preserve">Big Oak Flat </t>
  </si>
  <si>
    <t xml:space="preserve">Catheys Valley </t>
  </si>
  <si>
    <t xml:space="preserve">Ceres </t>
  </si>
  <si>
    <t xml:space="preserve">Chinese Camp </t>
  </si>
  <si>
    <t xml:space="preserve">Columbia </t>
  </si>
  <si>
    <t xml:space="preserve">Coulterville </t>
  </si>
  <si>
    <t xml:space="preserve">Cressey </t>
  </si>
  <si>
    <t xml:space="preserve">Crows Landing </t>
  </si>
  <si>
    <t xml:space="preserve">Dardanelle </t>
  </si>
  <si>
    <t xml:space="preserve">Pinecrest </t>
  </si>
  <si>
    <t xml:space="preserve">Delhi </t>
  </si>
  <si>
    <t xml:space="preserve">Denair </t>
  </si>
  <si>
    <t xml:space="preserve">El Nido </t>
  </si>
  <si>
    <t xml:space="preserve">El Portal </t>
  </si>
  <si>
    <t xml:space="preserve">Empire </t>
  </si>
  <si>
    <t xml:space="preserve">Escalon </t>
  </si>
  <si>
    <t xml:space="preserve">Groveland </t>
  </si>
  <si>
    <t xml:space="preserve">Gustine </t>
  </si>
  <si>
    <t xml:space="preserve">Santa Nella </t>
  </si>
  <si>
    <t xml:space="preserve">Hickman </t>
  </si>
  <si>
    <t xml:space="preserve">Hilmar </t>
  </si>
  <si>
    <t xml:space="preserve">Hornitos </t>
  </si>
  <si>
    <t xml:space="preserve">Hughson </t>
  </si>
  <si>
    <t xml:space="preserve">Jamestown </t>
  </si>
  <si>
    <t xml:space="preserve">Keyes </t>
  </si>
  <si>
    <t xml:space="preserve">La Grange </t>
  </si>
  <si>
    <t xml:space="preserve">Lathrop </t>
  </si>
  <si>
    <t xml:space="preserve">Le Grand </t>
  </si>
  <si>
    <t xml:space="preserve">Livingston </t>
  </si>
  <si>
    <t xml:space="preserve">Cold Springs </t>
  </si>
  <si>
    <t xml:space="preserve">Long Barn </t>
  </si>
  <si>
    <t xml:space="preserve">Manteca </t>
  </si>
  <si>
    <t xml:space="preserve">Midpines </t>
  </si>
  <si>
    <t xml:space="preserve">Mi Wuk Village </t>
  </si>
  <si>
    <t xml:space="preserve">Moccasin </t>
  </si>
  <si>
    <t xml:space="preserve">Modesto </t>
  </si>
  <si>
    <t xml:space="preserve">Newman </t>
  </si>
  <si>
    <t xml:space="preserve">Knights Ferry </t>
  </si>
  <si>
    <t xml:space="preserve">Oakdale </t>
  </si>
  <si>
    <t xml:space="preserve">Valley Home </t>
  </si>
  <si>
    <t xml:space="preserve">Grayson </t>
  </si>
  <si>
    <t xml:space="preserve">Patterson </t>
  </si>
  <si>
    <t xml:space="preserve">Planada </t>
  </si>
  <si>
    <t xml:space="preserve">Ripon </t>
  </si>
  <si>
    <t xml:space="preserve">Riverbank </t>
  </si>
  <si>
    <t xml:space="preserve">Salida </t>
  </si>
  <si>
    <t xml:space="preserve">Snelling </t>
  </si>
  <si>
    <t xml:space="preserve">Sonora </t>
  </si>
  <si>
    <t xml:space="preserve">Soulsbyville </t>
  </si>
  <si>
    <t xml:space="preserve">Standard </t>
  </si>
  <si>
    <t xml:space="preserve">Stevinson </t>
  </si>
  <si>
    <t xml:space="preserve">Strawberry </t>
  </si>
  <si>
    <t xml:space="preserve">Turlock </t>
  </si>
  <si>
    <t xml:space="preserve">Twain Harte </t>
  </si>
  <si>
    <t xml:space="preserve">Vernalis </t>
  </si>
  <si>
    <t xml:space="preserve">Waterford </t>
  </si>
  <si>
    <t xml:space="preserve">Westley </t>
  </si>
  <si>
    <t xml:space="preserve">Winton </t>
  </si>
  <si>
    <t xml:space="preserve">Tuolumne Meadows </t>
  </si>
  <si>
    <t xml:space="preserve">Wawona </t>
  </si>
  <si>
    <t xml:space="preserve">Yosemite </t>
  </si>
  <si>
    <t xml:space="preserve">Yosemite National Park </t>
  </si>
  <si>
    <t xml:space="preserve">Mountain House </t>
  </si>
  <si>
    <t xml:space="preserve">Mtn House </t>
  </si>
  <si>
    <t xml:space="preserve">Modesto Brm Zip </t>
  </si>
  <si>
    <t xml:space="preserve">Santa Rosa </t>
  </si>
  <si>
    <t xml:space="preserve">Larkfield </t>
  </si>
  <si>
    <t xml:space="preserve">Roseland </t>
  </si>
  <si>
    <t xml:space="preserve">Kenwood </t>
  </si>
  <si>
    <t xml:space="preserve">Albion </t>
  </si>
  <si>
    <t xml:space="preserve">Annapolis </t>
  </si>
  <si>
    <t xml:space="preserve">Boonville </t>
  </si>
  <si>
    <t xml:space="preserve">B H Springs </t>
  </si>
  <si>
    <t xml:space="preserve">Boyes Hot Springs </t>
  </si>
  <si>
    <t xml:space="preserve">Boyes Springs </t>
  </si>
  <si>
    <t xml:space="preserve">Fetters Hot Springs </t>
  </si>
  <si>
    <t xml:space="preserve">Branscomb </t>
  </si>
  <si>
    <t xml:space="preserve">Laytonville </t>
  </si>
  <si>
    <t xml:space="preserve">Calpella </t>
  </si>
  <si>
    <t xml:space="preserve">Ukiah </t>
  </si>
  <si>
    <t xml:space="preserve">Camp Meeker </t>
  </si>
  <si>
    <t xml:space="preserve">Caspar </t>
  </si>
  <si>
    <t xml:space="preserve">Cazadero </t>
  </si>
  <si>
    <t xml:space="preserve">Clearlake </t>
  </si>
  <si>
    <t xml:space="preserve">Clearlake Oaks </t>
  </si>
  <si>
    <t xml:space="preserve">Clearlake Oks </t>
  </si>
  <si>
    <t xml:space="preserve">Sulphur Bank Rancheria </t>
  </si>
  <si>
    <t xml:space="preserve">Clearlake Park </t>
  </si>
  <si>
    <t xml:space="preserve">Asti </t>
  </si>
  <si>
    <t xml:space="preserve">Cloverdale </t>
  </si>
  <si>
    <t xml:space="preserve">The Geysers </t>
  </si>
  <si>
    <t xml:space="preserve">Cobb </t>
  </si>
  <si>
    <t xml:space="preserve">Comptche </t>
  </si>
  <si>
    <t xml:space="preserve">Keene Summit </t>
  </si>
  <si>
    <t xml:space="preserve">Covelo </t>
  </si>
  <si>
    <t xml:space="preserve">Dos Rios </t>
  </si>
  <si>
    <t xml:space="preserve">Duncans Mills </t>
  </si>
  <si>
    <t xml:space="preserve">Eldridge </t>
  </si>
  <si>
    <t xml:space="preserve">Elk </t>
  </si>
  <si>
    <t xml:space="preserve">El Verano </t>
  </si>
  <si>
    <t xml:space="preserve">Finley </t>
  </si>
  <si>
    <t xml:space="preserve">Forestville </t>
  </si>
  <si>
    <t xml:space="preserve">Cleone </t>
  </si>
  <si>
    <t xml:space="preserve">Fort Bragg </t>
  </si>
  <si>
    <t xml:space="preserve">Inglenook </t>
  </si>
  <si>
    <t xml:space="preserve">Noyo </t>
  </si>
  <si>
    <t xml:space="preserve">Pudding Creek </t>
  </si>
  <si>
    <t xml:space="preserve">Redwood Lodge </t>
  </si>
  <si>
    <t xml:space="preserve">Sherwood Valley Rancheria </t>
  </si>
  <si>
    <t xml:space="preserve">Fulton </t>
  </si>
  <si>
    <t xml:space="preserve">Geyserville </t>
  </si>
  <si>
    <t xml:space="preserve">Glen Ellen </t>
  </si>
  <si>
    <t xml:space="preserve">Glenhaven </t>
  </si>
  <si>
    <t xml:space="preserve">Graton </t>
  </si>
  <si>
    <t xml:space="preserve">Anchor Bay </t>
  </si>
  <si>
    <t xml:space="preserve">Gualala </t>
  </si>
  <si>
    <t xml:space="preserve">The Sea Ranch </t>
  </si>
  <si>
    <t xml:space="preserve">Guerneville </t>
  </si>
  <si>
    <t xml:space="preserve">Guernewood </t>
  </si>
  <si>
    <t xml:space="preserve">Healdsburg </t>
  </si>
  <si>
    <t xml:space="preserve">Hopland </t>
  </si>
  <si>
    <t xml:space="preserve">Fort Ross </t>
  </si>
  <si>
    <t xml:space="preserve">Jenner </t>
  </si>
  <si>
    <t xml:space="preserve">Kelseyville </t>
  </si>
  <si>
    <t xml:space="preserve">Lakeport </t>
  </si>
  <si>
    <t xml:space="preserve">Laytonville Rancheria </t>
  </si>
  <si>
    <t xml:space="preserve">Little River </t>
  </si>
  <si>
    <t xml:space="preserve">Littleriver </t>
  </si>
  <si>
    <t xml:space="preserve">Lower Lake </t>
  </si>
  <si>
    <t xml:space="preserve">Lucerne </t>
  </si>
  <si>
    <t xml:space="preserve">Manchester </t>
  </si>
  <si>
    <t xml:space="preserve">Manchester Rancheria </t>
  </si>
  <si>
    <t xml:space="preserve">Mendocino </t>
  </si>
  <si>
    <t xml:space="preserve">Anderson Springs </t>
  </si>
  <si>
    <t xml:space="preserve">Loch Lomond </t>
  </si>
  <si>
    <t xml:space="preserve">Middletown </t>
  </si>
  <si>
    <t xml:space="preserve">Monte Rio </t>
  </si>
  <si>
    <t xml:space="preserve">Russian River </t>
  </si>
  <si>
    <t xml:space="preserve">Russian River Meadows </t>
  </si>
  <si>
    <t xml:space="preserve">Navarro </t>
  </si>
  <si>
    <t xml:space="preserve">Philo </t>
  </si>
  <si>
    <t xml:space="preserve">Nice </t>
  </si>
  <si>
    <t xml:space="preserve">Occidental </t>
  </si>
  <si>
    <t xml:space="preserve">Hidden Valley Lake </t>
  </si>
  <si>
    <t xml:space="preserve">Hidden Vl Lake </t>
  </si>
  <si>
    <t xml:space="preserve">Point Arena </t>
  </si>
  <si>
    <t xml:space="preserve">Point Arena Air Force Statio </t>
  </si>
  <si>
    <t xml:space="preserve">Potter Valley </t>
  </si>
  <si>
    <t xml:space="preserve">Redwood Valley </t>
  </si>
  <si>
    <t xml:space="preserve">Rio Nido </t>
  </si>
  <si>
    <t xml:space="preserve">Freestone </t>
  </si>
  <si>
    <t xml:space="preserve">Sebastopol </t>
  </si>
  <si>
    <t xml:space="preserve">Agua Caliente </t>
  </si>
  <si>
    <t xml:space="preserve">Schellville </t>
  </si>
  <si>
    <t xml:space="preserve">Sonoma </t>
  </si>
  <si>
    <t xml:space="preserve">Stewarts Point </t>
  </si>
  <si>
    <t xml:space="preserve">Stewarts Point Rancheria </t>
  </si>
  <si>
    <t xml:space="preserve">Talmage </t>
  </si>
  <si>
    <t xml:space="preserve">Upper Lake </t>
  </si>
  <si>
    <t xml:space="preserve">Sheridan </t>
  </si>
  <si>
    <t xml:space="preserve">Villa Grande </t>
  </si>
  <si>
    <t xml:space="preserve">Vineburg </t>
  </si>
  <si>
    <t xml:space="preserve">Rockport </t>
  </si>
  <si>
    <t xml:space="preserve">Westport </t>
  </si>
  <si>
    <t xml:space="preserve">Willits </t>
  </si>
  <si>
    <t xml:space="preserve">Windsor </t>
  </si>
  <si>
    <t xml:space="preserve">Witter Springs </t>
  </si>
  <si>
    <t xml:space="preserve">Yorkville </t>
  </si>
  <si>
    <t xml:space="preserve">Cutten </t>
  </si>
  <si>
    <t xml:space="preserve">Eureka </t>
  </si>
  <si>
    <t xml:space="preserve">Alderpoint </t>
  </si>
  <si>
    <t xml:space="preserve">Blocksburg </t>
  </si>
  <si>
    <t xml:space="preserve">Arcata </t>
  </si>
  <si>
    <t xml:space="preserve">McKinleyville </t>
  </si>
  <si>
    <t xml:space="preserve">Manila </t>
  </si>
  <si>
    <t xml:space="preserve">Mc Kinleyville </t>
  </si>
  <si>
    <t xml:space="preserve">Bayside </t>
  </si>
  <si>
    <t xml:space="preserve">Blue Lake </t>
  </si>
  <si>
    <t xml:space="preserve">Bridgeville </t>
  </si>
  <si>
    <t xml:space="preserve">Ruth </t>
  </si>
  <si>
    <t xml:space="preserve">Burnt Ranch </t>
  </si>
  <si>
    <t xml:space="preserve">Carlotta </t>
  </si>
  <si>
    <t xml:space="preserve">Crescent City </t>
  </si>
  <si>
    <t xml:space="preserve">Northcrest </t>
  </si>
  <si>
    <t xml:space="preserve">Pelican Bay State Prison </t>
  </si>
  <si>
    <t xml:space="preserve">Ferndale </t>
  </si>
  <si>
    <t xml:space="preserve">Fields Landing </t>
  </si>
  <si>
    <t xml:space="preserve">Fields Lodge </t>
  </si>
  <si>
    <t xml:space="preserve">Fort Dick </t>
  </si>
  <si>
    <t xml:space="preserve">Fortuna </t>
  </si>
  <si>
    <t xml:space="preserve">Garberville </t>
  </si>
  <si>
    <t xml:space="preserve">Gasquet </t>
  </si>
  <si>
    <t xml:space="preserve">Honeydew </t>
  </si>
  <si>
    <t xml:space="preserve">Hoopa </t>
  </si>
  <si>
    <t xml:space="preserve">Hoopa Valley Indian Reservat </t>
  </si>
  <si>
    <t xml:space="preserve">Resighini Rancheria </t>
  </si>
  <si>
    <t xml:space="preserve">Weitchpec </t>
  </si>
  <si>
    <t xml:space="preserve">Hydesville </t>
  </si>
  <si>
    <t xml:space="preserve">Klamath </t>
  </si>
  <si>
    <t xml:space="preserve">Klamath Air Force Station </t>
  </si>
  <si>
    <t xml:space="preserve">Kneeland </t>
  </si>
  <si>
    <t xml:space="preserve">Korbel </t>
  </si>
  <si>
    <t xml:space="preserve">Loleta </t>
  </si>
  <si>
    <t xml:space="preserve">Mad River </t>
  </si>
  <si>
    <t xml:space="preserve">Miranda </t>
  </si>
  <si>
    <t xml:space="preserve">Myers Flat </t>
  </si>
  <si>
    <t xml:space="preserve">Orick </t>
  </si>
  <si>
    <t xml:space="preserve">Orleans </t>
  </si>
  <si>
    <t xml:space="preserve">Petrolia </t>
  </si>
  <si>
    <t xml:space="preserve">Phillipsville </t>
  </si>
  <si>
    <t xml:space="preserve">Redway </t>
  </si>
  <si>
    <t xml:space="preserve">Rio Dell </t>
  </si>
  <si>
    <t xml:space="preserve">Salyer </t>
  </si>
  <si>
    <t xml:space="preserve">Samoa </t>
  </si>
  <si>
    <t xml:space="preserve">Scotia </t>
  </si>
  <si>
    <t xml:space="preserve">Smith River </t>
  </si>
  <si>
    <t xml:space="preserve">Somes Bar </t>
  </si>
  <si>
    <t xml:space="preserve">Somesbar </t>
  </si>
  <si>
    <t xml:space="preserve">Redcrest </t>
  </si>
  <si>
    <t xml:space="preserve">Trinidad </t>
  </si>
  <si>
    <t xml:space="preserve">Westhaven </t>
  </si>
  <si>
    <t xml:space="preserve">Weott </t>
  </si>
  <si>
    <t xml:space="preserve">Willow Creek </t>
  </si>
  <si>
    <t xml:space="preserve">Leggett </t>
  </si>
  <si>
    <t xml:space="preserve">Piercy </t>
  </si>
  <si>
    <t xml:space="preserve">Shelter Cove </t>
  </si>
  <si>
    <t xml:space="preserve">Whitethorn </t>
  </si>
  <si>
    <t xml:space="preserve">Zenia </t>
  </si>
  <si>
    <t xml:space="preserve">Amador City </t>
  </si>
  <si>
    <t xml:space="preserve">Auburn </t>
  </si>
  <si>
    <t xml:space="preserve">Christian Valley </t>
  </si>
  <si>
    <t xml:space="preserve">Clipper Gap </t>
  </si>
  <si>
    <t xml:space="preserve">Lake of the Pines </t>
  </si>
  <si>
    <t xml:space="preserve">Ophir </t>
  </si>
  <si>
    <t xml:space="preserve">Bowman </t>
  </si>
  <si>
    <t xml:space="preserve">Broderick </t>
  </si>
  <si>
    <t xml:space="preserve">Bryte </t>
  </si>
  <si>
    <t xml:space="preserve">River Bank </t>
  </si>
  <si>
    <t xml:space="preserve">West Sacramento </t>
  </si>
  <si>
    <t xml:space="preserve">Brooks </t>
  </si>
  <si>
    <t xml:space="preserve">Capay </t>
  </si>
  <si>
    <t xml:space="preserve">Esparto </t>
  </si>
  <si>
    <t xml:space="preserve">Carmichael </t>
  </si>
  <si>
    <t xml:space="preserve">Citrus Heights </t>
  </si>
  <si>
    <t xml:space="preserve">Clarksburg </t>
  </si>
  <si>
    <t xml:space="preserve">Coloma </t>
  </si>
  <si>
    <t xml:space="preserve">Auburn Lake Trails </t>
  </si>
  <si>
    <t xml:space="preserve">Cool </t>
  </si>
  <si>
    <t xml:space="preserve">Courtland </t>
  </si>
  <si>
    <t xml:space="preserve">Paintersville </t>
  </si>
  <si>
    <t xml:space="preserve">Randall Island </t>
  </si>
  <si>
    <t xml:space="preserve">Sutter Island </t>
  </si>
  <si>
    <t xml:space="preserve">Davis </t>
  </si>
  <si>
    <t xml:space="preserve">El Macero </t>
  </si>
  <si>
    <t xml:space="preserve">Diamond Springs </t>
  </si>
  <si>
    <t xml:space="preserve">Dixon </t>
  </si>
  <si>
    <t xml:space="preserve">Liberty Farms </t>
  </si>
  <si>
    <t xml:space="preserve">Nashville </t>
  </si>
  <si>
    <t xml:space="preserve">Elk Grove </t>
  </si>
  <si>
    <t xml:space="preserve">Elmira </t>
  </si>
  <si>
    <t xml:space="preserve">Elverta </t>
  </si>
  <si>
    <t xml:space="preserve">Fair Oaks </t>
  </si>
  <si>
    <t xml:space="preserve">Fiddletown </t>
  </si>
  <si>
    <t xml:space="preserve">Folsom </t>
  </si>
  <si>
    <t xml:space="preserve">Lake Natoma </t>
  </si>
  <si>
    <t xml:space="preserve">Mormon Island </t>
  </si>
  <si>
    <t xml:space="preserve">Pine Bluff </t>
  </si>
  <si>
    <t xml:space="preserve">White Rock </t>
  </si>
  <si>
    <t xml:space="preserve">Baker Ranch </t>
  </si>
  <si>
    <t xml:space="preserve">Foresthill </t>
  </si>
  <si>
    <t xml:space="preserve">Michigan Bluff </t>
  </si>
  <si>
    <t xml:space="preserve">Todd Valley </t>
  </si>
  <si>
    <t xml:space="preserve">Galt </t>
  </si>
  <si>
    <t xml:space="preserve">Garden Valley </t>
  </si>
  <si>
    <t xml:space="preserve">Buffalo Hill </t>
  </si>
  <si>
    <t xml:space="preserve">Georgetown </t>
  </si>
  <si>
    <t xml:space="preserve">Virner </t>
  </si>
  <si>
    <t xml:space="preserve">Volcanoville </t>
  </si>
  <si>
    <t xml:space="preserve">Wentworth Springs </t>
  </si>
  <si>
    <t xml:space="preserve">Greenwood </t>
  </si>
  <si>
    <t xml:space="preserve">Grizzly Flats </t>
  </si>
  <si>
    <t xml:space="preserve">Guinda </t>
  </si>
  <si>
    <t xml:space="preserve">Clay </t>
  </si>
  <si>
    <t xml:space="preserve">Herald </t>
  </si>
  <si>
    <t xml:space="preserve">Hood </t>
  </si>
  <si>
    <t xml:space="preserve">Camanche Lake </t>
  </si>
  <si>
    <t xml:space="preserve">Carbondale </t>
  </si>
  <si>
    <t xml:space="preserve">Ione </t>
  </si>
  <si>
    <t xml:space="preserve">Sunnybrook </t>
  </si>
  <si>
    <t xml:space="preserve">Andrus Island </t>
  </si>
  <si>
    <t xml:space="preserve">Bouldin Island </t>
  </si>
  <si>
    <t xml:space="preserve">Brannan Island </t>
  </si>
  <si>
    <t xml:space="preserve">Isleton </t>
  </si>
  <si>
    <t xml:space="preserve">Clinton </t>
  </si>
  <si>
    <t xml:space="preserve">Jackson </t>
  </si>
  <si>
    <t xml:space="preserve">Kit Carson </t>
  </si>
  <si>
    <t xml:space="preserve">Pioneer </t>
  </si>
  <si>
    <t xml:space="preserve">Knights Landing </t>
  </si>
  <si>
    <t xml:space="preserve">Knights Lndg </t>
  </si>
  <si>
    <t xml:space="preserve">Amador Station </t>
  </si>
  <si>
    <t xml:space="preserve">Black Station </t>
  </si>
  <si>
    <t xml:space="preserve">Buckhorn </t>
  </si>
  <si>
    <t xml:space="preserve">Hams Station </t>
  </si>
  <si>
    <t xml:space="preserve">Iron Mountain </t>
  </si>
  <si>
    <t xml:space="preserve">Kirkwood </t>
  </si>
  <si>
    <t xml:space="preserve">Peddler Hill </t>
  </si>
  <si>
    <t xml:space="preserve">Lincoln </t>
  </si>
  <si>
    <t xml:space="preserve">Loomis </t>
  </si>
  <si>
    <t xml:space="preserve">Lotus </t>
  </si>
  <si>
    <t xml:space="preserve">McClellan </t>
  </si>
  <si>
    <t xml:space="preserve">Madison </t>
  </si>
  <si>
    <t xml:space="preserve">Martell </t>
  </si>
  <si>
    <t xml:space="preserve">Mather </t>
  </si>
  <si>
    <t xml:space="preserve">Mount Aukum </t>
  </si>
  <si>
    <t xml:space="preserve">Newcastle </t>
  </si>
  <si>
    <t xml:space="preserve">East Nicolaus </t>
  </si>
  <si>
    <t xml:space="preserve">Nicolaus </t>
  </si>
  <si>
    <t xml:space="preserve">Trowbridge </t>
  </si>
  <si>
    <t xml:space="preserve">Verona </t>
  </si>
  <si>
    <t xml:space="preserve">Verona Landing </t>
  </si>
  <si>
    <t xml:space="preserve">North Highlands </t>
  </si>
  <si>
    <t xml:space="preserve">Roseville </t>
  </si>
  <si>
    <t xml:space="preserve">Orangevale </t>
  </si>
  <si>
    <t xml:space="preserve">Ovale </t>
  </si>
  <si>
    <t xml:space="preserve">Penryn </t>
  </si>
  <si>
    <t xml:space="preserve">Pilot Hill </t>
  </si>
  <si>
    <t xml:space="preserve">Pine Grove </t>
  </si>
  <si>
    <t xml:space="preserve">Bucks Bar </t>
  </si>
  <si>
    <t xml:space="preserve">Cedar Ravine </t>
  </si>
  <si>
    <t xml:space="preserve">Five Mile Terrace </t>
  </si>
  <si>
    <t xml:space="preserve">Gold Hill </t>
  </si>
  <si>
    <t xml:space="preserve">Kelsey </t>
  </si>
  <si>
    <t xml:space="preserve">Newtown </t>
  </si>
  <si>
    <t xml:space="preserve">Old Fort Jim </t>
  </si>
  <si>
    <t xml:space="preserve">Placerville </t>
  </si>
  <si>
    <t xml:space="preserve">Pleasant Valley </t>
  </si>
  <si>
    <t xml:space="preserve">Swansboro Country </t>
  </si>
  <si>
    <t xml:space="preserve">Pleasant Grove </t>
  </si>
  <si>
    <t xml:space="preserve">Pleasant Grv </t>
  </si>
  <si>
    <t xml:space="preserve">Plymouth </t>
  </si>
  <si>
    <t xml:space="preserve">Gold River </t>
  </si>
  <si>
    <t xml:space="preserve">Nimbus </t>
  </si>
  <si>
    <t xml:space="preserve">Rancho Cordova </t>
  </si>
  <si>
    <t xml:space="preserve">Rncho Cordova </t>
  </si>
  <si>
    <t xml:space="preserve">Folsom Prison </t>
  </si>
  <si>
    <t xml:space="preserve">Represa </t>
  </si>
  <si>
    <t xml:space="preserve">Rescue </t>
  </si>
  <si>
    <t xml:space="preserve">Rio Linda </t>
  </si>
  <si>
    <t xml:space="preserve">Rio Oso </t>
  </si>
  <si>
    <t xml:space="preserve">River Pines </t>
  </si>
  <si>
    <t xml:space="preserve">Robbins </t>
  </si>
  <si>
    <t xml:space="preserve">Rocklin </t>
  </si>
  <si>
    <t xml:space="preserve">Sunset Whitney Ranch </t>
  </si>
  <si>
    <t xml:space="preserve">Rumsey </t>
  </si>
  <si>
    <t xml:space="preserve">Ryde </t>
  </si>
  <si>
    <t xml:space="preserve">Cameron Park </t>
  </si>
  <si>
    <t xml:space="preserve">Latrobe </t>
  </si>
  <si>
    <t xml:space="preserve">Shingle Springs </t>
  </si>
  <si>
    <t xml:space="preserve">Rancho Murieta </t>
  </si>
  <si>
    <t xml:space="preserve">Rncho Murieta </t>
  </si>
  <si>
    <t xml:space="preserve">Sloughhouse </t>
  </si>
  <si>
    <t xml:space="preserve">Fair Play </t>
  </si>
  <si>
    <t xml:space="preserve">Omo Ranch </t>
  </si>
  <si>
    <t xml:space="preserve">Outingdale </t>
  </si>
  <si>
    <t xml:space="preserve">Somerset </t>
  </si>
  <si>
    <t xml:space="preserve">Sutter Creek </t>
  </si>
  <si>
    <t xml:space="preserve">Sutter Hill </t>
  </si>
  <si>
    <t xml:space="preserve">Thornton </t>
  </si>
  <si>
    <t xml:space="preserve">Vacaville </t>
  </si>
  <si>
    <t xml:space="preserve">Allendale </t>
  </si>
  <si>
    <t xml:space="preserve">Volcano </t>
  </si>
  <si>
    <t xml:space="preserve">Eagle Tree </t>
  </si>
  <si>
    <t xml:space="preserve">Grand Island </t>
  </si>
  <si>
    <t xml:space="preserve">Howard Landing </t>
  </si>
  <si>
    <t xml:space="preserve">Locke </t>
  </si>
  <si>
    <t xml:space="preserve">Long Island </t>
  </si>
  <si>
    <t xml:space="preserve">Ryer Island </t>
  </si>
  <si>
    <t xml:space="preserve">Vorden </t>
  </si>
  <si>
    <t xml:space="preserve">Walker Landing </t>
  </si>
  <si>
    <t xml:space="preserve">Walnut Grove </t>
  </si>
  <si>
    <t xml:space="preserve">Southport </t>
  </si>
  <si>
    <t xml:space="preserve">Wheatland </t>
  </si>
  <si>
    <t xml:space="preserve">Wilton </t>
  </si>
  <si>
    <t xml:space="preserve">Winters </t>
  </si>
  <si>
    <t xml:space="preserve">Woodland </t>
  </si>
  <si>
    <t xml:space="preserve">Nut Tree </t>
  </si>
  <si>
    <t xml:space="preserve">Zamora </t>
  </si>
  <si>
    <t xml:space="preserve">Drytown </t>
  </si>
  <si>
    <t xml:space="preserve">Alta </t>
  </si>
  <si>
    <t xml:space="preserve">Applegate </t>
  </si>
  <si>
    <t xml:space="preserve">Heather Glen </t>
  </si>
  <si>
    <t xml:space="preserve">Camino </t>
  </si>
  <si>
    <t xml:space="preserve">Cedar Grove </t>
  </si>
  <si>
    <t xml:space="preserve">Eight Mile House </t>
  </si>
  <si>
    <t xml:space="preserve">Snowline Camp </t>
  </si>
  <si>
    <t xml:space="preserve">Chicago Park </t>
  </si>
  <si>
    <t xml:space="preserve">Cape Horn </t>
  </si>
  <si>
    <t xml:space="preserve">Colfax </t>
  </si>
  <si>
    <t xml:space="preserve">Eden Valley </t>
  </si>
  <si>
    <t xml:space="preserve">Iowa Hill </t>
  </si>
  <si>
    <t xml:space="preserve">Shady Glen </t>
  </si>
  <si>
    <t xml:space="preserve">Yankee Jims </t>
  </si>
  <si>
    <t xml:space="preserve">Dutch Flat </t>
  </si>
  <si>
    <t xml:space="preserve">Blue Canyon </t>
  </si>
  <si>
    <t xml:space="preserve">Emigrant Gap </t>
  </si>
  <si>
    <t xml:space="preserve">Gold Run </t>
  </si>
  <si>
    <t xml:space="preserve">Magra </t>
  </si>
  <si>
    <t xml:space="preserve">Kyburz </t>
  </si>
  <si>
    <t xml:space="preserve">Silver Fork </t>
  </si>
  <si>
    <t xml:space="preserve">Echo Lake </t>
  </si>
  <si>
    <t xml:space="preserve">Twin Bridges </t>
  </si>
  <si>
    <t xml:space="preserve">Meadow Vista </t>
  </si>
  <si>
    <t xml:space="preserve">Norden </t>
  </si>
  <si>
    <t xml:space="preserve">Soda Springs </t>
  </si>
  <si>
    <t xml:space="preserve">Fresh Pond </t>
  </si>
  <si>
    <t xml:space="preserve">Pacific House </t>
  </si>
  <si>
    <t xml:space="preserve">Pollock Pines </t>
  </si>
  <si>
    <t xml:space="preserve">Cisco </t>
  </si>
  <si>
    <t xml:space="preserve">Kingvale </t>
  </si>
  <si>
    <t xml:space="preserve">Serene Lakes </t>
  </si>
  <si>
    <t xml:space="preserve">The Cedars </t>
  </si>
  <si>
    <t xml:space="preserve">Weimar </t>
  </si>
  <si>
    <t xml:space="preserve">Granite Bay </t>
  </si>
  <si>
    <t xml:space="preserve">El Dorado Hills </t>
  </si>
  <si>
    <t xml:space="preserve">El Dorado Hls </t>
  </si>
  <si>
    <t xml:space="preserve">West Sacto </t>
  </si>
  <si>
    <t xml:space="preserve">North Sacramento </t>
  </si>
  <si>
    <t xml:space="preserve">Fruitridge </t>
  </si>
  <si>
    <t xml:space="preserve">Walsh Station </t>
  </si>
  <si>
    <t xml:space="preserve">Franchise Tax Board </t>
  </si>
  <si>
    <t xml:space="preserve">Antelope </t>
  </si>
  <si>
    <t xml:space="preserve">Franchise Tax Brd Refunds </t>
  </si>
  <si>
    <t xml:space="preserve">AT&amp;T </t>
  </si>
  <si>
    <t xml:space="preserve">CA State DMV </t>
  </si>
  <si>
    <t xml:space="preserve">Hallwood </t>
  </si>
  <si>
    <t xml:space="preserve">Hammonton </t>
  </si>
  <si>
    <t xml:space="preserve">Linda </t>
  </si>
  <si>
    <t xml:space="preserve">Loma Rica </t>
  </si>
  <si>
    <t xml:space="preserve">Marysville </t>
  </si>
  <si>
    <t xml:space="preserve">Beale AFB </t>
  </si>
  <si>
    <t xml:space="preserve">Alleghany </t>
  </si>
  <si>
    <t xml:space="preserve">Forest City </t>
  </si>
  <si>
    <t xml:space="preserve">Arbuckle </t>
  </si>
  <si>
    <t xml:space="preserve">College City </t>
  </si>
  <si>
    <t xml:space="preserve">Artois </t>
  </si>
  <si>
    <t xml:space="preserve">Bangor </t>
  </si>
  <si>
    <t xml:space="preserve">Belden </t>
  </si>
  <si>
    <t xml:space="preserve">Caribou </t>
  </si>
  <si>
    <t xml:space="preserve">Ganser Bar </t>
  </si>
  <si>
    <t xml:space="preserve">Oroville </t>
  </si>
  <si>
    <t xml:space="preserve">Berry Creek </t>
  </si>
  <si>
    <t xml:space="preserve">Brush Creek </t>
  </si>
  <si>
    <t xml:space="preserve">Biggs </t>
  </si>
  <si>
    <t xml:space="preserve">Browns Valley </t>
  </si>
  <si>
    <t xml:space="preserve">Brownsville </t>
  </si>
  <si>
    <t xml:space="preserve">Afton </t>
  </si>
  <si>
    <t xml:space="preserve">Butte City </t>
  </si>
  <si>
    <t xml:space="preserve">Camptonville </t>
  </si>
  <si>
    <t xml:space="preserve">Canyon Dam </t>
  </si>
  <si>
    <t xml:space="preserve">Canyondam </t>
  </si>
  <si>
    <t xml:space="preserve">Prattville </t>
  </si>
  <si>
    <t xml:space="preserve">Seneca </t>
  </si>
  <si>
    <t xml:space="preserve">Cedar Ridge </t>
  </si>
  <si>
    <t xml:space="preserve">Challenge </t>
  </si>
  <si>
    <t xml:space="preserve">Woodleaf </t>
  </si>
  <si>
    <t xml:space="preserve">Chico </t>
  </si>
  <si>
    <t xml:space="preserve">Butte Creek </t>
  </si>
  <si>
    <t xml:space="preserve">Chapmantown </t>
  </si>
  <si>
    <t xml:space="preserve">Dayton </t>
  </si>
  <si>
    <t xml:space="preserve">California State University Chico </t>
  </si>
  <si>
    <t xml:space="preserve">Clipper Mills </t>
  </si>
  <si>
    <t xml:space="preserve">Crescent Mills </t>
  </si>
  <si>
    <t xml:space="preserve">Crescent Mls </t>
  </si>
  <si>
    <t xml:space="preserve">Dobbins </t>
  </si>
  <si>
    <t xml:space="preserve">Downieville </t>
  </si>
  <si>
    <t xml:space="preserve">Dunnigan </t>
  </si>
  <si>
    <t xml:space="preserve">Durham </t>
  </si>
  <si>
    <t xml:space="preserve">Elk Creek </t>
  </si>
  <si>
    <t xml:space="preserve">Grindstone Creek Rancheria </t>
  </si>
  <si>
    <t xml:space="preserve">Feather Falls </t>
  </si>
  <si>
    <t xml:space="preserve">Forbestown </t>
  </si>
  <si>
    <t xml:space="preserve">Butte Meadows </t>
  </si>
  <si>
    <t xml:space="preserve">Forest Ranch </t>
  </si>
  <si>
    <t xml:space="preserve">Bayliss </t>
  </si>
  <si>
    <t xml:space="preserve">Ordbend </t>
  </si>
  <si>
    <t xml:space="preserve">Goodyears Bar </t>
  </si>
  <si>
    <t xml:space="preserve">Alta Hill </t>
  </si>
  <si>
    <t xml:space="preserve">Alta Sierra </t>
  </si>
  <si>
    <t xml:space="preserve">Bear River Pines </t>
  </si>
  <si>
    <t xml:space="preserve">Boston Ravine </t>
  </si>
  <si>
    <t xml:space="preserve">Glenbrook Heights </t>
  </si>
  <si>
    <t xml:space="preserve">Grass Valley </t>
  </si>
  <si>
    <t xml:space="preserve">Hills Flat </t>
  </si>
  <si>
    <t xml:space="preserve">La Barr Meadows </t>
  </si>
  <si>
    <t xml:space="preserve">Peardale </t>
  </si>
  <si>
    <t xml:space="preserve">Spring Hill </t>
  </si>
  <si>
    <t xml:space="preserve">Sunset View </t>
  </si>
  <si>
    <t xml:space="preserve">Union Hill </t>
  </si>
  <si>
    <t xml:space="preserve">Willaura Estates </t>
  </si>
  <si>
    <t xml:space="preserve">Lake Wildwood </t>
  </si>
  <si>
    <t xml:space="preserve">Penn Valley </t>
  </si>
  <si>
    <t xml:space="preserve">Almanor </t>
  </si>
  <si>
    <t xml:space="preserve">Greenville </t>
  </si>
  <si>
    <t xml:space="preserve">East Gridley </t>
  </si>
  <si>
    <t xml:space="preserve">Gridley </t>
  </si>
  <si>
    <t xml:space="preserve">Manzanita </t>
  </si>
  <si>
    <t xml:space="preserve">Grimes </t>
  </si>
  <si>
    <t xml:space="preserve">Hamilton City </t>
  </si>
  <si>
    <t xml:space="preserve">Mills Orchard </t>
  </si>
  <si>
    <t xml:space="preserve">Live Oak </t>
  </si>
  <si>
    <t xml:space="preserve">Pennington </t>
  </si>
  <si>
    <t xml:space="preserve">Magalia </t>
  </si>
  <si>
    <t xml:space="preserve">Nimshew </t>
  </si>
  <si>
    <t xml:space="preserve">Paradise Pines </t>
  </si>
  <si>
    <t xml:space="preserve">Maxwell </t>
  </si>
  <si>
    <t xml:space="preserve">Meadow Valley </t>
  </si>
  <si>
    <t xml:space="preserve">Spanish Ranch </t>
  </si>
  <si>
    <t xml:space="preserve">Meridian </t>
  </si>
  <si>
    <t xml:space="preserve">Sycamore </t>
  </si>
  <si>
    <t xml:space="preserve">Nelson </t>
  </si>
  <si>
    <t xml:space="preserve">Cherokee </t>
  </si>
  <si>
    <t xml:space="preserve">Graniteville </t>
  </si>
  <si>
    <t xml:space="preserve">Nevada City </t>
  </si>
  <si>
    <t xml:space="preserve">North Bloomfield </t>
  </si>
  <si>
    <t xml:space="preserve">North Columbia </t>
  </si>
  <si>
    <t xml:space="preserve">North San Juan </t>
  </si>
  <si>
    <t xml:space="preserve">Pike </t>
  </si>
  <si>
    <t xml:space="preserve">Sweetland </t>
  </si>
  <si>
    <t xml:space="preserve">Arboga </t>
  </si>
  <si>
    <t xml:space="preserve">Olivehurst </t>
  </si>
  <si>
    <t xml:space="preserve">Plumas Lake </t>
  </si>
  <si>
    <t xml:space="preserve">West Linda </t>
  </si>
  <si>
    <t xml:space="preserve">Oregon House </t>
  </si>
  <si>
    <t xml:space="preserve">Renaissance </t>
  </si>
  <si>
    <t xml:space="preserve">Newville </t>
  </si>
  <si>
    <t xml:space="preserve">Orland </t>
  </si>
  <si>
    <t xml:space="preserve">Butte Valley </t>
  </si>
  <si>
    <t xml:space="preserve">Honcut </t>
  </si>
  <si>
    <t xml:space="preserve">Hurleton </t>
  </si>
  <si>
    <t xml:space="preserve">Jarbo </t>
  </si>
  <si>
    <t xml:space="preserve">Las Plumas </t>
  </si>
  <si>
    <t xml:space="preserve">Oak Grove </t>
  </si>
  <si>
    <t xml:space="preserve">Oregon City </t>
  </si>
  <si>
    <t xml:space="preserve">Pentz </t>
  </si>
  <si>
    <t xml:space="preserve">Pulga </t>
  </si>
  <si>
    <t xml:space="preserve">Robinsons Corner </t>
  </si>
  <si>
    <t xml:space="preserve">South Oroville </t>
  </si>
  <si>
    <t xml:space="preserve">Thermalito </t>
  </si>
  <si>
    <t xml:space="preserve">Villa Verona </t>
  </si>
  <si>
    <t xml:space="preserve">Wyandotte </t>
  </si>
  <si>
    <t xml:space="preserve">Yankee Hill </t>
  </si>
  <si>
    <t xml:space="preserve">Paradise </t>
  </si>
  <si>
    <t xml:space="preserve">Palermo </t>
  </si>
  <si>
    <t xml:space="preserve">Codora </t>
  </si>
  <si>
    <t xml:space="preserve">Princeton </t>
  </si>
  <si>
    <t xml:space="preserve">Bucks Lake </t>
  </si>
  <si>
    <t xml:space="preserve">East Quincy </t>
  </si>
  <si>
    <t xml:space="preserve">Massack </t>
  </si>
  <si>
    <t xml:space="preserve">Quincy </t>
  </si>
  <si>
    <t xml:space="preserve">Spring Garden </t>
  </si>
  <si>
    <t xml:space="preserve">Rackerby </t>
  </si>
  <si>
    <t xml:space="preserve">Cohasset </t>
  </si>
  <si>
    <t xml:space="preserve">Nord </t>
  </si>
  <si>
    <t xml:space="preserve">Richardson Springs </t>
  </si>
  <si>
    <t xml:space="preserve">Richvale </t>
  </si>
  <si>
    <t xml:space="preserve">Rough and Ready </t>
  </si>
  <si>
    <t xml:space="preserve">Rough Ready </t>
  </si>
  <si>
    <t xml:space="preserve">Blue Shield of Cal </t>
  </si>
  <si>
    <t xml:space="preserve">Big Oak Valley </t>
  </si>
  <si>
    <t xml:space="preserve">French Corral </t>
  </si>
  <si>
    <t xml:space="preserve">Smartsville </t>
  </si>
  <si>
    <t xml:space="preserve">Stirling City </t>
  </si>
  <si>
    <t xml:space="preserve">Fouts Springs </t>
  </si>
  <si>
    <t xml:space="preserve">Lodoga </t>
  </si>
  <si>
    <t xml:space="preserve">Sites </t>
  </si>
  <si>
    <t xml:space="preserve">Stonyford </t>
  </si>
  <si>
    <t xml:space="preserve">Rock Creek </t>
  </si>
  <si>
    <t xml:space="preserve">Rock Crest </t>
  </si>
  <si>
    <t xml:space="preserve">Rogers Flat </t>
  </si>
  <si>
    <t xml:space="preserve">Storrie </t>
  </si>
  <si>
    <t xml:space="preserve">Tobin </t>
  </si>
  <si>
    <t xml:space="preserve">La Porte </t>
  </si>
  <si>
    <t xml:space="preserve">Strawberry Valley </t>
  </si>
  <si>
    <t xml:space="preserve">Strawbrry Valley </t>
  </si>
  <si>
    <t xml:space="preserve">Genesee </t>
  </si>
  <si>
    <t xml:space="preserve">Taylorsville </t>
  </si>
  <si>
    <t xml:space="preserve">Twain </t>
  </si>
  <si>
    <t xml:space="preserve">Virgilia </t>
  </si>
  <si>
    <t xml:space="preserve">Washington </t>
  </si>
  <si>
    <t xml:space="preserve">Leesville </t>
  </si>
  <si>
    <t xml:space="preserve">Wilbur Springs </t>
  </si>
  <si>
    <t xml:space="preserve">Williams </t>
  </si>
  <si>
    <t xml:space="preserve">Fruto </t>
  </si>
  <si>
    <t xml:space="preserve">Willows </t>
  </si>
  <si>
    <t xml:space="preserve">Tierra Buena </t>
  </si>
  <si>
    <t xml:space="preserve">Yuba City </t>
  </si>
  <si>
    <t xml:space="preserve">Keswick </t>
  </si>
  <si>
    <t xml:space="preserve">Redding </t>
  </si>
  <si>
    <t xml:space="preserve">Adin </t>
  </si>
  <si>
    <t xml:space="preserve">Anderson </t>
  </si>
  <si>
    <t xml:space="preserve">Olinda </t>
  </si>
  <si>
    <t xml:space="preserve">Bella Vista </t>
  </si>
  <si>
    <t xml:space="preserve">Bieber </t>
  </si>
  <si>
    <t xml:space="preserve">Big Bar </t>
  </si>
  <si>
    <t xml:space="preserve">Big Bend </t>
  </si>
  <si>
    <t xml:space="preserve">Burney </t>
  </si>
  <si>
    <t xml:space="preserve">Johnson Park </t>
  </si>
  <si>
    <t xml:space="preserve">Callahan </t>
  </si>
  <si>
    <t xml:space="preserve">Canby </t>
  </si>
  <si>
    <t xml:space="preserve">Cassel </t>
  </si>
  <si>
    <t xml:space="preserve">Castella </t>
  </si>
  <si>
    <t xml:space="preserve">Sweet Brier </t>
  </si>
  <si>
    <t xml:space="preserve">Central Valley </t>
  </si>
  <si>
    <t xml:space="preserve">Shasta Lake </t>
  </si>
  <si>
    <t xml:space="preserve">Chester </t>
  </si>
  <si>
    <t xml:space="preserve">Corning </t>
  </si>
  <si>
    <t xml:space="preserve">Cottonwood </t>
  </si>
  <si>
    <t xml:space="preserve">Dorris </t>
  </si>
  <si>
    <t xml:space="preserve">Douglas City </t>
  </si>
  <si>
    <t xml:space="preserve">Dunsmuir </t>
  </si>
  <si>
    <t xml:space="preserve">Etna </t>
  </si>
  <si>
    <t xml:space="preserve">Sawyers Bar </t>
  </si>
  <si>
    <t xml:space="preserve">Fall River Mills </t>
  </si>
  <si>
    <t xml:space="preserve">Fl River Mls </t>
  </si>
  <si>
    <t xml:space="preserve">Flournoy </t>
  </si>
  <si>
    <t xml:space="preserve">Forks of Salmon </t>
  </si>
  <si>
    <t xml:space="preserve">Frk of Salmon </t>
  </si>
  <si>
    <t xml:space="preserve">Fort Jones </t>
  </si>
  <si>
    <t xml:space="preserve">French Gulch </t>
  </si>
  <si>
    <t xml:space="preserve">Gazelle </t>
  </si>
  <si>
    <t xml:space="preserve">Gerber </t>
  </si>
  <si>
    <t xml:space="preserve">Greenview </t>
  </si>
  <si>
    <t xml:space="preserve">Grenada </t>
  </si>
  <si>
    <t xml:space="preserve">Happy Camp </t>
  </si>
  <si>
    <t xml:space="preserve">Hat Creek </t>
  </si>
  <si>
    <t xml:space="preserve">Hayfork </t>
  </si>
  <si>
    <t xml:space="preserve">Peanut </t>
  </si>
  <si>
    <t xml:space="preserve">Hilt </t>
  </si>
  <si>
    <t xml:space="preserve">Hornbrook </t>
  </si>
  <si>
    <t xml:space="preserve">Hyampom </t>
  </si>
  <si>
    <t xml:space="preserve">Igo </t>
  </si>
  <si>
    <t xml:space="preserve">Helena </t>
  </si>
  <si>
    <t xml:space="preserve">Junction City </t>
  </si>
  <si>
    <t xml:space="preserve">Horse Creek </t>
  </si>
  <si>
    <t xml:space="preserve">Klamath River </t>
  </si>
  <si>
    <t xml:space="preserve">Lakehead </t>
  </si>
  <si>
    <t xml:space="preserve">Lewiston </t>
  </si>
  <si>
    <t xml:space="preserve">Lookout </t>
  </si>
  <si>
    <t xml:space="preserve">Los Molinos </t>
  </si>
  <si>
    <t xml:space="preserve">Little Valley </t>
  </si>
  <si>
    <t xml:space="preserve">McArthur </t>
  </si>
  <si>
    <t xml:space="preserve">Pittville </t>
  </si>
  <si>
    <t xml:space="preserve">McCloud </t>
  </si>
  <si>
    <t xml:space="preserve">Macdoel </t>
  </si>
  <si>
    <t xml:space="preserve">Manton </t>
  </si>
  <si>
    <t xml:space="preserve">Mill Creek </t>
  </si>
  <si>
    <t xml:space="preserve">Mineral </t>
  </si>
  <si>
    <t xml:space="preserve">Millville </t>
  </si>
  <si>
    <t xml:space="preserve">Lassen Volcanic National Par </t>
  </si>
  <si>
    <t xml:space="preserve">Montague </t>
  </si>
  <si>
    <t xml:space="preserve">Montgomery Creek </t>
  </si>
  <si>
    <t xml:space="preserve">Montgomry Crk </t>
  </si>
  <si>
    <t xml:space="preserve">Mount Shasta </t>
  </si>
  <si>
    <t xml:space="preserve">Nubieber </t>
  </si>
  <si>
    <t xml:space="preserve">Oak Run </t>
  </si>
  <si>
    <t xml:space="preserve">Obrien </t>
  </si>
  <si>
    <t xml:space="preserve">Old Station </t>
  </si>
  <si>
    <t xml:space="preserve">Palo Cedro </t>
  </si>
  <si>
    <t xml:space="preserve">Paskenta </t>
  </si>
  <si>
    <t xml:space="preserve">Paynes Creek </t>
  </si>
  <si>
    <t xml:space="preserve">Platina </t>
  </si>
  <si>
    <t xml:space="preserve">Wildwood </t>
  </si>
  <si>
    <t xml:space="preserve">Proberta </t>
  </si>
  <si>
    <t xml:space="preserve">Project City </t>
  </si>
  <si>
    <t xml:space="preserve">Dairyville </t>
  </si>
  <si>
    <t xml:space="preserve">Red Bluff </t>
  </si>
  <si>
    <t xml:space="preserve">Round Mountain </t>
  </si>
  <si>
    <t xml:space="preserve">Scott Bar </t>
  </si>
  <si>
    <t xml:space="preserve">Seiad Valley </t>
  </si>
  <si>
    <t xml:space="preserve">Shingletown </t>
  </si>
  <si>
    <t xml:space="preserve">Viola </t>
  </si>
  <si>
    <t xml:space="preserve">Summit City </t>
  </si>
  <si>
    <t xml:space="preserve">Trinity Center </t>
  </si>
  <si>
    <t xml:space="preserve">Vina </t>
  </si>
  <si>
    <t xml:space="preserve">Weaverville </t>
  </si>
  <si>
    <t xml:space="preserve">Edgewood </t>
  </si>
  <si>
    <t xml:space="preserve">Weed </t>
  </si>
  <si>
    <t xml:space="preserve">Whiskeytown </t>
  </si>
  <si>
    <t xml:space="preserve">Whitmore </t>
  </si>
  <si>
    <t xml:space="preserve">Yreka </t>
  </si>
  <si>
    <t xml:space="preserve">Alturas </t>
  </si>
  <si>
    <t xml:space="preserve">Alturas Rancheria </t>
  </si>
  <si>
    <t xml:space="preserve">California Pines </t>
  </si>
  <si>
    <t xml:space="preserve">Xl Ranch Indian Reservation </t>
  </si>
  <si>
    <t xml:space="preserve">Blairsden </t>
  </si>
  <si>
    <t xml:space="preserve">Blairsden-Graeagle </t>
  </si>
  <si>
    <t xml:space="preserve">Blrsdn-Greagl </t>
  </si>
  <si>
    <t xml:space="preserve">Cromberg </t>
  </si>
  <si>
    <t xml:space="preserve">Graeagle </t>
  </si>
  <si>
    <t xml:space="preserve">Johnsville </t>
  </si>
  <si>
    <t xml:space="preserve">Cedarville </t>
  </si>
  <si>
    <t xml:space="preserve">Chilcoot </t>
  </si>
  <si>
    <t xml:space="preserve">Clio </t>
  </si>
  <si>
    <t xml:space="preserve">Coleville </t>
  </si>
  <si>
    <t xml:space="preserve">Walker </t>
  </si>
  <si>
    <t xml:space="preserve">Davis Creek </t>
  </si>
  <si>
    <t xml:space="preserve">Willow Ranch </t>
  </si>
  <si>
    <t xml:space="preserve">Doyle </t>
  </si>
  <si>
    <t xml:space="preserve">Eagleville </t>
  </si>
  <si>
    <t xml:space="preserve">Floriston </t>
  </si>
  <si>
    <t xml:space="preserve">Fort Bidwell </t>
  </si>
  <si>
    <t xml:space="preserve">Herlong </t>
  </si>
  <si>
    <t xml:space="preserve">Patton Village </t>
  </si>
  <si>
    <t xml:space="preserve">Sierra Army Depot </t>
  </si>
  <si>
    <t xml:space="preserve">Janesville </t>
  </si>
  <si>
    <t xml:space="preserve">Lake City </t>
  </si>
  <si>
    <t xml:space="preserve">Likely </t>
  </si>
  <si>
    <t xml:space="preserve">Litchfield </t>
  </si>
  <si>
    <t xml:space="preserve">Loyalton </t>
  </si>
  <si>
    <t xml:space="preserve">Madeline </t>
  </si>
  <si>
    <t xml:space="preserve">Crystal Springs </t>
  </si>
  <si>
    <t xml:space="preserve">Emigrant Trail </t>
  </si>
  <si>
    <t xml:space="preserve">Fredricksburg </t>
  </si>
  <si>
    <t xml:space="preserve">Hope Valley </t>
  </si>
  <si>
    <t xml:space="preserve">Markleeville </t>
  </si>
  <si>
    <t xml:space="preserve">Mesa Vista </t>
  </si>
  <si>
    <t xml:space="preserve">Woodfords </t>
  </si>
  <si>
    <t xml:space="preserve">Milford </t>
  </si>
  <si>
    <t xml:space="preserve">Delleker </t>
  </si>
  <si>
    <t xml:space="preserve">Portola </t>
  </si>
  <si>
    <t xml:space="preserve">Ravendale </t>
  </si>
  <si>
    <t xml:space="preserve">Calpine </t>
  </si>
  <si>
    <t xml:space="preserve">Sattley </t>
  </si>
  <si>
    <t xml:space="preserve">Bassetts </t>
  </si>
  <si>
    <t xml:space="preserve">Sierra City </t>
  </si>
  <si>
    <t xml:space="preserve">Sierraville </t>
  </si>
  <si>
    <t xml:space="preserve">Susanville </t>
  </si>
  <si>
    <t xml:space="preserve">Standish </t>
  </si>
  <si>
    <t xml:space="preserve">Beckwourth </t>
  </si>
  <si>
    <t xml:space="preserve">California Conservation Cent </t>
  </si>
  <si>
    <t xml:space="preserve">Eagle Lake Resort </t>
  </si>
  <si>
    <t xml:space="preserve">Johnstonville </t>
  </si>
  <si>
    <t xml:space="preserve">Spaulding </t>
  </si>
  <si>
    <t xml:space="preserve">Termo </t>
  </si>
  <si>
    <t xml:space="preserve">Topaz </t>
  </si>
  <si>
    <t xml:space="preserve">Lava Beds National Monument </t>
  </si>
  <si>
    <t xml:space="preserve">Medicine Lake Lodge </t>
  </si>
  <si>
    <t xml:space="preserve">Newell </t>
  </si>
  <si>
    <t xml:space="preserve">Tionesta </t>
  </si>
  <si>
    <t xml:space="preserve">Tulelake </t>
  </si>
  <si>
    <t xml:space="preserve">Vinton </t>
  </si>
  <si>
    <t xml:space="preserve">Wendel </t>
  </si>
  <si>
    <t xml:space="preserve">Clear Creek </t>
  </si>
  <si>
    <t xml:space="preserve">Lake Almanor </t>
  </si>
  <si>
    <t xml:space="preserve">Lake Almanor Sports &amp; Spirit </t>
  </si>
  <si>
    <t xml:space="preserve">Westwood </t>
  </si>
  <si>
    <t xml:space="preserve">Agate Bay </t>
  </si>
  <si>
    <t xml:space="preserve">Carnelian Bay </t>
  </si>
  <si>
    <t xml:space="preserve">Cedar Flat </t>
  </si>
  <si>
    <t xml:space="preserve">Flick Point </t>
  </si>
  <si>
    <t xml:space="preserve">Fulton Acres </t>
  </si>
  <si>
    <t xml:space="preserve">Ridgewood </t>
  </si>
  <si>
    <t xml:space="preserve">Homewood </t>
  </si>
  <si>
    <t xml:space="preserve">Tahoe Pines </t>
  </si>
  <si>
    <t xml:space="preserve">Meeks Bay </t>
  </si>
  <si>
    <t xml:space="preserve">Rubicon Bay </t>
  </si>
  <si>
    <t xml:space="preserve">Tahoma </t>
  </si>
  <si>
    <t xml:space="preserve">Brockway </t>
  </si>
  <si>
    <t xml:space="preserve">Kings Beach </t>
  </si>
  <si>
    <t xml:space="preserve">Alpine Meadows </t>
  </si>
  <si>
    <t xml:space="preserve">Tahoe City </t>
  </si>
  <si>
    <t xml:space="preserve">Olympic Valley </t>
  </si>
  <si>
    <t xml:space="preserve">Tahoe Vista </t>
  </si>
  <si>
    <t xml:space="preserve">South Lake Tahoe </t>
  </si>
  <si>
    <t xml:space="preserve">Fallen Leaf </t>
  </si>
  <si>
    <t xml:space="preserve">Meyers </t>
  </si>
  <si>
    <t xml:space="preserve">Tahoe Paradise </t>
  </si>
  <si>
    <t xml:space="preserve">Bijou </t>
  </si>
  <si>
    <t xml:space="preserve">Camp Richardson </t>
  </si>
  <si>
    <t xml:space="preserve">Stateline </t>
  </si>
  <si>
    <t xml:space="preserve">Tahoe Valley </t>
  </si>
  <si>
    <t xml:space="preserve">Truckee </t>
  </si>
  <si>
    <t xml:space="preserve">Boca </t>
  </si>
  <si>
    <t xml:space="preserve">Donner Lake </t>
  </si>
  <si>
    <t xml:space="preserve">Glenshire </t>
  </si>
  <si>
    <t xml:space="preserve">Hobart Mills </t>
  </si>
  <si>
    <t xml:space="preserve">Northstar </t>
  </si>
  <si>
    <t xml:space="preserve">Prosser Lakeview </t>
  </si>
  <si>
    <t xml:space="preserve">Tahoe Donner </t>
  </si>
  <si>
    <t xml:space="preserve">Donner </t>
  </si>
  <si>
    <t xml:space="preserve">West Truckee </t>
  </si>
  <si>
    <t>H4sIAAAAAAAEAM2QvU7DMBSF3QZEEDxEdiIr/aN0yEJAINGhKBFLVRXHuiJWHTv4Byl9jL4w2FEKAwsjd/C9tnS+e3zQACH06cp3X5dDdzyvmKHVrZS7qGgb0NGSlYqoNo5eQGkmRTpOxgme4AQncZRZbqyCVIA1ivA4WtmSM/oEbSF3IFJhOT/1/Pwbu+2w2x6Lc1CMcLYnJYeM0Ap+v1wVslnCB/DudseocTacNnDcs95VmMm6IQpU+Eh0lbM9oACFh0HeagM1ziTn0Ok0fgDhNtBjv3+3bptpj4DX0Xrdq3KjmHiLo1pTqTgrfzKY+u//JYByPiczOrseLSZTSG4Wm0047OM+D/rhxA//0ao3d/EFRZ2UEScCAAA=</t>
  </si>
  <si>
    <t>SLAC National Accelerator Laboratory</t>
  </si>
  <si>
    <t>GridWorks</t>
  </si>
  <si>
    <t>EPC-17-047</t>
  </si>
  <si>
    <t>Open Framework for Integrated Data Operations (OpenFIDO)</t>
  </si>
  <si>
    <t>Advanced power system data management and analysis</t>
  </si>
  <si>
    <t>Legacy data archival and legacy modeling and analysis tools</t>
  </si>
  <si>
    <t>Presence PG</t>
  </si>
  <si>
    <t>OpenFIDO LLC</t>
  </si>
  <si>
    <t>Number of users</t>
  </si>
  <si>
    <t>Companies using OpenFIDO</t>
  </si>
  <si>
    <t>2 companies</t>
  </si>
  <si>
    <t>Installation and use of OpenFIDO on a company project</t>
  </si>
  <si>
    <t>Indicates usability and propensity for companies to adopt OpenFIDO.</t>
  </si>
  <si>
    <t>OpenFIDO</t>
  </si>
  <si>
    <t>Deployment of OpenFIDO</t>
  </si>
  <si>
    <t>Utilities, researchers, regulators, and vendors</t>
  </si>
  <si>
    <t>https://app.openfido.org/</t>
  </si>
  <si>
    <t>US Department of Energy Office of Technology Transitions</t>
  </si>
  <si>
    <t>(award date Oct 2019) Provided rationale for Federal investment in commercialization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</si>
</sst>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yyyy"/>
    <numFmt numFmtId="167" formatCode="_(* #,##0_);_(* \(#,##0\);_(* &quot;-&quot;??_);_(@_)"/>
    <numFmt numFmtId="168" formatCode="0.0%"/>
    <numFmt numFmtId="169" formatCode="_(* #,##0.0_);_(* \(#,##0.0\);_(* &quot;-&quot;??_);_(@_)"/>
  </numFmts>
  <fonts count="3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0"/>
      <color theme="1"/>
      <name val="Calibri"/>
      <family val="2"/>
      <scheme val="minor"/>
    </font>
    <font>
      <sz val="7"/>
      <color theme="0" tint="-0.499984740745262"/>
      <name val="Wingdings 3"/>
      <family val="1"/>
      <charset val="2"/>
    </font>
    <font>
      <b/>
      <sz val="10"/>
      <color theme="1"/>
      <name val="Calibri"/>
      <family val="2"/>
      <scheme val="minor"/>
    </font>
    <font>
      <sz val="9"/>
      <color theme="1"/>
      <name val="Calibri"/>
      <family val="2"/>
      <scheme val="minor"/>
    </font>
    <font>
      <b/>
      <sz val="12"/>
      <color theme="1"/>
      <name val="Calibri"/>
      <family val="2"/>
      <scheme val="minor"/>
    </font>
    <font>
      <b/>
      <sz val="9"/>
      <color theme="0"/>
      <name val="Calibri"/>
      <family val="2"/>
      <scheme val="minor"/>
    </font>
    <font>
      <u/>
      <sz val="11"/>
      <color theme="10"/>
      <name val="Calibri"/>
      <family val="2"/>
      <scheme val="minor"/>
    </font>
    <font>
      <b/>
      <u/>
      <sz val="11"/>
      <color theme="10"/>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i/>
      <sz val="11"/>
      <color theme="1"/>
      <name val="Calibri"/>
      <family val="2"/>
      <scheme val="minor"/>
    </font>
    <font>
      <b/>
      <i/>
      <sz val="9"/>
      <color theme="0"/>
      <name val="Calibri"/>
      <family val="2"/>
      <scheme val="minor"/>
    </font>
    <font>
      <sz val="11"/>
      <color theme="1"/>
      <name val="Calibri"/>
      <family val="2"/>
      <scheme val="minor"/>
    </font>
    <font>
      <sz val="11"/>
      <color theme="8" tint="-0.499984740745262"/>
      <name val="Calibri"/>
      <family val="2"/>
      <scheme val="minor"/>
    </font>
    <font>
      <sz val="8"/>
      <name val="Calibri"/>
      <family val="2"/>
      <scheme val="minor"/>
    </font>
    <font>
      <i/>
      <sz val="11"/>
      <name val="Calibri"/>
      <family val="2"/>
      <scheme val="minor"/>
    </font>
    <font>
      <b/>
      <i/>
      <sz val="11"/>
      <name val="Calibri"/>
      <family val="2"/>
      <scheme val="minor"/>
    </font>
    <font>
      <sz val="11"/>
      <name val="Calibri"/>
      <family val="2"/>
      <scheme val="minor"/>
    </font>
    <font>
      <b/>
      <i/>
      <sz val="11"/>
      <color theme="0"/>
      <name val="Calibri"/>
      <family val="2"/>
      <scheme val="minor"/>
    </font>
    <font>
      <sz val="9"/>
      <color theme="0" tint="-0.249977111117893"/>
      <name val="Calibri"/>
      <family val="2"/>
      <scheme val="minor"/>
    </font>
    <font>
      <sz val="9"/>
      <color theme="0"/>
      <name val="Calibri"/>
      <family val="2"/>
      <scheme val="minor"/>
    </font>
    <font>
      <b/>
      <sz val="10"/>
      <color theme="0"/>
      <name val="Calibri"/>
      <family val="2"/>
      <scheme val="minor"/>
    </font>
    <font>
      <i/>
      <sz val="11"/>
      <color theme="0"/>
      <name val="Calibri"/>
      <family val="2"/>
      <scheme val="minor"/>
    </font>
    <font>
      <i/>
      <sz val="11"/>
      <color rgb="FF000000"/>
      <name val="Calibri"/>
      <family val="2"/>
      <scheme val="minor"/>
    </font>
    <font>
      <b/>
      <i/>
      <sz val="11"/>
      <color rgb="FF000000"/>
      <name val="Calibri"/>
      <family val="2"/>
      <scheme val="minor"/>
    </font>
    <font>
      <sz val="11"/>
      <color theme="4" tint="-0.499984740745262"/>
      <name val="Calibri"/>
      <family val="2"/>
      <scheme val="minor"/>
    </font>
    <font>
      <sz val="9"/>
      <color rgb="FF000000"/>
      <name val="Calibri"/>
      <family val="2"/>
    </font>
    <font>
      <sz val="11"/>
      <color theme="0"/>
      <name val="Calibri"/>
      <family val="2"/>
      <scheme val="minor"/>
    </font>
    <font>
      <sz val="11"/>
      <color rgb="FF000000"/>
      <name val="Calibri"/>
      <family val="2"/>
      <scheme val="minor"/>
    </font>
    <font>
      <sz val="11"/>
      <color theme="8" tint="-0.499984740745262"/>
      <name val="Wingdings 3"/>
      <family val="2"/>
      <charset val="2"/>
    </font>
    <font>
      <i/>
      <sz val="11"/>
      <color theme="8" tint="-0.499984740745262"/>
      <name val="Calibri"/>
      <family val="2"/>
      <scheme val="minor"/>
    </font>
    <font>
      <sz val="14"/>
      <color theme="8" tint="-0.499984740745262"/>
      <name val="Wingdings 3"/>
      <family val="1"/>
      <charset val="2"/>
    </font>
    <font>
      <sz val="9"/>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8"/>
        <bgColor theme="8"/>
      </patternFill>
    </fill>
    <fill>
      <patternFill patternType="solid">
        <fgColor theme="0" tint="-0.499984740745262"/>
        <bgColor theme="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top/>
      <bottom style="thin">
        <color theme="0"/>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59999389629810485"/>
      </bottom>
      <diagonal/>
    </border>
    <border>
      <left/>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style="thin">
        <color theme="8"/>
      </top>
      <bottom/>
      <diagonal/>
    </border>
    <border>
      <left style="thin">
        <color theme="8"/>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indexed="64"/>
      </bottom>
      <diagonal/>
    </border>
    <border>
      <left/>
      <right style="thin">
        <color theme="8"/>
      </right>
      <top style="thin">
        <color theme="8"/>
      </top>
      <bottom/>
      <diagonal/>
    </border>
    <border>
      <left/>
      <right style="thin">
        <color theme="8"/>
      </right>
      <top style="thin">
        <color indexed="64"/>
      </top>
      <bottom style="thin">
        <color theme="8"/>
      </bottom>
      <diagonal/>
    </border>
    <border>
      <left style="thin">
        <color theme="4" tint="0.39997558519241921"/>
      </left>
      <right/>
      <top/>
      <bottom/>
      <diagonal/>
    </border>
    <border>
      <left/>
      <right style="thin">
        <color indexed="64"/>
      </right>
      <top/>
      <bottom/>
      <diagonal/>
    </border>
    <border>
      <left style="thin">
        <color theme="4" tint="0.39997558519241921"/>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diagonal/>
    </border>
    <border>
      <left/>
      <right/>
      <top style="thin">
        <color theme="4" tint="0.39994506668294322"/>
      </top>
      <bottom/>
      <diagonal/>
    </border>
    <border>
      <left/>
      <right style="thin">
        <color theme="4" tint="0.39997558519241921"/>
      </right>
      <top style="thin">
        <color theme="4" tint="0.39997558519241921"/>
      </top>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4"/>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thin">
        <color theme="4"/>
      </left>
      <right style="thin">
        <color theme="4" tint="0.39997558519241921"/>
      </right>
      <top style="thin">
        <color theme="4" tint="0.39997558519241921"/>
      </top>
      <bottom/>
      <diagonal/>
    </border>
  </borders>
  <cellStyleXfs count="6">
    <xf numFmtId="0" fontId="0" fillId="0" borderId="0"/>
    <xf numFmtId="0" fontId="10"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4" fillId="0" borderId="0"/>
    <xf numFmtId="43" fontId="17" fillId="0" borderId="0" applyFont="0" applyFill="0" applyBorder="0" applyAlignment="0" applyProtection="0"/>
  </cellStyleXfs>
  <cellXfs count="267">
    <xf numFmtId="0" fontId="0" fillId="0" borderId="0" xfId="0"/>
    <xf numFmtId="0" fontId="7" fillId="0" borderId="0" xfId="0" applyFont="1" applyAlignment="1">
      <alignment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6" fillId="0" borderId="0" xfId="0" applyFont="1"/>
    <xf numFmtId="0" fontId="9" fillId="2" borderId="2" xfId="0" applyFont="1" applyFill="1" applyBorder="1" applyAlignment="1">
      <alignment horizontal="center" vertical="center" wrapText="1"/>
    </xf>
    <xf numFmtId="0" fontId="7" fillId="3" borderId="0" xfId="0" applyFont="1" applyFill="1" applyAlignment="1">
      <alignment wrapText="1"/>
    </xf>
    <xf numFmtId="0" fontId="3" fillId="0" borderId="0" xfId="0" applyFont="1" applyAlignment="1">
      <alignment vertical="top"/>
    </xf>
    <xf numFmtId="0" fontId="8" fillId="0" borderId="0" xfId="0" applyFont="1"/>
    <xf numFmtId="0" fontId="7" fillId="0" borderId="0" xfId="0" applyFont="1"/>
    <xf numFmtId="0" fontId="0" fillId="0" borderId="0" xfId="0" applyAlignment="1">
      <alignment horizontal="center" vertical="center" wrapText="1"/>
    </xf>
    <xf numFmtId="0" fontId="11" fillId="0" borderId="0" xfId="1" applyFont="1" applyFill="1" applyAlignment="1">
      <alignment horizontal="right" vertical="top"/>
    </xf>
    <xf numFmtId="0" fontId="3" fillId="0" borderId="0" xfId="0" applyFont="1"/>
    <xf numFmtId="0" fontId="14" fillId="0" borderId="0" xfId="0" applyFont="1"/>
    <xf numFmtId="0" fontId="14" fillId="0" borderId="0" xfId="0" applyFont="1" applyAlignment="1">
      <alignment wrapText="1"/>
    </xf>
    <xf numFmtId="0" fontId="9" fillId="2" borderId="3" xfId="0" applyFont="1" applyFill="1" applyBorder="1" applyAlignment="1">
      <alignment horizontal="center" vertical="center" wrapText="1"/>
    </xf>
    <xf numFmtId="0" fontId="3" fillId="0" borderId="0" xfId="0" applyFont="1" applyAlignment="1">
      <alignment horizontal="left"/>
    </xf>
    <xf numFmtId="0" fontId="0" fillId="0" borderId="0" xfId="0" applyProtection="1">
      <protection locked="0"/>
    </xf>
    <xf numFmtId="0" fontId="11" fillId="0" borderId="0" xfId="1" applyFont="1" applyFill="1" applyAlignment="1" applyProtection="1">
      <alignment horizontal="right" vertical="top"/>
      <protection locked="0"/>
    </xf>
    <xf numFmtId="0" fontId="7" fillId="3" borderId="0" xfId="0" applyFont="1" applyFill="1" applyAlignment="1" applyProtection="1">
      <alignment wrapText="1"/>
      <protection locked="0"/>
    </xf>
    <xf numFmtId="0" fontId="7" fillId="0" borderId="0" xfId="0" applyFont="1" applyAlignment="1">
      <alignment horizontal="left"/>
    </xf>
    <xf numFmtId="164" fontId="7" fillId="3" borderId="0" xfId="0" applyNumberFormat="1" applyFont="1" applyFill="1" applyAlignment="1">
      <alignment wrapText="1"/>
    </xf>
    <xf numFmtId="0" fontId="9" fillId="2" borderId="8" xfId="0" applyFont="1" applyFill="1" applyBorder="1" applyAlignment="1">
      <alignment horizontal="center" vertical="center" wrapText="1"/>
    </xf>
    <xf numFmtId="9" fontId="0" fillId="0" borderId="0" xfId="3" applyFont="1"/>
    <xf numFmtId="0" fontId="20" fillId="0" borderId="0" xfId="0" applyFont="1" applyProtection="1">
      <protection locked="0"/>
    </xf>
    <xf numFmtId="0" fontId="0" fillId="6" borderId="13" xfId="0" applyFill="1" applyBorder="1"/>
    <xf numFmtId="0" fontId="0" fillId="6" borderId="14" xfId="0" applyFill="1" applyBorder="1"/>
    <xf numFmtId="0" fontId="9" fillId="2" borderId="6" xfId="0" applyFont="1" applyFill="1" applyBorder="1" applyAlignment="1">
      <alignment horizontal="center" vertical="center" wrapText="1"/>
    </xf>
    <xf numFmtId="0" fontId="9" fillId="2" borderId="17" xfId="0" applyFont="1" applyFill="1" applyBorder="1" applyAlignment="1">
      <alignment horizontal="center" vertical="center" wrapText="1"/>
    </xf>
    <xf numFmtId="165" fontId="7" fillId="3" borderId="0" xfId="2" applyNumberFormat="1" applyFont="1" applyFill="1" applyBorder="1" applyAlignment="1">
      <alignment wrapText="1"/>
    </xf>
    <xf numFmtId="0" fontId="0" fillId="0" borderId="0" xfId="0" applyAlignment="1">
      <alignment vertical="top"/>
    </xf>
    <xf numFmtId="0" fontId="0" fillId="0" borderId="0" xfId="0" applyAlignment="1">
      <alignment vertical="center"/>
    </xf>
    <xf numFmtId="0" fontId="3" fillId="0" borderId="0" xfId="0" applyFont="1" applyAlignment="1">
      <alignment vertical="top" wrapText="1"/>
    </xf>
    <xf numFmtId="0" fontId="0" fillId="0" borderId="0" xfId="0" applyAlignment="1">
      <alignment horizontal="left" vertical="center" indent="1" readingOrder="1"/>
    </xf>
    <xf numFmtId="0" fontId="22" fillId="0" borderId="0" xfId="0" applyFont="1" applyAlignment="1">
      <alignment horizontal="left" vertical="center"/>
    </xf>
    <xf numFmtId="0" fontId="9" fillId="7" borderId="19" xfId="0" applyFont="1" applyFill="1" applyBorder="1" applyAlignment="1">
      <alignment vertical="center" wrapText="1"/>
    </xf>
    <xf numFmtId="0" fontId="9" fillId="7" borderId="18" xfId="0" applyFont="1" applyFill="1" applyBorder="1" applyAlignment="1">
      <alignment vertical="center" wrapText="1"/>
    </xf>
    <xf numFmtId="0" fontId="9" fillId="7" borderId="22" xfId="0" applyFont="1" applyFill="1" applyBorder="1" applyAlignment="1">
      <alignment vertical="center" wrapText="1"/>
    </xf>
    <xf numFmtId="0" fontId="9" fillId="7" borderId="23" xfId="0" applyFont="1" applyFill="1" applyBorder="1" applyAlignment="1">
      <alignment vertical="center" wrapText="1"/>
    </xf>
    <xf numFmtId="0" fontId="7" fillId="0" borderId="20" xfId="0" applyFont="1" applyBorder="1"/>
    <xf numFmtId="0" fontId="7" fillId="0" borderId="21" xfId="0" applyFont="1" applyBorder="1"/>
    <xf numFmtId="14" fontId="7" fillId="0" borderId="21" xfId="0" applyNumberFormat="1" applyFont="1" applyBorder="1"/>
    <xf numFmtId="0" fontId="7" fillId="0" borderId="24" xfId="0" applyFont="1" applyBorder="1"/>
    <xf numFmtId="0" fontId="1" fillId="0" borderId="0" xfId="0" applyFont="1"/>
    <xf numFmtId="0" fontId="3" fillId="0" borderId="0" xfId="0" applyFont="1" applyAlignment="1">
      <alignment wrapText="1"/>
    </xf>
    <xf numFmtId="0" fontId="9" fillId="7" borderId="2" xfId="0" applyFont="1" applyFill="1" applyBorder="1" applyAlignment="1">
      <alignment vertical="center" wrapText="1"/>
    </xf>
    <xf numFmtId="0" fontId="13" fillId="0" borderId="0" xfId="0" applyFont="1" applyAlignment="1">
      <alignment vertical="center"/>
    </xf>
    <xf numFmtId="0" fontId="18" fillId="0" borderId="0" xfId="0" applyFont="1" applyAlignment="1">
      <alignment vertical="center"/>
    </xf>
    <xf numFmtId="166" fontId="4" fillId="0" borderId="0" xfId="0" applyNumberFormat="1" applyFont="1" applyAlignment="1">
      <alignment horizontal="center" vertical="top"/>
    </xf>
    <xf numFmtId="0" fontId="0" fillId="0" borderId="25" xfId="0" applyBorder="1"/>
    <xf numFmtId="0" fontId="0" fillId="0" borderId="27" xfId="0" applyBorder="1"/>
    <xf numFmtId="0" fontId="0" fillId="0" borderId="6" xfId="0" applyBorder="1"/>
    <xf numFmtId="1" fontId="7" fillId="0" borderId="0" xfId="0" applyNumberFormat="1" applyFont="1"/>
    <xf numFmtId="39" fontId="7" fillId="0" borderId="0" xfId="0" applyNumberFormat="1" applyFont="1"/>
    <xf numFmtId="0" fontId="9" fillId="8" borderId="19" xfId="0" applyFont="1" applyFill="1" applyBorder="1" applyAlignment="1">
      <alignment vertical="center" wrapText="1"/>
    </xf>
    <xf numFmtId="0" fontId="9" fillId="8" borderId="18" xfId="0" applyFont="1" applyFill="1" applyBorder="1" applyAlignment="1">
      <alignment vertical="center" wrapText="1"/>
    </xf>
    <xf numFmtId="0" fontId="9" fillId="2" borderId="5" xfId="0"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vertical="top"/>
    </xf>
    <xf numFmtId="0" fontId="0" fillId="0" borderId="9" xfId="0" applyBorder="1"/>
    <xf numFmtId="0" fontId="0" fillId="0" borderId="4" xfId="0" applyBorder="1"/>
    <xf numFmtId="0" fontId="0" fillId="6" borderId="9" xfId="0" applyFill="1" applyBorder="1"/>
    <xf numFmtId="0" fontId="0" fillId="6" borderId="4" xfId="0" applyFill="1" applyBorder="1"/>
    <xf numFmtId="166" fontId="4" fillId="0" borderId="0" xfId="0" applyNumberFormat="1" applyFont="1" applyAlignment="1">
      <alignment vertical="top"/>
    </xf>
    <xf numFmtId="0" fontId="0" fillId="6" borderId="32" xfId="0" applyFill="1" applyBorder="1"/>
    <xf numFmtId="0" fontId="0" fillId="6" borderId="16" xfId="0" applyFill="1" applyBorder="1"/>
    <xf numFmtId="0" fontId="7" fillId="3" borderId="13" xfId="0" applyFont="1" applyFill="1" applyBorder="1" applyAlignment="1">
      <alignment vertical="center" wrapText="1"/>
    </xf>
    <xf numFmtId="0" fontId="3" fillId="0" borderId="0" xfId="0" applyFont="1" applyAlignment="1">
      <alignment horizontal="left" wrapText="1"/>
    </xf>
    <xf numFmtId="1" fontId="7" fillId="0" borderId="21" xfId="0" applyNumberFormat="1" applyFont="1" applyBorder="1"/>
    <xf numFmtId="0" fontId="7" fillId="3" borderId="37" xfId="0" applyFont="1" applyFill="1" applyBorder="1" applyAlignment="1">
      <alignment wrapText="1"/>
    </xf>
    <xf numFmtId="0" fontId="7" fillId="3" borderId="3" xfId="0" applyFont="1" applyFill="1" applyBorder="1" applyAlignment="1">
      <alignment wrapText="1"/>
    </xf>
    <xf numFmtId="0" fontId="7" fillId="0" borderId="0" xfId="0" applyFont="1" applyAlignment="1">
      <alignment vertical="center" wrapText="1"/>
    </xf>
    <xf numFmtId="0" fontId="7" fillId="3" borderId="15" xfId="0" applyFont="1" applyFill="1" applyBorder="1" applyAlignment="1">
      <alignment wrapText="1"/>
    </xf>
    <xf numFmtId="0" fontId="7" fillId="3" borderId="9" xfId="0" applyFont="1" applyFill="1" applyBorder="1" applyAlignment="1">
      <alignment wrapText="1"/>
    </xf>
    <xf numFmtId="0" fontId="7" fillId="0" borderId="0" xfId="0" applyFont="1" applyAlignment="1">
      <alignment horizontal="right"/>
    </xf>
    <xf numFmtId="0" fontId="7" fillId="3" borderId="4" xfId="0" applyFont="1" applyFill="1" applyBorder="1" applyAlignment="1">
      <alignment vertical="center" wrapText="1"/>
    </xf>
    <xf numFmtId="0" fontId="7" fillId="3" borderId="3" xfId="0" applyFont="1" applyFill="1" applyBorder="1" applyAlignment="1">
      <alignment horizontal="right" vertical="center" wrapText="1"/>
    </xf>
    <xf numFmtId="9" fontId="7" fillId="3" borderId="3" xfId="3" applyFont="1" applyFill="1" applyBorder="1" applyAlignment="1" applyProtection="1">
      <alignment horizontal="right" vertical="center" wrapText="1"/>
      <protection locked="0"/>
    </xf>
    <xf numFmtId="1" fontId="31" fillId="0" borderId="0" xfId="0" applyNumberFormat="1" applyFont="1"/>
    <xf numFmtId="0" fontId="31" fillId="0" borderId="0" xfId="0" applyFont="1"/>
    <xf numFmtId="1" fontId="7" fillId="0" borderId="0" xfId="0" applyNumberFormat="1" applyFont="1" applyAlignment="1">
      <alignment wrapText="1"/>
    </xf>
    <xf numFmtId="167" fontId="7" fillId="3" borderId="0" xfId="5" applyNumberFormat="1" applyFont="1" applyFill="1" applyBorder="1" applyAlignment="1" applyProtection="1">
      <alignment wrapText="1"/>
      <protection locked="0"/>
    </xf>
    <xf numFmtId="167" fontId="7" fillId="3" borderId="0" xfId="5" applyNumberFormat="1" applyFont="1" applyFill="1" applyAlignment="1" applyProtection="1">
      <alignment wrapText="1"/>
      <protection locked="0"/>
    </xf>
    <xf numFmtId="0" fontId="0" fillId="6" borderId="0" xfId="0" applyFill="1"/>
    <xf numFmtId="0" fontId="7" fillId="3" borderId="32" xfId="0" applyFont="1" applyFill="1" applyBorder="1" applyAlignment="1">
      <alignment vertical="center" wrapText="1"/>
    </xf>
    <xf numFmtId="0" fontId="9" fillId="2" borderId="42" xfId="0" applyFont="1" applyFill="1" applyBorder="1" applyAlignment="1">
      <alignment horizontal="center" vertical="center" wrapText="1"/>
    </xf>
    <xf numFmtId="0" fontId="7" fillId="3" borderId="43" xfId="0" applyFont="1" applyFill="1" applyBorder="1" applyAlignment="1">
      <alignment wrapText="1"/>
    </xf>
    <xf numFmtId="0" fontId="34" fillId="0" borderId="0" xfId="0" applyFont="1" applyAlignment="1">
      <alignment horizontal="right"/>
    </xf>
    <xf numFmtId="164" fontId="7" fillId="3" borderId="3" xfId="3" applyNumberFormat="1" applyFont="1" applyFill="1" applyBorder="1" applyAlignment="1" applyProtection="1">
      <alignment horizontal="right" vertical="center" wrapText="1"/>
      <protection locked="0"/>
    </xf>
    <xf numFmtId="164" fontId="7" fillId="3" borderId="3" xfId="2" applyNumberFormat="1" applyFont="1" applyFill="1" applyBorder="1" applyAlignment="1" applyProtection="1">
      <alignment horizontal="right" vertical="center" wrapText="1"/>
      <protection locked="0"/>
    </xf>
    <xf numFmtId="49" fontId="7" fillId="3" borderId="3" xfId="0" applyNumberFormat="1" applyFont="1" applyFill="1" applyBorder="1" applyAlignment="1" applyProtection="1">
      <alignment horizontal="right" vertical="center" wrapText="1"/>
      <protection locked="0"/>
    </xf>
    <xf numFmtId="165" fontId="7" fillId="3" borderId="3" xfId="2" applyNumberFormat="1" applyFont="1" applyFill="1" applyBorder="1" applyAlignment="1" applyProtection="1">
      <alignment horizontal="right" vertical="center" wrapText="1"/>
      <protection locked="0"/>
    </xf>
    <xf numFmtId="0" fontId="18" fillId="0" borderId="0" xfId="0" applyFont="1" applyAlignment="1">
      <alignment horizontal="left" vertical="center"/>
    </xf>
    <xf numFmtId="0" fontId="3" fillId="0" borderId="0" xfId="0" applyFont="1" applyAlignment="1" applyProtection="1">
      <alignment horizontal="fill" vertical="top"/>
      <protection locked="0"/>
    </xf>
    <xf numFmtId="44" fontId="7" fillId="0" borderId="0" xfId="0" applyNumberFormat="1" applyFont="1"/>
    <xf numFmtId="0" fontId="11" fillId="0" borderId="0" xfId="1" applyFont="1" applyFill="1" applyAlignment="1" applyProtection="1">
      <alignment horizontal="right" vertical="top"/>
    </xf>
    <xf numFmtId="0" fontId="2" fillId="0" borderId="0" xfId="0" applyFont="1"/>
    <xf numFmtId="0" fontId="2" fillId="0" borderId="0" xfId="0" applyFont="1" applyAlignment="1">
      <alignment horizontal="center"/>
    </xf>
    <xf numFmtId="0" fontId="0" fillId="0" borderId="0" xfId="0" applyAlignment="1">
      <alignment horizontal="left" vertical="top"/>
    </xf>
    <xf numFmtId="0" fontId="13" fillId="0" borderId="0" xfId="0" applyFont="1"/>
    <xf numFmtId="0" fontId="0" fillId="0" borderId="0" xfId="0" applyAlignment="1">
      <alignment horizontal="left"/>
    </xf>
    <xf numFmtId="0" fontId="1" fillId="0" borderId="0" xfId="0" applyFont="1" applyAlignment="1">
      <alignment horizontal="center"/>
    </xf>
    <xf numFmtId="0" fontId="13" fillId="0" borderId="0" xfId="0" applyFont="1" applyAlignment="1">
      <alignment horizontal="left" vertical="top"/>
    </xf>
    <xf numFmtId="14" fontId="4" fillId="0" borderId="0" xfId="0" applyNumberFormat="1" applyFont="1"/>
    <xf numFmtId="0" fontId="0" fillId="0" borderId="0" xfId="0" applyAlignment="1">
      <alignment horizontal="left" wrapText="1"/>
    </xf>
    <xf numFmtId="0" fontId="4" fillId="0" borderId="0" xfId="0" applyFont="1"/>
    <xf numFmtId="0" fontId="5" fillId="0" borderId="0" xfId="0" applyFont="1" applyAlignment="1">
      <alignment horizontal="left" vertical="top"/>
    </xf>
    <xf numFmtId="0" fontId="13" fillId="0" borderId="0" xfId="0" applyFont="1" applyAlignment="1">
      <alignment wrapText="1"/>
    </xf>
    <xf numFmtId="0" fontId="18" fillId="0" borderId="0" xfId="0" applyFont="1" applyAlignment="1">
      <alignment wrapText="1"/>
    </xf>
    <xf numFmtId="0" fontId="13" fillId="0" borderId="0" xfId="0" applyFont="1" applyAlignment="1">
      <alignment vertical="top" wrapText="1"/>
    </xf>
    <xf numFmtId="0" fontId="4" fillId="0" borderId="1" xfId="0" applyFont="1" applyBorder="1" applyProtection="1">
      <protection locked="0"/>
    </xf>
    <xf numFmtId="14" fontId="4" fillId="0" borderId="1" xfId="0" applyNumberFormat="1" applyFont="1" applyBorder="1" applyProtection="1">
      <protection locked="0"/>
    </xf>
    <xf numFmtId="0" fontId="4" fillId="0" borderId="1" xfId="0" applyFont="1" applyBorder="1" applyAlignment="1" applyProtection="1">
      <alignment horizontal="right"/>
      <protection locked="0"/>
    </xf>
    <xf numFmtId="0" fontId="7" fillId="5" borderId="0" xfId="0" applyFont="1" applyFill="1" applyAlignment="1" applyProtection="1">
      <alignment wrapText="1"/>
      <protection locked="0"/>
    </xf>
    <xf numFmtId="0" fontId="7" fillId="3" borderId="3" xfId="0" applyFont="1" applyFill="1" applyBorder="1" applyAlignment="1" applyProtection="1">
      <alignment wrapText="1"/>
      <protection locked="0"/>
    </xf>
    <xf numFmtId="2" fontId="7" fillId="3" borderId="0" xfId="0" applyNumberFormat="1" applyFont="1" applyFill="1" applyAlignment="1" applyProtection="1">
      <alignment wrapText="1"/>
      <protection locked="0"/>
    </xf>
    <xf numFmtId="1" fontId="7" fillId="3" borderId="0" xfId="0" applyNumberFormat="1" applyFont="1" applyFill="1" applyAlignment="1" applyProtection="1">
      <alignment wrapText="1"/>
      <protection locked="0"/>
    </xf>
    <xf numFmtId="0" fontId="14" fillId="0" borderId="0" xfId="0" applyFont="1" applyProtection="1">
      <protection locked="0"/>
    </xf>
    <xf numFmtId="0" fontId="14" fillId="0" borderId="0" xfId="0" applyFont="1" applyAlignment="1" applyProtection="1">
      <alignment wrapText="1"/>
      <protection locked="0"/>
    </xf>
    <xf numFmtId="0" fontId="4" fillId="0" borderId="1" xfId="0" applyFont="1" applyBorder="1" applyAlignment="1" applyProtection="1">
      <alignment vertical="top"/>
      <protection locked="0"/>
    </xf>
    <xf numFmtId="1" fontId="4" fillId="0" borderId="1" xfId="0" applyNumberFormat="1" applyFont="1" applyBorder="1" applyAlignment="1" applyProtection="1">
      <alignment horizontal="right" vertical="top"/>
      <protection locked="0"/>
    </xf>
    <xf numFmtId="1" fontId="4" fillId="0" borderId="1" xfId="0" applyNumberFormat="1" applyFont="1" applyBorder="1" applyAlignment="1" applyProtection="1">
      <alignment vertical="top"/>
      <protection locked="0"/>
    </xf>
    <xf numFmtId="165" fontId="7" fillId="3" borderId="9" xfId="2" applyNumberFormat="1" applyFont="1" applyFill="1" applyBorder="1" applyAlignment="1" applyProtection="1">
      <alignment wrapText="1"/>
      <protection locked="0"/>
    </xf>
    <xf numFmtId="165" fontId="7" fillId="3" borderId="16" xfId="2" applyNumberFormat="1" applyFont="1" applyFill="1" applyBorder="1" applyAlignment="1" applyProtection="1">
      <alignment wrapText="1"/>
      <protection locked="0"/>
    </xf>
    <xf numFmtId="165" fontId="7" fillId="3" borderId="3" xfId="2" applyNumberFormat="1" applyFont="1" applyFill="1" applyBorder="1" applyAlignment="1" applyProtection="1">
      <alignment wrapText="1"/>
      <protection locked="0"/>
    </xf>
    <xf numFmtId="0" fontId="7" fillId="3" borderId="37" xfId="0" applyFont="1" applyFill="1" applyBorder="1" applyAlignment="1" applyProtection="1">
      <alignment wrapText="1"/>
      <protection locked="0"/>
    </xf>
    <xf numFmtId="0" fontId="7" fillId="3" borderId="9" xfId="0" applyFont="1" applyFill="1" applyBorder="1" applyAlignment="1" applyProtection="1">
      <alignment wrapText="1"/>
      <protection locked="0"/>
    </xf>
    <xf numFmtId="0" fontId="7" fillId="3" borderId="36" xfId="0" applyFont="1" applyFill="1" applyBorder="1" applyAlignment="1" applyProtection="1">
      <alignment wrapText="1"/>
      <protection locked="0"/>
    </xf>
    <xf numFmtId="165" fontId="7" fillId="3" borderId="0" xfId="2" applyNumberFormat="1" applyFont="1" applyFill="1" applyBorder="1" applyAlignment="1" applyProtection="1">
      <alignment wrapText="1"/>
      <protection locked="0"/>
    </xf>
    <xf numFmtId="0" fontId="7" fillId="3" borderId="13" xfId="0" applyFont="1" applyFill="1" applyBorder="1" applyAlignment="1" applyProtection="1">
      <alignment vertical="center" wrapText="1"/>
      <protection locked="0"/>
    </xf>
    <xf numFmtId="0" fontId="7" fillId="3" borderId="9" xfId="0" applyFont="1" applyFill="1" applyBorder="1" applyAlignment="1" applyProtection="1">
      <alignment vertical="center"/>
      <protection locked="0"/>
    </xf>
    <xf numFmtId="1" fontId="4" fillId="0" borderId="1" xfId="5" applyNumberFormat="1" applyFont="1" applyFill="1" applyBorder="1" applyAlignment="1" applyProtection="1">
      <protection locked="0"/>
    </xf>
    <xf numFmtId="0" fontId="9" fillId="4" borderId="0" xfId="0" applyFont="1" applyFill="1" applyAlignment="1">
      <alignment horizontal="center" vertical="center" wrapText="1"/>
    </xf>
    <xf numFmtId="0" fontId="4" fillId="3" borderId="0" xfId="2" applyNumberFormat="1" applyFont="1" applyFill="1" applyBorder="1" applyAlignment="1" applyProtection="1">
      <alignment wrapText="1"/>
      <protection locked="0"/>
    </xf>
    <xf numFmtId="44" fontId="4" fillId="0" borderId="1" xfId="2" applyFont="1" applyFill="1" applyBorder="1" applyAlignment="1" applyProtection="1">
      <alignment vertical="top"/>
      <protection locked="0"/>
    </xf>
    <xf numFmtId="164" fontId="4" fillId="0" borderId="1" xfId="5" applyNumberFormat="1" applyFont="1" applyFill="1" applyBorder="1" applyAlignment="1" applyProtection="1">
      <alignment horizontal="right" vertical="center"/>
      <protection locked="0"/>
    </xf>
    <xf numFmtId="44" fontId="4" fillId="0" borderId="0" xfId="2" applyFont="1" applyProtection="1">
      <protection locked="0"/>
    </xf>
    <xf numFmtId="44" fontId="4" fillId="3" borderId="0" xfId="2" applyFont="1" applyFill="1" applyBorder="1" applyAlignment="1" applyProtection="1">
      <alignment wrapText="1"/>
      <protection locked="0"/>
    </xf>
    <xf numFmtId="0" fontId="13" fillId="0" borderId="0" xfId="0" applyFont="1" applyAlignment="1">
      <alignment horizontal="left" vertical="top" indent="1"/>
    </xf>
    <xf numFmtId="0" fontId="32" fillId="0" borderId="0" xfId="0" applyFont="1"/>
    <xf numFmtId="0" fontId="30" fillId="0" borderId="0" xfId="0" applyFont="1"/>
    <xf numFmtId="165" fontId="4" fillId="0" borderId="1" xfId="2" applyNumberFormat="1" applyFont="1" applyFill="1" applyBorder="1" applyAlignment="1" applyProtection="1">
      <alignment vertical="top"/>
      <protection locked="0"/>
    </xf>
    <xf numFmtId="1" fontId="7" fillId="0" borderId="16" xfId="0" applyNumberFormat="1" applyFont="1" applyBorder="1" applyAlignment="1" applyProtection="1">
      <alignment horizontal="right" wrapText="1"/>
      <protection locked="0"/>
    </xf>
    <xf numFmtId="1" fontId="7" fillId="0" borderId="15" xfId="0" applyNumberFormat="1" applyFont="1" applyBorder="1" applyAlignment="1" applyProtection="1">
      <alignment horizontal="right" wrapText="1"/>
      <protection locked="0"/>
    </xf>
    <xf numFmtId="1" fontId="7" fillId="0" borderId="14" xfId="0" applyNumberFormat="1" applyFont="1" applyBorder="1" applyAlignment="1" applyProtection="1">
      <alignment horizontal="right" wrapText="1"/>
      <protection locked="0"/>
    </xf>
    <xf numFmtId="0" fontId="7" fillId="3" borderId="15" xfId="0" applyFont="1" applyFill="1" applyBorder="1" applyAlignment="1" applyProtection="1">
      <alignment wrapText="1"/>
      <protection locked="0"/>
    </xf>
    <xf numFmtId="2" fontId="7" fillId="0" borderId="16" xfId="0" applyNumberFormat="1" applyFont="1" applyBorder="1" applyAlignment="1" applyProtection="1">
      <alignment wrapText="1"/>
      <protection locked="0"/>
    </xf>
    <xf numFmtId="164" fontId="7" fillId="0" borderId="16" xfId="0" applyNumberFormat="1" applyFont="1" applyBorder="1" applyAlignment="1" applyProtection="1">
      <alignment horizontal="right" wrapText="1"/>
      <protection locked="0"/>
    </xf>
    <xf numFmtId="2" fontId="7" fillId="5" borderId="16" xfId="0" applyNumberFormat="1" applyFont="1" applyFill="1" applyBorder="1" applyAlignment="1" applyProtection="1">
      <alignment horizontal="right" wrapText="1"/>
      <protection locked="0"/>
    </xf>
    <xf numFmtId="2" fontId="7" fillId="5" borderId="25" xfId="0" applyNumberFormat="1" applyFont="1" applyFill="1" applyBorder="1" applyAlignment="1" applyProtection="1">
      <alignment horizontal="right" wrapText="1"/>
      <protection locked="0"/>
    </xf>
    <xf numFmtId="168" fontId="7" fillId="5" borderId="16" xfId="3" applyNumberFormat="1" applyFont="1" applyFill="1" applyBorder="1" applyAlignment="1" applyProtection="1">
      <alignment horizontal="right" wrapText="1"/>
      <protection locked="0"/>
    </xf>
    <xf numFmtId="2" fontId="7" fillId="0" borderId="16" xfId="0" applyNumberFormat="1" applyFont="1" applyBorder="1" applyAlignment="1" applyProtection="1">
      <alignment horizontal="right" wrapText="1"/>
      <protection locked="0"/>
    </xf>
    <xf numFmtId="164" fontId="4" fillId="0" borderId="1" xfId="0" applyNumberFormat="1" applyFont="1" applyBorder="1" applyAlignment="1" applyProtection="1">
      <alignment vertical="top"/>
      <protection locked="0"/>
    </xf>
    <xf numFmtId="0" fontId="7" fillId="3" borderId="16" xfId="0" applyFont="1" applyFill="1" applyBorder="1" applyAlignment="1">
      <alignment wrapText="1"/>
    </xf>
    <xf numFmtId="0" fontId="25" fillId="3" borderId="31" xfId="0" applyFont="1" applyFill="1" applyBorder="1" applyAlignment="1">
      <alignment wrapText="1"/>
    </xf>
    <xf numFmtId="0" fontId="25" fillId="3" borderId="0" xfId="0" applyFont="1" applyFill="1" applyAlignment="1">
      <alignment wrapText="1"/>
    </xf>
    <xf numFmtId="0" fontId="0" fillId="0" borderId="7" xfId="0" applyBorder="1"/>
    <xf numFmtId="0" fontId="20" fillId="0" borderId="0" xfId="0" applyFont="1" applyAlignment="1">
      <alignment horizontal="left" vertical="top"/>
    </xf>
    <xf numFmtId="0" fontId="23" fillId="0" borderId="0" xfId="0" applyFont="1" applyAlignment="1">
      <alignment vertical="top"/>
    </xf>
    <xf numFmtId="0" fontId="20" fillId="0" borderId="0" xfId="0" applyFont="1" applyAlignment="1">
      <alignment vertical="top" wrapText="1"/>
    </xf>
    <xf numFmtId="0" fontId="20" fillId="0" borderId="0" xfId="0" applyFont="1"/>
    <xf numFmtId="0" fontId="7" fillId="3" borderId="4" xfId="0" applyFont="1" applyFill="1" applyBorder="1" applyAlignment="1" applyProtection="1">
      <alignment horizontal="right" vertical="center" wrapText="1"/>
      <protection locked="0"/>
    </xf>
    <xf numFmtId="0" fontId="11" fillId="0" borderId="0" xfId="1" applyFont="1" applyAlignment="1" applyProtection="1">
      <alignment horizontal="right" vertical="top"/>
    </xf>
    <xf numFmtId="0" fontId="0" fillId="0" borderId="0" xfId="0" applyAlignment="1">
      <alignment horizontal="right"/>
    </xf>
    <xf numFmtId="44" fontId="4" fillId="0" borderId="1" xfId="2" applyFont="1" applyBorder="1" applyAlignment="1" applyProtection="1">
      <alignment horizontal="right"/>
      <protection locked="0"/>
    </xf>
    <xf numFmtId="1" fontId="4" fillId="0" borderId="1" xfId="2" applyNumberFormat="1" applyFont="1" applyFill="1" applyBorder="1" applyAlignment="1" applyProtection="1">
      <alignment horizontal="right"/>
      <protection locked="0"/>
    </xf>
    <xf numFmtId="165" fontId="4" fillId="0" borderId="1" xfId="2" applyNumberFormat="1" applyFont="1" applyFill="1" applyBorder="1" applyAlignment="1" applyProtection="1">
      <alignment horizontal="right"/>
      <protection locked="0"/>
    </xf>
    <xf numFmtId="165" fontId="7" fillId="3" borderId="0" xfId="2" applyNumberFormat="1" applyFont="1" applyFill="1" applyAlignment="1" applyProtection="1">
      <alignment wrapText="1"/>
      <protection locked="0"/>
    </xf>
    <xf numFmtId="0" fontId="28" fillId="0" borderId="0" xfId="0" applyFont="1"/>
    <xf numFmtId="0" fontId="33" fillId="0" borderId="0" xfId="0" applyFont="1"/>
    <xf numFmtId="0" fontId="7" fillId="3" borderId="0" xfId="0" applyFont="1" applyFill="1"/>
    <xf numFmtId="0" fontId="7" fillId="3" borderId="0" xfId="0" applyFont="1" applyFill="1" applyProtection="1">
      <protection locked="0"/>
    </xf>
    <xf numFmtId="0" fontId="7" fillId="3" borderId="3" xfId="0" applyFont="1" applyFill="1" applyBorder="1" applyProtection="1">
      <protection locked="0"/>
    </xf>
    <xf numFmtId="167" fontId="4" fillId="0" borderId="1" xfId="5" applyNumberFormat="1" applyFont="1" applyFill="1" applyBorder="1" applyAlignment="1" applyProtection="1">
      <protection locked="0"/>
    </xf>
    <xf numFmtId="167" fontId="7" fillId="3" borderId="9" xfId="5" applyNumberFormat="1" applyFont="1" applyFill="1" applyBorder="1" applyProtection="1">
      <protection locked="0"/>
    </xf>
    <xf numFmtId="167" fontId="7" fillId="3" borderId="17" xfId="5" applyNumberFormat="1" applyFont="1" applyFill="1" applyBorder="1" applyProtection="1">
      <protection locked="0"/>
    </xf>
    <xf numFmtId="0" fontId="18"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right" vertical="center"/>
    </xf>
    <xf numFmtId="0" fontId="13" fillId="0" borderId="0" xfId="0" applyFont="1" applyAlignment="1">
      <alignment horizontal="left" vertical="center" indent="2"/>
    </xf>
    <xf numFmtId="0" fontId="26" fillId="0" borderId="0" xfId="0" applyFont="1"/>
    <xf numFmtId="0" fontId="9" fillId="3" borderId="0" xfId="0" applyFont="1" applyFill="1" applyAlignment="1">
      <alignment horizontal="center" vertical="center" wrapText="1"/>
    </xf>
    <xf numFmtId="0" fontId="7" fillId="3" borderId="12" xfId="0" applyFont="1" applyFill="1" applyBorder="1"/>
    <xf numFmtId="0" fontId="7" fillId="3" borderId="35" xfId="0" applyFont="1" applyFill="1" applyBorder="1"/>
    <xf numFmtId="0" fontId="27" fillId="0" borderId="0" xfId="0" applyFont="1" applyAlignment="1">
      <alignment vertical="top"/>
    </xf>
    <xf numFmtId="0" fontId="7" fillId="3" borderId="4" xfId="0" applyFont="1" applyFill="1" applyBorder="1"/>
    <xf numFmtId="165" fontId="7" fillId="5" borderId="3" xfId="2" applyNumberFormat="1" applyFont="1" applyFill="1" applyBorder="1" applyAlignment="1" applyProtection="1">
      <alignment horizontal="right" vertical="center"/>
    </xf>
    <xf numFmtId="1" fontId="4" fillId="0" borderId="1" xfId="5" applyNumberFormat="1" applyFont="1" applyFill="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1" fontId="7" fillId="3" borderId="3" xfId="0" applyNumberFormat="1" applyFont="1" applyFill="1" applyBorder="1" applyAlignment="1" applyProtection="1">
      <alignment horizontal="right"/>
      <protection locked="0"/>
    </xf>
    <xf numFmtId="0" fontId="7" fillId="3" borderId="15" xfId="0" applyFont="1" applyFill="1" applyBorder="1" applyAlignment="1" applyProtection="1">
      <alignment horizontal="right"/>
      <protection locked="0"/>
    </xf>
    <xf numFmtId="164" fontId="7" fillId="3" borderId="15" xfId="0" applyNumberFormat="1" applyFont="1" applyFill="1" applyBorder="1" applyAlignment="1" applyProtection="1">
      <alignment horizontal="right"/>
      <protection locked="0"/>
    </xf>
    <xf numFmtId="168" fontId="7" fillId="3" borderId="15" xfId="3" applyNumberFormat="1" applyFont="1" applyFill="1" applyBorder="1" applyAlignment="1" applyProtection="1">
      <alignment horizontal="right"/>
      <protection locked="0"/>
    </xf>
    <xf numFmtId="168" fontId="7" fillId="3" borderId="16" xfId="3" applyNumberFormat="1" applyFont="1" applyFill="1" applyBorder="1" applyAlignment="1" applyProtection="1">
      <alignment horizontal="right"/>
      <protection locked="0"/>
    </xf>
    <xf numFmtId="0" fontId="7" fillId="3" borderId="12" xfId="0" applyFont="1" applyFill="1" applyBorder="1" applyAlignment="1" applyProtection="1">
      <alignment horizontal="right"/>
      <protection locked="0"/>
    </xf>
    <xf numFmtId="0" fontId="7" fillId="3" borderId="34" xfId="0" applyFont="1" applyFill="1" applyBorder="1" applyAlignment="1" applyProtection="1">
      <alignment horizontal="right"/>
      <protection locked="0"/>
    </xf>
    <xf numFmtId="0" fontId="7" fillId="3" borderId="35" xfId="0" applyFont="1" applyFill="1" applyBorder="1" applyAlignment="1" applyProtection="1">
      <alignment horizontal="right"/>
      <protection locked="0"/>
    </xf>
    <xf numFmtId="0" fontId="7" fillId="3" borderId="33" xfId="0" applyFont="1" applyFill="1" applyBorder="1" applyAlignment="1" applyProtection="1">
      <alignment horizontal="right"/>
      <protection locked="0"/>
    </xf>
    <xf numFmtId="0" fontId="7" fillId="3" borderId="3" xfId="0" applyFont="1" applyFill="1" applyBorder="1" applyAlignment="1" applyProtection="1">
      <alignment horizontal="right" vertical="center"/>
      <protection locked="0"/>
    </xf>
    <xf numFmtId="0" fontId="7" fillId="3" borderId="4" xfId="0" applyFont="1" applyFill="1" applyBorder="1" applyAlignment="1" applyProtection="1">
      <alignment horizontal="right" vertical="center"/>
      <protection locked="0"/>
    </xf>
    <xf numFmtId="0" fontId="7" fillId="3" borderId="35" xfId="0" applyFont="1" applyFill="1" applyBorder="1" applyAlignment="1" applyProtection="1">
      <alignment horizontal="right" vertical="center"/>
      <protection locked="0"/>
    </xf>
    <xf numFmtId="168" fontId="7" fillId="3" borderId="3" xfId="3" applyNumberFormat="1" applyFont="1" applyFill="1" applyBorder="1" applyAlignment="1" applyProtection="1">
      <alignment horizontal="right" vertical="center"/>
      <protection locked="0"/>
    </xf>
    <xf numFmtId="168" fontId="7" fillId="3" borderId="9" xfId="3" applyNumberFormat="1" applyFont="1" applyFill="1" applyBorder="1" applyAlignment="1" applyProtection="1">
      <alignment horizontal="right" vertical="center"/>
      <protection locked="0"/>
    </xf>
    <xf numFmtId="168" fontId="7" fillId="3" borderId="4" xfId="3" applyNumberFormat="1" applyFont="1" applyFill="1" applyBorder="1" applyAlignment="1" applyProtection="1">
      <alignment horizontal="right" vertical="center"/>
      <protection locked="0"/>
    </xf>
    <xf numFmtId="168" fontId="7" fillId="3" borderId="35" xfId="3" applyNumberFormat="1" applyFont="1" applyFill="1" applyBorder="1" applyAlignment="1" applyProtection="1">
      <alignment horizontal="right" vertical="center"/>
      <protection locked="0"/>
    </xf>
    <xf numFmtId="165" fontId="7" fillId="3" borderId="3" xfId="2" applyNumberFormat="1" applyFont="1" applyFill="1" applyBorder="1" applyAlignment="1" applyProtection="1">
      <alignment horizontal="right" vertical="center"/>
      <protection locked="0"/>
    </xf>
    <xf numFmtId="165" fontId="7" fillId="3" borderId="35" xfId="2" applyNumberFormat="1" applyFont="1" applyFill="1" applyBorder="1" applyAlignment="1" applyProtection="1">
      <alignment horizontal="right" vertical="center"/>
      <protection locked="0"/>
    </xf>
    <xf numFmtId="0" fontId="7" fillId="0" borderId="32" xfId="0" applyFont="1" applyBorder="1" applyProtection="1">
      <protection locked="0"/>
    </xf>
    <xf numFmtId="0" fontId="3" fillId="0" borderId="0" xfId="0" applyFont="1" applyAlignment="1">
      <alignment horizontal="left" vertical="top"/>
    </xf>
    <xf numFmtId="0" fontId="7" fillId="3" borderId="0" xfId="0" applyFont="1" applyFill="1" applyAlignment="1">
      <alignment horizontal="left"/>
    </xf>
    <xf numFmtId="0" fontId="14" fillId="0" borderId="0" xfId="0" applyFont="1" applyAlignment="1">
      <alignment horizontal="right"/>
    </xf>
    <xf numFmtId="0" fontId="0" fillId="3" borderId="0" xfId="0" applyFill="1"/>
    <xf numFmtId="0" fontId="7" fillId="3" borderId="0" xfId="0" applyFont="1" applyFill="1" applyAlignment="1" applyProtection="1">
      <alignment horizontal="left"/>
      <protection locked="0"/>
    </xf>
    <xf numFmtId="164" fontId="7" fillId="3" borderId="0" xfId="0" applyNumberFormat="1" applyFont="1" applyFill="1" applyAlignment="1" applyProtection="1">
      <alignment horizontal="right"/>
      <protection locked="0"/>
    </xf>
    <xf numFmtId="164" fontId="7" fillId="3" borderId="0" xfId="0" applyNumberFormat="1" applyFont="1" applyFill="1" applyProtection="1">
      <protection locked="0"/>
    </xf>
    <xf numFmtId="0" fontId="0" fillId="0" borderId="38" xfId="0" applyBorder="1"/>
    <xf numFmtId="0" fontId="18" fillId="0" borderId="39" xfId="0" applyFont="1" applyBorder="1" applyAlignment="1">
      <alignment vertical="center"/>
    </xf>
    <xf numFmtId="0" fontId="0" fillId="0" borderId="40" xfId="0" applyBorder="1"/>
    <xf numFmtId="0" fontId="0" fillId="0" borderId="41" xfId="0" applyBorder="1"/>
    <xf numFmtId="1" fontId="24" fillId="5" borderId="0" xfId="0" applyNumberFormat="1" applyFont="1" applyFill="1" applyAlignment="1">
      <alignment wrapText="1"/>
    </xf>
    <xf numFmtId="1" fontId="7" fillId="3" borderId="0" xfId="0" applyNumberFormat="1" applyFont="1" applyFill="1" applyAlignment="1">
      <alignment vertical="center" wrapText="1"/>
    </xf>
    <xf numFmtId="1" fontId="24" fillId="5" borderId="0" xfId="0" applyNumberFormat="1" applyFont="1" applyFill="1" applyAlignment="1">
      <alignment vertical="center" wrapText="1"/>
    </xf>
    <xf numFmtId="1" fontId="4" fillId="0" borderId="1" xfId="0" applyNumberFormat="1" applyFont="1" applyBorder="1" applyProtection="1">
      <protection locked="0"/>
    </xf>
    <xf numFmtId="0" fontId="7" fillId="3" borderId="4" xfId="0" applyFont="1" applyFill="1" applyBorder="1" applyAlignment="1" applyProtection="1">
      <alignment vertical="center" wrapText="1"/>
      <protection locked="0"/>
    </xf>
    <xf numFmtId="0" fontId="7" fillId="5" borderId="9" xfId="0" applyFont="1" applyFill="1" applyBorder="1" applyAlignment="1" applyProtection="1">
      <alignment horizontal="right" wrapText="1"/>
      <protection locked="0"/>
    </xf>
    <xf numFmtId="167" fontId="7" fillId="5" borderId="9" xfId="5" applyNumberFormat="1" applyFont="1" applyFill="1" applyBorder="1" applyAlignment="1" applyProtection="1">
      <alignment horizontal="right" wrapText="1"/>
      <protection locked="0"/>
    </xf>
    <xf numFmtId="43" fontId="7" fillId="5" borderId="9" xfId="5" applyFont="1" applyFill="1" applyBorder="1" applyAlignment="1" applyProtection="1">
      <alignment horizontal="right" wrapText="1"/>
      <protection locked="0"/>
    </xf>
    <xf numFmtId="9" fontId="7" fillId="3" borderId="3" xfId="3" applyFont="1" applyFill="1" applyBorder="1" applyAlignment="1" applyProtection="1">
      <alignment wrapText="1"/>
      <protection locked="0"/>
    </xf>
    <xf numFmtId="9" fontId="37" fillId="0" borderId="9" xfId="3" applyFont="1" applyFill="1" applyBorder="1" applyAlignment="1" applyProtection="1">
      <alignment horizontal="right" wrapText="1"/>
      <protection locked="0"/>
    </xf>
    <xf numFmtId="1" fontId="7" fillId="3" borderId="0" xfId="0" applyNumberFormat="1" applyFont="1" applyFill="1" applyAlignment="1" applyProtection="1">
      <alignment horizontal="left" wrapText="1"/>
      <protection locked="0"/>
    </xf>
    <xf numFmtId="164" fontId="7" fillId="5" borderId="0" xfId="0" applyNumberFormat="1" applyFont="1" applyFill="1" applyAlignment="1" applyProtection="1">
      <alignment horizontal="right" wrapText="1"/>
      <protection locked="0"/>
    </xf>
    <xf numFmtId="164" fontId="7" fillId="3" borderId="0" xfId="0" applyNumberFormat="1" applyFont="1" applyFill="1" applyAlignment="1" applyProtection="1">
      <alignment vertical="center" wrapText="1"/>
      <protection locked="0"/>
    </xf>
    <xf numFmtId="164" fontId="7" fillId="5" borderId="0" xfId="0" applyNumberFormat="1" applyFont="1" applyFill="1" applyAlignment="1" applyProtection="1">
      <alignment wrapText="1"/>
      <protection locked="0"/>
    </xf>
    <xf numFmtId="169" fontId="7" fillId="3" borderId="0" xfId="5" applyNumberFormat="1" applyFont="1" applyFill="1" applyBorder="1" applyAlignment="1" applyProtection="1">
      <alignment wrapText="1"/>
      <protection locked="0"/>
    </xf>
    <xf numFmtId="0" fontId="14" fillId="0" borderId="0" xfId="0" applyFont="1" applyAlignment="1">
      <alignment horizontal="left" vertical="top"/>
    </xf>
    <xf numFmtId="9" fontId="7" fillId="3" borderId="0" xfId="3" applyFont="1" applyFill="1" applyBorder="1" applyAlignment="1" applyProtection="1">
      <alignment wrapText="1"/>
      <protection locked="0"/>
    </xf>
    <xf numFmtId="0" fontId="11" fillId="0" borderId="0" xfId="1" applyFont="1" applyAlignment="1" applyProtection="1">
      <alignment horizontal="left" indent="1"/>
    </xf>
    <xf numFmtId="49" fontId="31" fillId="0" borderId="0" xfId="0" applyNumberFormat="1" applyFont="1"/>
    <xf numFmtId="49" fontId="7" fillId="0" borderId="0" xfId="0" applyNumberFormat="1" applyFont="1"/>
    <xf numFmtId="0" fontId="0" fillId="0" borderId="0" xfId="0" applyAlignment="1">
      <alignment horizontal="left" vertical="top" wrapText="1"/>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vertical="center" wrapText="1"/>
    </xf>
    <xf numFmtId="0" fontId="12" fillId="0" borderId="0" xfId="0" applyFont="1" applyAlignment="1">
      <alignment horizontal="center" vertical="center" wrapText="1"/>
    </xf>
    <xf numFmtId="0" fontId="0" fillId="0" borderId="0" xfId="0" applyAlignment="1">
      <alignment horizontal="left" vertical="top" wrapText="1"/>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13" fillId="0" borderId="0" xfId="0" applyFont="1" applyAlignment="1">
      <alignment horizontal="left" vertical="center"/>
    </xf>
    <xf numFmtId="0" fontId="13" fillId="0" borderId="26" xfId="0" applyFont="1" applyBorder="1" applyAlignment="1">
      <alignment horizontal="left" vertical="center"/>
    </xf>
    <xf numFmtId="0" fontId="4" fillId="0" borderId="28" xfId="0" applyFont="1" applyBorder="1" applyAlignment="1" applyProtection="1">
      <alignment horizontal="left"/>
      <protection locked="0"/>
    </xf>
    <xf numFmtId="0" fontId="4" fillId="0" borderId="29" xfId="0" applyFont="1" applyBorder="1" applyAlignment="1" applyProtection="1">
      <alignment horizontal="left"/>
      <protection locked="0"/>
    </xf>
    <xf numFmtId="0" fontId="4" fillId="0" borderId="28" xfId="0" applyFont="1" applyBorder="1" applyAlignment="1" applyProtection="1">
      <alignment horizontal="left" wrapText="1"/>
      <protection locked="0"/>
    </xf>
    <xf numFmtId="0" fontId="4" fillId="0" borderId="29" xfId="0" applyFont="1" applyBorder="1" applyAlignment="1" applyProtection="1">
      <alignment horizontal="left" wrapText="1"/>
      <protection locked="0"/>
    </xf>
    <xf numFmtId="0" fontId="14" fillId="0" borderId="0" xfId="0" applyFont="1" applyAlignment="1">
      <alignment horizontal="left"/>
    </xf>
    <xf numFmtId="0" fontId="3" fillId="0" borderId="0" xfId="0" applyFont="1" applyAlignment="1">
      <alignment horizontal="left" vertical="top" wrapText="1"/>
    </xf>
    <xf numFmtId="166" fontId="4" fillId="0" borderId="28" xfId="0" applyNumberFormat="1" applyFont="1" applyBorder="1" applyAlignment="1" applyProtection="1">
      <alignment horizontal="left" vertical="top"/>
      <protection locked="0"/>
    </xf>
    <xf numFmtId="166" fontId="4" fillId="0" borderId="29" xfId="0" applyNumberFormat="1" applyFont="1" applyBorder="1" applyAlignment="1" applyProtection="1">
      <alignment horizontal="left" vertical="top"/>
      <protection locked="0"/>
    </xf>
    <xf numFmtId="1" fontId="4" fillId="0" borderId="28" xfId="0" applyNumberFormat="1" applyFont="1" applyBorder="1" applyAlignment="1" applyProtection="1">
      <alignment horizontal="left" vertical="top"/>
      <protection locked="0"/>
    </xf>
    <xf numFmtId="1" fontId="4" fillId="0" borderId="29" xfId="0" applyNumberFormat="1" applyFont="1" applyBorder="1" applyAlignment="1" applyProtection="1">
      <alignment horizontal="left" vertical="top"/>
      <protection locked="0"/>
    </xf>
    <xf numFmtId="0" fontId="7" fillId="0" borderId="0" xfId="0" applyFont="1" applyAlignment="1" applyProtection="1">
      <alignment horizontal="right" wrapText="1"/>
      <protection locked="0"/>
    </xf>
    <xf numFmtId="0" fontId="20" fillId="0" borderId="0" xfId="0" applyFont="1" applyAlignment="1">
      <alignment horizontal="left" vertical="top"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3" borderId="12" xfId="0" applyFont="1" applyFill="1" applyBorder="1" applyAlignment="1" applyProtection="1">
      <alignment horizontal="right" wrapText="1"/>
      <protection locked="0"/>
    </xf>
    <xf numFmtId="1" fontId="7" fillId="3" borderId="30" xfId="0" applyNumberFormat="1" applyFont="1" applyFill="1" applyBorder="1" applyAlignment="1" applyProtection="1">
      <alignment horizontal="right" wrapText="1"/>
      <protection locked="0"/>
    </xf>
    <xf numFmtId="0" fontId="7" fillId="0" borderId="31" xfId="0" applyFont="1" applyBorder="1" applyAlignment="1" applyProtection="1">
      <alignment horizontal="right" wrapText="1"/>
      <protection locked="0"/>
    </xf>
    <xf numFmtId="0" fontId="0" fillId="0" borderId="0" xfId="0" applyAlignment="1">
      <alignment vertical="center" wrapText="1"/>
    </xf>
  </cellXfs>
  <cellStyles count="6">
    <cellStyle name="Comma" xfId="5" builtinId="3"/>
    <cellStyle name="Currency" xfId="2" builtinId="4"/>
    <cellStyle name="Hyperlink" xfId="1" builtinId="8"/>
    <cellStyle name="Normal" xfId="0" builtinId="0"/>
    <cellStyle name="Normal 4" xfId="4" xr:uid="{079270C5-DBE9-4679-9E2F-6C702C804B1B}"/>
    <cellStyle name="Percent" xfId="3" builtinId="5"/>
  </cellStyles>
  <dxfs count="684">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center" textRotation="0" wrapText="0" indent="0" justifyLastLine="0" shrinkToFit="0" readingOrder="0"/>
    </dxf>
    <dxf>
      <border outline="0">
        <top style="thin">
          <color theme="4" tint="0.39997558519241921"/>
        </top>
      </border>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left style="thin">
          <color theme="4" tint="0.39997558519241921"/>
        </left>
      </border>
    </dxf>
    <dxf>
      <alignment horizontal="general" vertical="bottom" textRotation="0" wrapText="0" indent="0" justifyLastLine="0" shrinkToFit="0" readingOrder="0"/>
    </dxf>
    <dxf>
      <alignment horizontal="left" vertical="center" textRotation="0" wrapText="0" indent="1" justifyLastLine="0" shrinkToFit="0" readingOrder="1"/>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general" textRotation="0" wrapText="0"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ill>
        <patternFill>
          <bgColor theme="0" tint="-0.24994659260841701"/>
        </patternFill>
      </fill>
    </dxf>
    <dxf>
      <fill>
        <patternFill>
          <bgColor theme="7" tint="0.59996337778862885"/>
        </patternFill>
      </fill>
    </dxf>
    <dxf>
      <fill>
        <patternFill>
          <bgColor theme="0"/>
        </patternFill>
      </fill>
    </dxf>
    <dxf>
      <fill>
        <patternFill>
          <bgColor theme="0" tint="-0.24994659260841701"/>
        </patternFill>
      </fill>
    </dxf>
    <dxf>
      <fill>
        <patternFill>
          <bgColor theme="0" tint="-0.24994659260841701"/>
        </patternFill>
      </fill>
    </dxf>
    <dxf>
      <font>
        <strike val="0"/>
        <outline val="0"/>
        <shadow val="0"/>
        <u val="none"/>
        <vertAlign val="baseline"/>
        <sz val="9"/>
        <color theme="1"/>
        <name val="Calibri"/>
        <family val="2"/>
        <scheme val="minor"/>
      </font>
      <numFmt numFmtId="169" formatCode="_(* #,##0.0_);_(* \(#,##0.0\);_(*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rgb="FF000000"/>
        <name val="Calibri"/>
        <family val="2"/>
        <scheme val="none"/>
      </font>
      <fill>
        <patternFill patternType="solid">
          <fgColor rgb="FF000000"/>
          <bgColor rgb="FFFFFFFF"/>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lef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style="thin">
          <color theme="4" tint="0.39997558519241921"/>
        </horizontal>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auto="1"/>
      </font>
      <fill>
        <patternFill>
          <bgColor theme="0"/>
        </patternFill>
      </fill>
    </dxf>
    <dxf>
      <font>
        <color auto="1"/>
      </font>
      <fill>
        <patternFill>
          <bgColor theme="0"/>
        </patternFill>
      </fill>
    </dxf>
    <dxf>
      <font>
        <color auto="1"/>
      </font>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0"/>
        </patternFill>
      </fill>
    </dxf>
    <dxf>
      <fill>
        <patternFill>
          <bgColor theme="0"/>
        </patternFill>
      </fill>
    </dxf>
    <dxf>
      <fill>
        <patternFill>
          <bgColor theme="7" tint="0.59996337778862885"/>
        </patternFill>
      </fill>
    </dxf>
    <dxf>
      <fill>
        <patternFill>
          <bgColor theme="7" tint="0.59996337778862885"/>
        </patternFill>
      </fill>
    </dxf>
    <dxf>
      <font>
        <strike val="0"/>
        <outline val="0"/>
        <shadow val="0"/>
        <u val="none"/>
        <vertAlign val="baseline"/>
        <sz val="9"/>
        <name val="Calibri"/>
        <family val="2"/>
        <scheme val="minor"/>
      </font>
      <numFmt numFmtId="164" formatCode="0.0"/>
      <fill>
        <patternFill patternType="solid">
          <fgColor indexed="64"/>
          <bgColor theme="0"/>
        </patternFill>
      </fill>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ont>
        <color theme="0"/>
      </font>
    </dxf>
    <dxf>
      <font>
        <color theme="0" tint="-0.24994659260841701"/>
      </font>
      <fill>
        <patternFill>
          <bgColor theme="0" tint="-0.24994659260841701"/>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0"/>
        </patternFill>
      </fill>
      <border diagonalUp="0" diagonalDown="0">
        <left style="thin">
          <color theme="4" tint="0.59999389629810485"/>
        </left>
        <right style="thin">
          <color theme="4" tint="0.59999389629810485"/>
        </right>
        <top/>
        <bottom/>
        <vertical/>
        <horizontal/>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rgb="FFFFFF00"/>
        </patternFill>
      </fill>
      <alignment horizontal="right" vertical="bottom" textRotation="0" wrapText="0"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fill>
        <patternFill>
          <fgColor theme="0"/>
          <bgColor theme="0"/>
        </patternFill>
      </fill>
      <border>
        <left/>
        <right/>
        <top/>
        <bottom/>
      </border>
    </dxf>
    <dxf>
      <font>
        <color theme="0"/>
      </font>
      <border>
        <left/>
        <right/>
        <top/>
        <bottom/>
      </border>
    </dxf>
    <dxf>
      <font>
        <color theme="0"/>
      </font>
    </dxf>
    <dxf>
      <font>
        <color theme="0"/>
      </font>
    </dxf>
    <dxf>
      <font>
        <color theme="0"/>
      </font>
    </dxf>
    <dxf>
      <font>
        <b val="0"/>
        <i/>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val="0"/>
        <i/>
        <color auto="1"/>
      </font>
    </dxf>
    <dxf>
      <font>
        <b/>
        <i val="0"/>
        <color theme="8" tint="-0.499984740745262"/>
      </font>
    </dxf>
    <dxf>
      <font>
        <color auto="1"/>
      </font>
    </dxf>
    <dxf>
      <font>
        <b/>
        <i val="0"/>
        <color theme="8" tint="-0.499984740745262"/>
      </font>
    </dxf>
    <dxf>
      <font>
        <b val="0"/>
        <i/>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i val="0"/>
        <color theme="8" tint="-0.499984740745262"/>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fill>
        <patternFill>
          <bgColor theme="0" tint="-0.34998626667073579"/>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vertical="center" textRotation="0" wrapText="1" indent="0" justifyLastLine="0" shrinkToFit="0" readingOrder="0"/>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ont>
        <color auto="1"/>
      </font>
      <fill>
        <patternFill patternType="none">
          <bgColor auto="1"/>
        </patternFill>
      </fill>
      <border>
        <left style="thin">
          <color theme="4"/>
        </left>
        <right style="thin">
          <color theme="4"/>
        </right>
        <top style="thin">
          <color theme="4"/>
        </top>
        <bottom style="thin">
          <color theme="4"/>
        </bottom>
      </border>
    </dxf>
    <dxf>
      <font>
        <color auto="1"/>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right"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border outline="0">
        <bottom style="thin">
          <color theme="4" tint="0.39997558519241921"/>
        </bottom>
      </border>
    </dxf>
    <dxf>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ill>
        <patternFill>
          <bgColor theme="0"/>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7" tint="0.59996337778862885"/>
        </patternFill>
      </fill>
    </dxf>
    <dxf>
      <font>
        <strike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numFmt numFmtId="167" formatCode="_(* #,##0_);_(* \(#,##0\);_(* &quot;-&quot;??_);_(@_)"/>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fill>
        <patternFill>
          <bgColor theme="0"/>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right>
        <top style="thin">
          <color theme="4" tint="0.39997558519241921"/>
        </top>
        <bottom style="thin">
          <color theme="4" tint="0.39997558519241921"/>
        </bottom>
        <vertical/>
        <horizontal style="thin">
          <color theme="4" tint="0.39997558519241921"/>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style="thin">
          <color theme="4" tint="0.39997558519241921"/>
        </horizontal>
      </border>
      <protection locked="0" hidden="0"/>
    </dxf>
    <dxf>
      <border outline="0">
        <top style="thin">
          <color rgb="FF9BC2E6"/>
        </top>
      </border>
    </dxf>
    <dxf>
      <protection locked="0" hidden="0"/>
    </dxf>
    <dxf>
      <border outline="0">
        <bottom style="thin">
          <color rgb="FF9BC2E6"/>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tint="-0.24994659260841701"/>
      </font>
      <fill>
        <patternFill>
          <bgColor theme="0" tint="-0.24994659260841701"/>
        </patternFill>
      </fill>
    </dxf>
    <dxf>
      <font>
        <b val="0"/>
        <i val="0"/>
        <color theme="0"/>
      </font>
      <fill>
        <patternFill>
          <bgColor theme="0"/>
        </patternFill>
      </fill>
      <border>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indexed="64"/>
        </top>
      </border>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ill>
        <patternFill patternType="none">
          <bgColor auto="1"/>
        </patternFill>
      </fill>
    </dxf>
    <dxf>
      <fill>
        <patternFill patternType="none">
          <bgColor auto="1"/>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auto="1"/>
        </top>
        <bottom style="thin">
          <color theme="0"/>
        </bottom>
        <vertical/>
        <horizontal/>
      </border>
    </dxf>
    <dxf>
      <fill>
        <patternFill>
          <bgColor theme="7" tint="0.59996337778862885"/>
        </patternFill>
      </fill>
    </dxf>
    <dxf>
      <font>
        <color theme="0"/>
      </font>
      <fill>
        <patternFill>
          <bgColor theme="0"/>
        </patternFill>
      </fill>
      <border>
        <left/>
        <right/>
        <top/>
        <bottom style="thin">
          <color auto="1"/>
        </bottom>
        <vertical/>
        <horizontal/>
      </border>
    </dxf>
    <dxf>
      <font>
        <color theme="0"/>
      </font>
      <fill>
        <patternFill>
          <fgColor theme="0"/>
          <bgColor theme="0"/>
        </patternFill>
      </fill>
      <border>
        <left/>
        <right/>
        <top/>
        <bottom/>
        <vertical/>
        <horizontal/>
      </border>
    </dxf>
    <dxf>
      <font>
        <color theme="0"/>
      </font>
      <fill>
        <patternFill>
          <bgColor theme="0"/>
        </patternFill>
      </fill>
    </dxf>
    <dxf>
      <fill>
        <patternFill>
          <bgColor theme="0"/>
        </patternFill>
      </fill>
    </dxf>
    <dxf>
      <font>
        <color theme="0"/>
      </font>
      <fill>
        <patternFill>
          <fgColor theme="0"/>
          <bgColor theme="0"/>
        </patternFill>
      </fill>
      <border>
        <left/>
        <right/>
        <top/>
        <bottom/>
        <vertical/>
        <horizontal/>
      </border>
    </dxf>
    <dxf>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2" defaultTableStyle="TableStyleMedium2" defaultPivotStyle="PivotStyleLight16">
    <tableStyle name="Table Style 1" pivot="0" count="0" xr9:uid="{0B20E8C8-799A-40F9-AAEC-2A4C9A359039}"/>
    <tableStyle name="Table Style 2" pivot="0" count="0" xr9:uid="{5CB72605-675C-40A5-BE80-FA53255A2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50802</xdr:colOff>
      <xdr:row>1</xdr:row>
      <xdr:rowOff>67733</xdr:rowOff>
    </xdr:from>
    <xdr:to>
      <xdr:col>3</xdr:col>
      <xdr:colOff>686860</xdr:colOff>
      <xdr:row>4</xdr:row>
      <xdr:rowOff>38100</xdr:rowOff>
    </xdr:to>
    <xdr:pic>
      <xdr:nvPicPr>
        <xdr:cNvPr id="3" name="Picture 2">
          <a:extLst>
            <a:ext uri="{FF2B5EF4-FFF2-40B4-BE49-F238E27FC236}">
              <a16:creationId xmlns:a16="http://schemas.microsoft.com/office/drawing/2014/main" id="{FE164EAB-1C8F-44A7-AB64-CFBC7F126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2" y="250613"/>
          <a:ext cx="3325918" cy="564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1</xdr:row>
      <xdr:rowOff>30480</xdr:rowOff>
    </xdr:from>
    <xdr:to>
      <xdr:col>1</xdr:col>
      <xdr:colOff>3378623</xdr:colOff>
      <xdr:row>4</xdr:row>
      <xdr:rowOff>61807</xdr:rowOff>
    </xdr:to>
    <xdr:pic>
      <xdr:nvPicPr>
        <xdr:cNvPr id="2" name="Picture 1">
          <a:extLst>
            <a:ext uri="{FF2B5EF4-FFF2-40B4-BE49-F238E27FC236}">
              <a16:creationId xmlns:a16="http://schemas.microsoft.com/office/drawing/2014/main" id="{BFBA96CD-8342-4848-ABE8-1532C1AE2F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213360"/>
          <a:ext cx="3312583" cy="5647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ranteeBenefitsDataCollectionMaster.xlsx#BgEIDA4ADAMGBAcBBAQECw=2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E4222E-E4B2-4B82-8407-576286153086}" name="ProjectTeamOrgs" displayName="ProjectTeamOrgs" ref="B8:N13" totalsRowShown="0" headerRowDxfId="657" dataDxfId="656" tableBorderDxfId="655">
  <autoFilter ref="B8:N13" xr:uid="{4986038F-5F87-46DD-9AA1-785E5A951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8DCD499-91B2-4A7F-97C7-1CE8652445BB}" name="Name of Entity" dataDxfId="654"/>
    <tableColumn id="2" xr3:uid="{F4E1A6AA-73BE-4ED8-A413-4FDD106750E1}" name="Type of Entity" dataDxfId="653"/>
    <tableColumn id="14" xr3:uid="{6C0CA7B6-DE14-45B3-B611-AF46A778175B}" name="Prime or Subcontractor" dataDxfId="652"/>
    <tableColumn id="12" xr3:uid="{E2F283D3-7C3A-44C8-925B-17CBF334458D}" name="Role in Project" dataDxfId="651"/>
    <tableColumn id="3" xr3:uid="{92D397DB-3562-4034-8AD0-F885C82E1A19}" name="California-based Entity" dataDxfId="650"/>
    <tableColumn id="4" xr3:uid="{C21AACF5-CB0D-483B-9E0F-1FE5C2542303}" name="Small Business" dataDxfId="649"/>
    <tableColumn id="7" xr3:uid="{3C4251CF-4474-4D6A-8244-BB47AF64FEA2}" name="Disabled-veteran-owned Business" dataDxfId="648"/>
    <tableColumn id="5" xr3:uid="{DECDD9D6-BF6F-4B73-AC87-53D9CA804D6E}" name="Woman-owned Business" dataDxfId="647"/>
    <tableColumn id="6" xr3:uid="{2683BE53-CDB5-4251-AAB8-2C86AD74C270}" name="Minority-owned Business" dataDxfId="646"/>
    <tableColumn id="8" xr3:uid="{5AD74C51-99BF-48D6-8748-5D33FC667A84}" name="LGBT-owned Business" dataDxfId="645"/>
    <tableColumn id="9" xr3:uid="{2BC94D5A-52D4-4E0B-834E-18291B1255CF}" name="EIN Member" dataDxfId="644"/>
    <tableColumn id="10" xr3:uid="{10C5B124-693A-491E-A9E8-AB10C135CAE3}" name="EIN Connection" dataDxfId="643"/>
    <tableColumn id="11" xr3:uid="{3857B0D6-E873-4F5A-AAD5-856FFF0898F1}" name="EIN Outcomes" dataDxfId="642"/>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281F4-983D-46A3-9074-C62E5093B3CC}" name="PerformanceMetrics" displayName="PerformanceMetrics" ref="B14:L19" totalsRowShown="0" headerRowDxfId="640" dataDxfId="638" headerRowBorderDxfId="639" tableBorderDxfId="637" totalsRowBorderDxfId="636">
  <autoFilter ref="B14:L19" xr:uid="{658AFC79-3C3F-468B-81FA-D0CEB0FEAB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EA9FC3-8D3C-4ADD-AD21-409DC24FB941}" name="Performance Metric" dataDxfId="635"/>
    <tableColumn id="14" xr3:uid="{7EF367DA-7C63-4148-87F8-7E1B827CEB4A}" name="Metric Category" dataDxfId="634"/>
    <tableColumn id="3" xr3:uid="{8F32CF61-0468-488A-99FC-53BAA02FCC06}" name="Performance Metric Unit" dataDxfId="633"/>
    <tableColumn id="2" xr3:uid="{A58054BD-199C-4CBB-BAAB-743AAE3EDC65}" name="Benchmark Performance" dataDxfId="632"/>
    <tableColumn id="15" xr3:uid="{24E60ACE-466E-40B4-B6B8-B195BDA98E31}" name="Current Project  Performance" dataDxfId="631"/>
    <tableColumn id="4" xr3:uid="{D183AF4C-C493-4E80-B85F-3E835D2CCB66}" name="Minimum Target Performance" dataDxfId="630"/>
    <tableColumn id="5" xr3:uid="{FEC4D9FB-1E74-4120-9126-5C9266319E27}" name="Goal Target Performance" dataDxfId="629"/>
    <tableColumn id="6" xr3:uid="{4411F393-F7F4-47C3-9666-10408CD76934}" name="Evaluation Method" dataDxfId="628"/>
    <tableColumn id="7" xr3:uid="{648A1E92-AF70-4971-AE2C-D365172BE3AE}" name="Significance of Metric" dataDxfId="627"/>
    <tableColumn id="13" xr3:uid="{A2ED51E4-A4A3-4E29-826E-5BE12513BAA0}" name="Citation(s)" dataDxfId="626"/>
    <tableColumn id="10" xr3:uid="{D4E9A55E-27CE-4030-BEC5-96FC21F88A6A}" name="Final Measured Performance" dataDxfId="625"/>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5F08284-DCAB-4F15-9D55-9F11DE3E1DC3}" name="Publications" displayName="Publications" ref="B8:J13" totalsRowShown="0" headerRowDxfId="617" dataDxfId="616">
  <autoFilter ref="B8:J13" xr:uid="{5099B82E-97A9-40E2-9A70-DA8A9BF44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8193E3C-BBD5-4632-AE41-1CCBA5EE32F0}" name="Publication Type" dataDxfId="615"/>
    <tableColumn id="2" xr3:uid="{5A472DC1-06ED-4945-B384-FCDEC04D234F}" name="Publication Status" dataDxfId="614"/>
    <tableColumn id="3" xr3:uid="{4E7E7656-EBFA-47B2-8905-A43BBCB0F021}" name="Title" dataDxfId="613"/>
    <tableColumn id="4" xr3:uid="{48F7B424-CCF0-4F96-A2C4-3DE1721AA9BD}" name="Author(s)" dataDxfId="612"/>
    <tableColumn id="6" xr3:uid="{4F0780F7-1EC9-4293-9D3D-D9A3B5B3BA3E}" name="Year of Publication" dataDxfId="611"/>
    <tableColumn id="7" xr3:uid="{DFCB5A05-6985-4E54-AFF4-B5F6FBE6BAAA}" name="Publication Acknowledges EPIC Role" dataDxfId="610"/>
    <tableColumn id="8" xr3:uid="{0F140A7D-041B-474A-A143-5991E4CCF7CE}" name="Publicly Available" dataDxfId="609"/>
    <tableColumn id="10" xr3:uid="{E5FD1465-5C57-4D3F-B8BF-F80A4AB0754B}" name="Citation" dataDxfId="608"/>
    <tableColumn id="5" xr3:uid="{4DD6EEC4-810B-4081-974A-021E445DCBBF}" name="Document Link" dataDxfId="607"/>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AC3766-7D32-42D2-84F6-BE914BDDAFC3}" name="Events" displayName="Events" ref="B18:G23" totalsRowShown="0" headerRowDxfId="606" dataDxfId="605">
  <autoFilter ref="B18:G23" xr:uid="{97715E0D-20E0-423F-A8EB-3330E8A38936}">
    <filterColumn colId="0" hiddenButton="1"/>
    <filterColumn colId="1" hiddenButton="1"/>
    <filterColumn colId="2" hiddenButton="1"/>
    <filterColumn colId="3" hiddenButton="1"/>
    <filterColumn colId="4" hiddenButton="1"/>
    <filterColumn colId="5" hiddenButton="1"/>
  </autoFilter>
  <tableColumns count="6">
    <tableColumn id="1" xr3:uid="{0BC0BC4D-2631-4E36-BAAB-FB1D877C8D81}" name="Event" dataDxfId="604"/>
    <tableColumn id="2" xr3:uid="{1A037BB4-9C56-4741-AD04-26F1C1A0ACD1}" name="Status" dataDxfId="603"/>
    <tableColumn id="3" xr3:uid="{0102908B-743D-4B52-B3C3-EF6767EA173C}" name="Name of the Event" dataDxfId="602"/>
    <tableColumn id="5" xr3:uid="{51B05DB6-AD42-4FC4-82E7-354B452FFC96}" name="Event Year" dataDxfId="601"/>
    <tableColumn id="6" xr3:uid="{F0968430-D389-4A24-845E-D925748E7030}" name="Number of Attendees" dataDxfId="600"/>
    <tableColumn id="4" xr3:uid="{B4918905-2A51-4340-BA5C-5D3BE01815A7}" name="Link Describing Event" dataDxfId="59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B1A5E9-D428-4068-B135-2145CD276786}" name="Patents" displayName="Patents" ref="B29:F33" totalsRowShown="0" headerRowDxfId="598" dataDxfId="597">
  <autoFilter ref="B29:F33" xr:uid="{8EEB8780-65BA-461F-958F-420175D5F616}">
    <filterColumn colId="0" hiddenButton="1"/>
    <filterColumn colId="1" hiddenButton="1"/>
    <filterColumn colId="2" hiddenButton="1"/>
    <filterColumn colId="3" hiddenButton="1"/>
    <filterColumn colId="4" hiddenButton="1"/>
  </autoFilter>
  <tableColumns count="5">
    <tableColumn id="5" xr3:uid="{35B4DE4C-0B89-43A0-8F2F-EE7869193820}" name="Patent Title" dataDxfId="596"/>
    <tableColumn id="2" xr3:uid="{4B948460-CB0A-46C2-AB7B-38BC724EBD30}" name="Status" dataDxfId="595"/>
    <tableColumn id="3" xr3:uid="{57C264A3-57A6-44FE-A699-E3B1295DD649}" name="Year of Patent Issued" dataDxfId="594"/>
    <tableColumn id="7" xr3:uid="{040344B7-5507-43DA-BE6C-3E5B533FE162}" name="Serial Number of Patent Application" dataDxfId="593"/>
    <tableColumn id="6" xr3:uid="{42AF818E-645F-44AC-AF8E-8AE3C78EA6C6}" name="Patent Number" dataDxfId="592"/>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BC6D91-5CD4-4A06-AF66-3E097957D417}" name="Awards" displayName="Awards" ref="B37:E42" totalsRowShown="0" headerRowDxfId="591" dataDxfId="590">
  <autoFilter ref="B37:E42" xr:uid="{F3F26F74-1EBE-4F7F-9EA3-4D3A365A1B63}">
    <filterColumn colId="0" hiddenButton="1"/>
    <filterColumn colId="1" hiddenButton="1"/>
    <filterColumn colId="2" hiddenButton="1"/>
    <filterColumn colId="3" hiddenButton="1"/>
  </autoFilter>
  <tableColumns count="4">
    <tableColumn id="1" xr3:uid="{1C4F29AF-ED7B-4591-BED8-BF443F203D28}" name="Name of Award" dataDxfId="589"/>
    <tableColumn id="2" xr3:uid="{590125EB-5B90-4388-AC3F-ACF39F3DD96F}" name="Year of Award issued" dataDxfId="588"/>
    <tableColumn id="3" xr3:uid="{105EF8EC-2055-48B2-866B-CD1E07A9138D}" name="Awarding Organization" dataDxfId="587"/>
    <tableColumn id="4" xr3:uid="{E5DC8964-2D78-4B73-8385-2ECF077FC3E1}" name="Award Link" dataDxfId="586"/>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35247D-E96C-495F-9626-8C82B3639DD8}" name="Tool" displayName="Tool" ref="B47:H52" totalsRowShown="0" headerRowDxfId="585" dataDxfId="584">
  <autoFilter ref="B47:H52" xr:uid="{11772724-6129-4FF9-BB83-2EFEDA260E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F61366-BAF2-41B5-A30C-9088D5A81197}" name="Name of Tool/Software" dataDxfId="583"/>
    <tableColumn id="3" xr3:uid="{80468B69-66CF-433F-9512-965C3BD52E98}" name="Status" dataDxfId="582"/>
    <tableColumn id="4" xr3:uid="{C341B386-3FC5-4D00-B9EA-EA9627614193}" name="Purpose" dataDxfId="581"/>
    <tableColumn id="6" xr3:uid="{1E3D768C-FBCB-46C0-961B-E13AF2E38C9B}" name="Audience" dataDxfId="580"/>
    <tableColumn id="8" xr3:uid="{A0883C87-19F1-422D-9ACB-65A05DD378DD}" name="Tool Metric" dataDxfId="579"/>
    <tableColumn id="2" xr3:uid="{3943EDFE-E921-4A6A-8CF2-08CC6F85A534}" name="Tool Use" dataDxfId="578"/>
    <tableColumn id="5" xr3:uid="{B20EDC76-CA2A-45D4-84F8-F77C36161C15}" name="Link to Tool/ Resource" dataDxfId="577"/>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3430FA6-E94A-443D-A8C1-32CDC6406B36}" name="FollowOnInvestment84" displayName="FollowOnInvestment84" ref="B36:G41" totalsRowShown="0" headerRowDxfId="569" dataDxfId="567" headerRowBorderDxfId="568" totalsRowBorderDxfId="566">
  <tableColumns count="6">
    <tableColumn id="1" xr3:uid="{D2CA9128-0B18-438E-8925-3855493BAD93}" name="Awarding Entity" dataDxfId="565"/>
    <tableColumn id="2" xr3:uid="{93F95855-8029-4F5C-8873-05EB6B4A2956}" name="Raised Capital ($)" dataDxfId="564" dataCellStyle="Currency"/>
    <tableColumn id="3" xr3:uid="{68998A47-E517-4E54-AD2B-E5B3C6DF5595}" name="Type of Investment" dataDxfId="563"/>
    <tableColumn id="4" xr3:uid="{1E14D77F-5C18-4765-8567-2F844329F39C}" name="Award Date" dataDxfId="562"/>
    <tableColumn id="8" xr3:uid="{C40FDAD2-2FE6-445C-9453-D3B2DDBCBB8B}" name="Effect of EPIC " dataDxfId="561"/>
    <tableColumn id="6" xr3:uid="{952F6311-9EFA-4123-8A29-0AE8A47BE024}" name="Details - Effect of EPIC" dataDxfId="560"/>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C858DBE4-A2F7-4390-89F9-4B0AD4F7C749}" name="Adoption" displayName="Adoption" ref="B49:D54" totalsRowShown="0" headerRowDxfId="559" dataDxfId="557" headerRowBorderDxfId="558" tableBorderDxfId="556" totalsRowBorderDxfId="555">
  <autoFilter ref="B49:D54" xr:uid="{F9ED795C-171B-4485-B55F-5B0AD35CB1C0}">
    <filterColumn colId="0" hiddenButton="1"/>
    <filterColumn colId="1" hiddenButton="1"/>
    <filterColumn colId="2" hiddenButton="1"/>
  </autoFilter>
  <tableColumns count="3">
    <tableColumn id="1" xr3:uid="{E784FDFB-B6A1-41DC-B6E4-9F4C70F07EE7}" name="Type" dataDxfId="554"/>
    <tableColumn id="3" xr3:uid="{4B780AEF-FA19-4CB2-BB8F-BCDC017E965D}" name="Project Effect" dataDxfId="553"/>
    <tableColumn id="2" xr3:uid="{41588D46-7E44-4317-B18D-9DD6A54B6C0A}" name="Detailed Description" dataDxfId="5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045A8DE-2F04-432A-BD0D-3DB534A33A2B}" name="PreInvest" displayName="PreInvest" ref="B30:C32" totalsRowShown="0" tableBorderDxfId="551">
  <autoFilter ref="B30:C32" xr:uid="{62B3F106-8FCC-4923-8C14-7AE189F19338}">
    <filterColumn colId="0" hiddenButton="1"/>
    <filterColumn colId="1" hiddenButton="1"/>
  </autoFilter>
  <tableColumns count="2">
    <tableColumn id="1" xr3:uid="{83D40B23-F1B3-4025-9690-55EBC6AD8131}" name="Investment Type" dataDxfId="550"/>
    <tableColumn id="2" xr3:uid="{27BC7741-3D75-4E2F-AA42-7274EC416FD9}" name="Total Investment ($)" dataDxfId="549" dataCellStyle="Currenc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1F0C91-3963-49D5-B5E7-E64685DCB532}" name="Jobs" displayName="Jobs" ref="B9:D11" totalsRowShown="0" headerRowDxfId="544" dataDxfId="543">
  <autoFilter ref="B9:D11" xr:uid="{4C417DAF-97EB-4BA4-ACA9-E3A9C2742908}">
    <filterColumn colId="0" hiddenButton="1"/>
    <filterColumn colId="1" hiddenButton="1"/>
    <filterColumn colId="2" hiddenButton="1"/>
  </autoFilter>
  <tableColumns count="3">
    <tableColumn id="4" xr3:uid="{20213CE6-5CFE-415C-BCFE-6327D6DF845B}" name="Job funding source" dataDxfId="542"/>
    <tableColumn id="2" xr3:uid="{187B23E6-42A5-448A-B045-7C22669F3CA9}" name="Hours worked over term of project (2,080 = 1 FTE)" dataDxfId="541" dataCellStyle="Comma"/>
    <tableColumn id="3" xr3:uid="{1CBEDFC7-BE02-43A9-A966-FD4FEA0C0765}" name="Automatically Calculated: Number of FTE over course of project" dataDxfId="540">
      <calculatedColumnFormula>Jobs[[#This Row],[Hours worked over term of project (2,080 = 1 FTE)]]/2080</calculatedColumnFormula>
    </tableColumn>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1C1F603-C220-49D9-BAAF-6E67F3A522A6}" name="TechLearnProCost" displayName="TechLearnProCost" ref="B19:C20" totalsRowShown="0" headerRowDxfId="519" dataDxfId="518" dataCellStyle="Currency">
  <tableColumns count="2">
    <tableColumn id="2" xr3:uid="{C9B42578-C252-4D44-B1B5-A9C6A91B1DCB}" name="Target - Post-project" dataDxfId="517" dataCellStyle="Currency"/>
    <tableColumn id="3" xr3:uid="{643DC2C7-39CA-49A8-8DC7-A81190ED2AB7}" name="Final Target - Post-project" dataDxfId="516" dataCellStyle="Currency"/>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61C509FD-1A40-4001-B26E-87FD5A0BA239}" name="TechLearnInsCost" displayName="TechLearnInsCost" ref="B30:C31" totalsRowShown="0" headerRowDxfId="515" dataDxfId="514" dataCellStyle="Currency">
  <tableColumns count="2">
    <tableColumn id="2" xr3:uid="{E7770168-6DF1-4BC1-A116-16E415C2C1A0}" name="Target - Post-project" dataDxfId="513" dataCellStyle="Currency"/>
    <tableColumn id="3" xr3:uid="{7B43E41B-ACF2-48AB-BC2F-2F765E75F0AF}" name="Final Target - Post-project" dataDxfId="512" dataCellStyle="Currency"/>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8996E77-ADB2-471E-9BE4-6A75E8BF31BD}" name="TechLearnUnit" displayName="TechLearnUnit" ref="B8:F9" totalsRowShown="0" headerRowDxfId="511" dataDxfId="510" dataCellStyle="Currency">
  <tableColumns count="5">
    <tableColumn id="1" xr3:uid="{D827D652-87D6-4333-9BDC-D3AF8DD677D4}" name="Benchmark" dataDxfId="509" dataCellStyle="Currency"/>
    <tableColumn id="2" xr3:uid="{4E9F239B-8DE7-42B0-AD19-6210915194E7}" name="Target - Post-project (Due to Project)" dataDxfId="508" dataCellStyle="Currency"/>
    <tableColumn id="3" xr3:uid="{92A974ED-3C7C-499A-AA13-4489B9F0E0FA}" name="Target- Post Project (Spillover)" dataDxfId="507" dataCellStyle="Currency"/>
    <tableColumn id="4" xr3:uid="{8EEF4F2C-9693-4458-8481-9615A0E4394F}" name="Final Target - Post-project (Due to Project)" dataDxfId="506" dataCellStyle="Currency"/>
    <tableColumn id="5" xr3:uid="{8323DD91-D5FD-42E5-96CD-BB499F6AF6DE}" name="Final Target - Post-project (Spillover)" dataDxfId="505" dataCellStyle="Currency"/>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CAE79B9D-637D-4259-9C79-83B6B941A6C4}" name="LoadRed" displayName="LoadRed" ref="B66:D67" totalsRowShown="0" headerRowDxfId="460" dataDxfId="459" tableBorderDxfId="458">
  <autoFilter ref="B66:D67" xr:uid="{82586EC5-D24E-47E2-91C4-430AB0856839}">
    <filterColumn colId="0" hiddenButton="1"/>
    <filterColumn colId="1" hiddenButton="1"/>
    <filterColumn colId="2" hiddenButton="1"/>
  </autoFilter>
  <tableColumns count="3">
    <tableColumn id="1" xr3:uid="{796C479A-67B3-4442-84DA-5D2B0666B2BB}" name="Load Reduction Type" dataDxfId="457"/>
    <tableColumn id="4" xr3:uid="{FF711027-8460-488A-99F2-A95F795815A9}" name="Load Reduced (MW) - Target" dataDxfId="456"/>
    <tableColumn id="6" xr3:uid="{2E7B3C03-5F75-479A-800F-8DE011A1896A}" name="Load Reduced (MW) - Final Target" dataDxfId="4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6845B2F-D425-42E4-86B0-2C2B3FE38407}" name="BuildingProfileInfo" displayName="BuildingProfileInfo" ref="B41:D44" totalsRowShown="0" headerRowDxfId="454" dataDxfId="452" headerRowBorderDxfId="453" tableBorderDxfId="451" totalsRowBorderDxfId="450">
  <autoFilter ref="B41:D44" xr:uid="{E8F1E491-24EC-4AA2-B3B4-31260A1BA8E8}">
    <filterColumn colId="0" hiddenButton="1"/>
    <filterColumn colId="1" hiddenButton="1"/>
    <filterColumn colId="2" hiddenButton="1"/>
  </autoFilter>
  <tableColumns count="3">
    <tableColumn id="1" xr3:uid="{7ECEF00D-D076-4CC8-8D47-6697A8B539C4}" name="Building Profile Number" dataDxfId="449"/>
    <tableColumn id="2" xr3:uid="{A1906283-2B17-4A4A-801E-5BFF235AD7A1}" name="Number of Buildings" dataDxfId="448"/>
    <tableColumn id="3" xr3:uid="{DE7CBFAE-EE16-4345-99FE-4DFFE8F8D730}" name="Technology Per Building" dataDxfId="44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E7FEF9D0-B548-48BD-BB60-93518E509D8F}" name="ElectricityReduction" displayName="ElectricityReduction" ref="B55:F58" totalsRowShown="0" headerRowDxfId="446" dataDxfId="444" headerRowBorderDxfId="445" tableBorderDxfId="443" totalsRowBorderDxfId="442">
  <autoFilter ref="B55:F58" xr:uid="{7D33EF1C-B875-4BB2-92D7-48442A98ECA6}">
    <filterColumn colId="0" hiddenButton="1"/>
    <filterColumn colId="1" hiddenButton="1"/>
    <filterColumn colId="2" hiddenButton="1"/>
    <filterColumn colId="3" hiddenButton="1"/>
    <filterColumn colId="4" hiddenButton="1"/>
  </autoFilter>
  <tableColumns count="5">
    <tableColumn id="1" xr3:uid="{91230756-59A5-4339-A3FA-9B33023BD61D}" name="Level of Reported Electricity Savings" dataDxfId="441"/>
    <tableColumn id="2" xr3:uid="{0F911261-E3CB-4966-9F93-A24CB3F13410}" name="Electricity Savings Reported As" dataDxfId="440"/>
    <tableColumn id="3" xr3:uid="{156471F2-16CC-4F24-9943-4FF0F039A3E1}" name="Annual Electricity Use (kWh)- Benchmark" dataDxfId="439"/>
    <tableColumn id="4" xr3:uid="{4EACEC6F-84D7-4AFA-B661-5FDFB993AB6E}" name="Value OR Percent Efficiency Improvement - Target" dataDxfId="438"/>
    <tableColumn id="5" xr3:uid="{C7F8683C-873F-4C82-94A2-DC8545C2CF74}" name="Value OR Percent Efficiency Improvement - Final Target" dataDxfId="437"/>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540652CC-F2AB-48EF-9DBC-7D1DCB044233}" name="FuelReduction" displayName="FuelReduction" ref="B112:F115" totalsRowShown="0" headerRowDxfId="436" dataDxfId="434" headerRowBorderDxfId="435" tableBorderDxfId="433" totalsRowBorderDxfId="432">
  <autoFilter ref="B112:F115" xr:uid="{36647F1D-69E8-466F-9B6E-C37B3AD17988}">
    <filterColumn colId="0" hiddenButton="1"/>
    <filterColumn colId="1" hiddenButton="1"/>
    <filterColumn colId="2" hiddenButton="1"/>
    <filterColumn colId="3" hiddenButton="1"/>
    <filterColumn colId="4" hiddenButton="1"/>
  </autoFilter>
  <tableColumns count="5">
    <tableColumn id="1" xr3:uid="{8F919E86-0E6A-4533-ADF4-FC0CBBD58306}" name="Level of Reported Fuel Savings" dataDxfId="431"/>
    <tableColumn id="2" xr3:uid="{D3893904-F424-46AD-93C1-2FD4AE6DF408}" name="Fuel Savings Reported As" dataDxfId="430"/>
    <tableColumn id="3" xr3:uid="{66783187-2063-4B36-8D25-EA8F3E2919D0}" name="Annual Fuel Use - Benchmark" dataDxfId="429"/>
    <tableColumn id="4" xr3:uid="{8BD20E82-933C-4000-AF9A-21169B9AE0BC}" name="Value OR Percent Efficiency Improvement - Target" dataDxfId="428"/>
    <tableColumn id="5" xr3:uid="{6901F706-403F-4715-BA2B-CF65348ADD15}" name="Value OR Percent Efficiency Improvement - Final Target" dataDxfId="4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72F19EAC-2B87-4A11-9A9A-B3C58CD698B1}" name="ShiftSector" displayName="ShiftSector" ref="B80:C83" totalsRowShown="0" headerRowDxfId="426" dataDxfId="424" headerRowBorderDxfId="425">
  <autoFilter ref="B80:C83" xr:uid="{48471288-6793-4A74-8853-D7E510C9FFFC}">
    <filterColumn colId="0" hiddenButton="1"/>
    <filterColumn colId="1" hiddenButton="1"/>
  </autoFilter>
  <tableColumns count="2">
    <tableColumn id="1" xr3:uid="{7C3572E3-A5B7-44F5-8552-713385D9D3F9}" name="Sector" dataDxfId="423"/>
    <tableColumn id="2" xr3:uid="{472258AB-1A45-4B90-9FF5-BA5DF4F1B2CF}" name="Percentage" dataDxfId="422" dataCellStyle="Perce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11A63D6C-89D6-43E5-8E10-ADB2753663E6}" name="ShedSector" displayName="ShedSector" ref="B96:C99" totalsRowShown="0" headerRowDxfId="421" dataDxfId="419" headerRowBorderDxfId="420">
  <autoFilter ref="B96:C99" xr:uid="{E6AF3348-6903-40DD-984B-71A496BFD33A}">
    <filterColumn colId="0" hiddenButton="1"/>
    <filterColumn colId="1" hiddenButton="1"/>
  </autoFilter>
  <tableColumns count="2">
    <tableColumn id="1" xr3:uid="{C4821FEF-3278-47A7-9D51-1E885AD85CAE}" name="Sector" dataDxfId="418"/>
    <tableColumn id="2" xr3:uid="{F36CB65A-713D-4EA5-BD46-2C22EE03D26F}" name="Percentage" dataDxfId="417" dataCellStyle="Perce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ABE9BFB-E357-408B-8004-B91D4D479829}" name="LCOECostsCharacteristics" displayName="LCOECostsCharacteristics" ref="B20:J27" totalsRowShown="0" headerRowDxfId="406" dataDxfId="404" headerRowBorderDxfId="405" tableBorderDxfId="403" totalsRowBorderDxfId="402">
  <autoFilter ref="B20:J27" xr:uid="{4C104DF3-189A-414D-B080-AB41905462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11E4BFE-D37B-4C95-BBDE-CCD7C3676803}" name="Cost or Operating Characteristic" dataDxfId="401"/>
    <tableColumn id="3" xr3:uid="{8440CBFB-06C7-4B0F-9929-51F8CB102DCA}" name="Unit" dataDxfId="400"/>
    <tableColumn id="2" xr3:uid="{5CAEC476-860F-4300-8F36-825A54C6AD55}" name="Does project address characteristic - is data estimate available?" dataDxfId="399"/>
    <tableColumn id="4" xr3:uid="{458556F5-5F01-4CBE-A2CF-464DB938EBBF}" name="Benchmark Value" dataDxfId="398" dataCellStyle="Percent"/>
    <tableColumn id="6" xr3:uid="{91919D3B-7A22-4DF4-9290-59189D59060A}" name="Target Post-intervention Value or Percent Improvement" dataDxfId="397"/>
    <tableColumn id="10" xr3:uid="{48414DF0-3132-4B34-828E-410FA06918D5}" name="Supporting Documentation" dataDxfId="396"/>
    <tableColumn id="5" xr3:uid="{64B54027-D098-4744-ABE2-96F70D7DE735}" name="Citation(s)" dataDxfId="395"/>
    <tableColumn id="7" xr3:uid="{4DFD6C34-3280-4A9F-92F0-791205086528}" name="Notes" dataDxfId="394"/>
    <tableColumn id="8" xr3:uid="{17686F9F-09A8-4B46-855F-9B638541676E}" name="Final Target Post-intervention Value" dataDxfId="393"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0553779-93AA-4B1E-91D5-D660F45FE39F}" name="AppFee" displayName="AppFee" ref="B10:D11" totalsRowShown="0" headerRowDxfId="353" dataDxfId="352" dataCellStyle="Currency">
  <autoFilter ref="B10:D11" xr:uid="{1486C042-B969-4A68-85EF-DF6595B0025B}">
    <filterColumn colId="0" hiddenButton="1"/>
    <filterColumn colId="1" hiddenButton="1"/>
    <filterColumn colId="2" hiddenButton="1"/>
  </autoFilter>
  <tableColumns count="3">
    <tableColumn id="1" xr3:uid="{98CA54D7-D376-488D-B1B8-74FCA75DCDCC}" name="Benchmark" dataDxfId="351" dataCellStyle="Currency"/>
    <tableColumn id="2" xr3:uid="{13579EF2-0A16-4E6B-94D5-4266614D4BAE}" name="Target - Post-project" dataDxfId="350" dataCellStyle="Currency"/>
    <tableColumn id="3" xr3:uid="{D09F498F-7458-433E-A975-CFF025A45A80}" name="Final Target - Post-project" dataDxfId="349" dataCellStyle="Currency"/>
  </tableColumns>
  <tableStyleInfo name="TableStyleMedium2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D50D027A-448A-47D5-95FB-119232FF49CC}" name="AppLabor" displayName="AppLabor" ref="B20:D21" totalsRowShown="0" headerRowDxfId="348" dataDxfId="347">
  <autoFilter ref="B20:D21" xr:uid="{1288DB4B-85EF-446D-BF4A-8DEF8007CF54}">
    <filterColumn colId="0" hiddenButton="1"/>
    <filterColumn colId="1" hiddenButton="1"/>
    <filterColumn colId="2" hiddenButton="1"/>
  </autoFilter>
  <tableColumns count="3">
    <tableColumn id="1" xr3:uid="{0FF8BB58-5FFB-4838-AB4D-4485A50EB77B}" name="Benchmark" dataDxfId="346"/>
    <tableColumn id="2" xr3:uid="{0B40AF51-B66F-4879-B8D2-36D17D827A6C}" name="Target - Post-project" dataDxfId="345" dataCellStyle="Currency"/>
    <tableColumn id="3" xr3:uid="{DE79FB71-6AC2-46DA-AEA3-EC139C0B7049}" name="Final Target - Post-project" dataDxfId="344"/>
  </tableColumns>
  <tableStyleInfo name="TableStyleMedium2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3F1355D-CD8C-4468-8A14-557972F04F51}" name="PermProcTime" displayName="PermProcTime" ref="B34:D35" totalsRowShown="0" headerRowDxfId="343" dataDxfId="342">
  <autoFilter ref="B34:D35" xr:uid="{EDD6168F-67EE-455E-9C07-CF54A56F5505}">
    <filterColumn colId="0" hiddenButton="1"/>
    <filterColumn colId="1" hiddenButton="1"/>
    <filterColumn colId="2" hiddenButton="1"/>
  </autoFilter>
  <tableColumns count="3">
    <tableColumn id="1" xr3:uid="{E926DA13-CEBA-42A3-A9D1-A3A7578DFBA0}" name="Benchmark" dataDxfId="341"/>
    <tableColumn id="2" xr3:uid="{19197A77-A3E3-4913-B90B-ADDFCE3D5537}" name="Target - Post-project" dataDxfId="340"/>
    <tableColumn id="3" xr3:uid="{0F35DAF7-8ADC-4F1A-BDE1-BB6F1FAADC28}" name="Final Target - Post-project" dataDxfId="339"/>
  </tableColumns>
  <tableStyleInfo name="TableStyleMedium2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2BE11EE5-50C5-454B-88EF-BCF71E7391E4}" name="InterFees" displayName="InterFees" ref="B15:D16" totalsRowShown="0" headerRowDxfId="338" dataDxfId="337" dataCellStyle="Currency">
  <autoFilter ref="B15:D16" xr:uid="{07AC7DE6-6ACB-4101-AD28-2D7074B71F77}">
    <filterColumn colId="0" hiddenButton="1"/>
    <filterColumn colId="1" hiddenButton="1"/>
    <filterColumn colId="2" hiddenButton="1"/>
  </autoFilter>
  <tableColumns count="3">
    <tableColumn id="1" xr3:uid="{A5A30CA2-75E7-40D1-9371-741A94BF2D82}" name="Benchmark" dataDxfId="336" dataCellStyle="Currency"/>
    <tableColumn id="2" xr3:uid="{CD124108-433C-4337-ABF2-DC07E8FB4E6C}" name="Target - Post-project" dataDxfId="335" dataCellStyle="Currency"/>
    <tableColumn id="3" xr3:uid="{2B0B0B67-636D-4637-8B5B-7C80BDB49AD7}" name="Final Target - Post-project" dataDxfId="334" dataCellStyle="Currency"/>
  </tableColumns>
  <tableStyleInfo name="TableStyleMedium2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060CCBC-C23E-4FD0-9055-AD3855C6502D}" name="InterLabor" displayName="InterLabor" ref="B25:D26" totalsRowShown="0" headerRowDxfId="333" dataDxfId="332">
  <autoFilter ref="B25:D26" xr:uid="{15B6CB62-275D-4AAB-B0BB-F5E940CCF9BC}">
    <filterColumn colId="0" hiddenButton="1"/>
    <filterColumn colId="1" hiddenButton="1"/>
    <filterColumn colId="2" hiddenButton="1"/>
  </autoFilter>
  <tableColumns count="3">
    <tableColumn id="1" xr3:uid="{1AC507F2-0CEF-4665-9587-6B7480EE7899}" name="Benchmark" dataDxfId="331"/>
    <tableColumn id="2" xr3:uid="{2F2007D8-BA44-4AE8-8FBB-661A9AF1C509}" name="Target - Post-project" dataDxfId="330" dataCellStyle="Currency"/>
    <tableColumn id="3" xr3:uid="{379BAA36-B1A3-43CA-9A3A-E1F62535B0DE}" name="Final Target - Post-project" dataDxfId="329"/>
  </tableColumns>
  <tableStyleInfo name="TableStyleMedium2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9BD148B-90B3-49A2-A03B-69C79642B12E}" name="IntProcTime" displayName="IntProcTime" ref="B39:D40" totalsRowShown="0" headerRowDxfId="328" dataDxfId="327">
  <autoFilter ref="B39:D40" xr:uid="{26894474-5B7D-4B36-B9CD-360B40F663ED}">
    <filterColumn colId="0" hiddenButton="1"/>
    <filterColumn colId="1" hiddenButton="1"/>
    <filterColumn colId="2" hiddenButton="1"/>
  </autoFilter>
  <tableColumns count="3">
    <tableColumn id="1" xr3:uid="{B3785975-951C-4191-AED0-D69ADF1F4505}" name="Benchmark" dataDxfId="326"/>
    <tableColumn id="2" xr3:uid="{92DDFFC8-9B57-4EF3-A0C2-7B54BD3C80AC}" name="Target - Post-project" dataDxfId="325"/>
    <tableColumn id="3" xr3:uid="{587E1537-7AE1-48EB-B4EA-48525138047F}" name="Final Target - Post-project" dataDxfId="324"/>
  </tableColumns>
  <tableStyleInfo name="TableStyleMedium2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A84E0E5-FF89-4BF9-9544-04AE0F114DA8}" name="BAInspWait" displayName="BAInspWait" ref="B44:D45" totalsRowShown="0" headerRowDxfId="323" dataDxfId="322">
  <autoFilter ref="B44:D45" xr:uid="{920815CB-2374-40E3-9D2B-8B1F525A8E46}">
    <filterColumn colId="0" hiddenButton="1"/>
    <filterColumn colId="1" hiddenButton="1"/>
    <filterColumn colId="2" hiddenButton="1"/>
  </autoFilter>
  <tableColumns count="3">
    <tableColumn id="1" xr3:uid="{0EDC752C-0767-4707-AA91-889DB49C5630}" name="Benchmark" dataDxfId="321"/>
    <tableColumn id="2" xr3:uid="{FDADB2CC-3CB0-4C0D-935B-41D09BDAF8D9}" name="Target - Post-project" dataDxfId="320"/>
    <tableColumn id="3" xr3:uid="{BDB70198-D499-43CD-B3B3-86655B2C0651}" name="Final Target - Post-project" dataDxfId="319"/>
  </tableColumns>
  <tableStyleInfo name="TableStyleMedium2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5F5A17EF-D96F-4E61-A880-D8BAC0E415D0}" name="UIInspWait" displayName="UIInspWait" ref="B49:D50" totalsRowShown="0" headerRowDxfId="318" dataDxfId="317">
  <autoFilter ref="B49:D50" xr:uid="{AA9A587A-1489-4A97-AFEB-D66016C5C9CE}">
    <filterColumn colId="0" hiddenButton="1"/>
    <filterColumn colId="1" hiddenButton="1"/>
    <filterColumn colId="2" hiddenButton="1"/>
  </autoFilter>
  <tableColumns count="3">
    <tableColumn id="1" xr3:uid="{72A33DD7-0503-465E-8A8A-764F47867923}" name="Benchmark" dataDxfId="316"/>
    <tableColumn id="2" xr3:uid="{49F09E56-29D5-4293-AC8E-27BD4341B2D2}" name="Target - Post-project" dataDxfId="315"/>
    <tableColumn id="3" xr3:uid="{F6E09AA5-B78F-4582-BFED-5336D6D04996}" name="Final Target - Post-project" dataDxfId="314"/>
  </tableColumns>
  <tableStyleInfo name="TableStyleMedium2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252BE0E-9B58-468F-AF1F-A934E521FE9E}" name="ReliabilityIndexes" displayName="ReliabilityIndexes" ref="B10:F12" totalsRowShown="0" headerRowDxfId="296" dataDxfId="295">
  <autoFilter ref="B10:F12" xr:uid="{E65F94C3-9CF2-4BD5-806D-8E78EC53FBC8}">
    <filterColumn colId="0" hiddenButton="1"/>
    <filterColumn colId="1" hiddenButton="1"/>
    <filterColumn colId="2" hiddenButton="1"/>
    <filterColumn colId="3" hiddenButton="1"/>
    <filterColumn colId="4" hiddenButton="1"/>
  </autoFilter>
  <tableColumns count="5">
    <tableColumn id="1" xr3:uid="{2D480F41-45C5-4F06-8FE7-32BF6595AC8F}" name="Reliability Index" dataDxfId="294"/>
    <tableColumn id="10" xr3:uid="{3081D932-4FF2-4855-A6B0-C93215AE74A1}" name="Associated Unit" dataDxfId="293">
      <calculatedColumnFormula>VLOOKUP(ReliabilityIndexes[[#This Row],[Reliability Index]],RelIndexValue[#All],2)</calculatedColumnFormula>
    </tableColumn>
    <tableColumn id="2" xr3:uid="{FB178178-3794-40B5-890C-D5B1B7BB466B}" name="Benchmark Value" dataDxfId="292"/>
    <tableColumn id="3" xr3:uid="{FA01BBB4-9D4A-4E30-BBE1-2C9096253ACC}" name="Target Value" dataDxfId="291"/>
    <tableColumn id="7" xr3:uid="{BEFBA707-1442-4F32-A060-9BB3120D5AD1}" name="Final Target Value" dataDxfId="290"/>
  </tableColumns>
  <tableStyleInfo name="TableStyleMedium2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419A1CE6-0B6D-423A-8678-0674E73E70FF}" name="ReliabilityFuelSavings" displayName="ReliabilityFuelSavings" ref="B32:E35" totalsRowShown="0" headerRowDxfId="289" dataDxfId="287" headerRowBorderDxfId="288" tableBorderDxfId="286" totalsRowBorderDxfId="285">
  <autoFilter ref="B32:E35" xr:uid="{22DAAB29-11AF-424A-B7DD-DCC3F2FE4D84}">
    <filterColumn colId="0" hiddenButton="1"/>
    <filterColumn colId="1" hiddenButton="1"/>
    <filterColumn colId="2" hiddenButton="1"/>
    <filterColumn colId="3" hiddenButton="1"/>
  </autoFilter>
  <tableColumns count="4">
    <tableColumn id="2" xr3:uid="{85A9BA6F-1C81-4126-9CA3-D265C4936232}" name="Does project offset use of fuel currently used for back-up generators?" dataDxfId="284"/>
    <tableColumn id="3" xr3:uid="{98ED4C53-6BC7-498F-8561-4F7CB2B9A578}" name="Fuel Type Unit" dataDxfId="283"/>
    <tableColumn id="4" xr3:uid="{A9CF1BD2-A92D-490C-BFB5-8E3D7D81089A}" name="Target Estimated Annual Savings" dataDxfId="282" dataCellStyle="Comma"/>
    <tableColumn id="5" xr3:uid="{5BB00475-8D6D-4D2F-81DE-BDE3054A3C44}" name="Final Target Estimated Annual Savings" dataDxfId="281" dataCellStyle="Comma"/>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1C797DAA-57E8-49B0-842D-38BBD255CF8B}" name="OutageMetrics" displayName="OutageMetrics" ref="B14:F16" totalsRowShown="0" headerRowDxfId="280" dataDxfId="279">
  <autoFilter ref="B14:F16" xr:uid="{43E26F25-543E-4576-8DE8-830A109F2C59}">
    <filterColumn colId="0" hiddenButton="1"/>
    <filterColumn colId="1" hiddenButton="1"/>
    <filterColumn colId="2" hiddenButton="1"/>
    <filterColumn colId="3" hiddenButton="1"/>
    <filterColumn colId="4" hiddenButton="1"/>
  </autoFilter>
  <tableColumns count="5">
    <tableColumn id="1" xr3:uid="{F650D824-A52B-40FF-9709-9BFD208C748D}" name="Metric" dataDxfId="278"/>
    <tableColumn id="10" xr3:uid="{5A0D814B-EB6E-4F5E-B31F-1F9F2CDE6398}" name="Associated Unit" dataDxfId="277">
      <calculatedColumnFormula>VLOOKUP(OutageMetrics[[#This Row],[Metric]],RelIndexValue[#All],2)</calculatedColumnFormula>
    </tableColumn>
    <tableColumn id="2" xr3:uid="{6886FC07-6D9D-4409-859E-1C19C3D08778}" name="Benchmark Value" dataDxfId="276"/>
    <tableColumn id="3" xr3:uid="{48731443-A9BE-4C8B-B17D-488063B3664D}" name="Target Value" dataDxfId="275"/>
    <tableColumn id="7" xr3:uid="{4D4137AD-6A1E-4B55-A097-1BF7C6C8E401}" name="Final Target Value" dataDxfId="274"/>
  </tableColumns>
  <tableStyleInfo name="TableStyleMedium2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E9F794E-96F7-4A2E-A411-1AFBA7253626}" name="PublicSafetyHospitals" displayName="PublicSafetyHospitals" ref="B36:G37" totalsRowShown="0" headerRowDxfId="237" dataDxfId="235" headerRowBorderDxfId="236" totalsRowBorderDxfId="234">
  <autoFilter ref="B36:G37" xr:uid="{97EE040D-C393-43E2-BF46-59B003C33C1C}">
    <filterColumn colId="0" hiddenButton="1"/>
    <filterColumn colId="1" hiddenButton="1"/>
    <filterColumn colId="2" hiddenButton="1"/>
    <filterColumn colId="3" hiddenButton="1"/>
    <filterColumn colId="4" hiddenButton="1"/>
    <filterColumn colId="5" hiddenButton="1"/>
  </autoFilter>
  <tableColumns count="6">
    <tableColumn id="1" xr3:uid="{E2BA8F08-82D0-4054-8975-AC365A081C05}" name="Number of Hospitals" dataDxfId="233"/>
    <tableColumn id="2" xr3:uid="{9C6FACB2-B0D8-468D-8A18-900D700484DA}" name="Alternative Hospital County" dataDxfId="232"/>
    <tableColumn id="3" xr3:uid="{3A93B6BB-7832-4D95-B364-CCBC75AD09B0}" name="Alternative Hospital Distance (miles)" dataDxfId="231"/>
    <tableColumn id="4" xr3:uid="{8DDBC8D5-0D1C-483D-BD3A-96FA134EE7AB}" name="Benchmark Level of Service (%)" dataDxfId="230" dataCellStyle="Percent"/>
    <tableColumn id="5" xr3:uid="{2EE9B25D-1704-4532-95D2-A94BF244E134}" name="Target Level of Service (%)" dataDxfId="229" dataCellStyle="Percent"/>
    <tableColumn id="6" xr3:uid="{CB366B19-0226-4ABA-BC86-A2AB3A5F82A5}" name="Final Target Level of Service (%)" dataDxfId="228" dataCellStyle="Percent"/>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B063821-035A-4A2B-8DF4-990EDB2247D2}" name="PublicSafetyLOS" displayName="PublicSafetyLOS" ref="B53:G58" totalsRowShown="0" headerRowDxfId="227" dataDxfId="225" headerRowBorderDxfId="226" totalsRowBorderDxfId="224">
  <autoFilter ref="B53:G58" xr:uid="{8C99CE8D-82BE-49AB-8E6C-9CF6971346F9}">
    <filterColumn colId="0" hiddenButton="1"/>
    <filterColumn colId="1" hiddenButton="1"/>
    <filterColumn colId="2" hiddenButton="1"/>
    <filterColumn colId="3" hiddenButton="1"/>
    <filterColumn colId="4" hiddenButton="1"/>
    <filterColumn colId="5" hiddenButton="1"/>
  </autoFilter>
  <tableColumns count="6">
    <tableColumn id="1" xr3:uid="{C1C06A8D-6974-4DDE-8E19-8BECC70DFB43}" name="Service Type" dataDxfId="223"/>
    <tableColumn id="2" xr3:uid="{6E4624D4-87E8-485C-9986-7DEA31007B53}" name="Number of People Served" dataDxfId="222"/>
    <tableColumn id="3" xr3:uid="{234CBCF9-9361-45ED-A9C9-59C8EA790090}" name="Value Per Capita Per Day ($)" dataDxfId="221" dataCellStyle="Currency"/>
    <tableColumn id="4" xr3:uid="{8085C1A3-A707-4301-BFFE-5CE652EA303E}" name="Benchmark Level of Service (%)" dataDxfId="220" dataCellStyle="Percent"/>
    <tableColumn id="5" xr3:uid="{290DC3E4-FD4C-4EE4-BBC5-90FFA96BCB70}" name="Target Level of Service (%)" dataDxfId="219" dataCellStyle="Percent"/>
    <tableColumn id="6" xr3:uid="{3477E1E5-D939-442F-B736-FA63D819BD42}" name="Final Target Level of Service (%)" dataDxfId="218" dataCellStyle="Percent"/>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C43505-9E33-414D-BAF1-C21423FFB3C1}" name="SafeRespTimes" displayName="SafeRespTimes" ref="B43:F45" totalsRowShown="0" headerRowDxfId="217" dataDxfId="216">
  <autoFilter ref="B43:F45" xr:uid="{E7726FAA-DF4F-4CF9-9BDF-E93023D2DEFC}">
    <filterColumn colId="0" hiddenButton="1"/>
    <filterColumn colId="1" hiddenButton="1"/>
    <filterColumn colId="2" hiddenButton="1"/>
    <filterColumn colId="3" hiddenButton="1"/>
    <filterColumn colId="4" hiddenButton="1"/>
  </autoFilter>
  <tableColumns count="5">
    <tableColumn id="1" xr3:uid="{05503297-904C-41D7-97A1-B3FFE764E3C9}" name="Service Type" dataDxfId="215">
      <calculatedColumnFormula>IF(D$18="Yes",B$18,)</calculatedColumnFormula>
    </tableColumn>
    <tableColumn id="2" xr3:uid="{B62328CC-FD07-4354-8612-CDE9F40E30B4}" name="Number of People Served" dataDxfId="214"/>
    <tableColumn id="3" xr3:uid="{5EC01F3F-C63E-4020-9CC1-286B2295ED8E}" name="Benchmark Response Time (hr)" dataDxfId="213"/>
    <tableColumn id="4" xr3:uid="{74F953CE-FE83-497B-92B1-C294D55390D4}" name="Target Response Time (hr)" dataDxfId="212"/>
    <tableColumn id="5" xr3:uid="{9EB495B4-57A8-4E60-82AA-EDBBB99FC284}" name="Final Target Response Time (hr)" dataDxfId="2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1A4E4C94-459B-4B14-9F34-7D72E557054F}" name="GrndEnSys" displayName="GrndEnSys" ref="B21:F25" totalsRowShown="0" headerRowDxfId="195" dataDxfId="194">
  <autoFilter ref="B21:F25" xr:uid="{5099B82E-97A9-40E2-9A70-DA8A9BF44B66}">
    <filterColumn colId="0" hiddenButton="1"/>
    <filterColumn colId="1" hiddenButton="1"/>
    <filterColumn colId="2" hiddenButton="1"/>
    <filterColumn colId="3" hiddenButton="1"/>
    <filterColumn colId="4" hiddenButton="1"/>
  </autoFilter>
  <tableColumns count="5">
    <tableColumn id="1" xr3:uid="{0B3637B3-307D-4DB4-BA47-F779C71ECC1B}" name="Metric" dataDxfId="193"/>
    <tableColumn id="2" xr3:uid="{8C357E0B-468C-46C7-9D1B-65FC2D024D01}" name="Unit" dataDxfId="192"/>
    <tableColumn id="3" xr3:uid="{1593018E-912E-435A-8D56-C9782D69A8FE}" name="Benchmark" dataDxfId="191"/>
    <tableColumn id="4" xr3:uid="{218E8F83-CDD7-47E1-846A-3F6DBE02A42E}" name="Target" dataDxfId="190"/>
    <tableColumn id="9" xr3:uid="{BC85209F-6687-4470-B71D-8C700862EAAD}" name="Final Target" dataDxfId="189"/>
  </tableColumns>
  <tableStyleInfo name="TableStyleMedium2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E544DDEE-3FD0-4362-A4F0-18F08DC13791}" name="GrndPump" displayName="GrndPump" ref="B33:F39" totalsRowShown="0" headerRowDxfId="188" dataDxfId="187">
  <tableColumns count="5">
    <tableColumn id="1" xr3:uid="{C7C22318-DD53-4F39-9506-DE7F750E1150}" name="Metric" dataDxfId="186"/>
    <tableColumn id="2" xr3:uid="{66A01B5B-8629-4CB0-8DA6-42E62F27C8EA}" name="Unit" dataDxfId="185"/>
    <tableColumn id="3" xr3:uid="{DC81001C-C246-405A-9475-931CC3C577AD}" name="Benchmark" dataDxfId="184"/>
    <tableColumn id="4" xr3:uid="{57085C3D-4508-4FE7-AC81-AFDC9696BDA8}" name="Target" dataDxfId="183"/>
    <tableColumn id="9" xr3:uid="{E857C3AC-1986-4267-9795-60AE32BEE7A6}" name="Final Target" dataDxfId="182"/>
  </tableColumns>
  <tableStyleInfo name="TableStyleMedium2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BED9ADAE-8457-49AE-AFA1-19C90D0EB674}" name="WaterUseSavings" displayName="WaterUseSavings" ref="B19:H23" totalsRowShown="0" headerRowDxfId="139" dataDxfId="137" headerRowBorderDxfId="138" totalsRowBorderDxfId="136">
  <autoFilter ref="B19:H23" xr:uid="{295524A0-C972-4848-849D-C6EAC659AF8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D88CEB5-A59F-4BD7-834D-BA3A06412EEE}" name="Water Sector Served" dataDxfId="135"/>
    <tableColumn id="2" xr3:uid="{A83D7936-FE15-411E-A8B0-1786008699E2}" name="Unit Per Water User" dataDxfId="134"/>
    <tableColumn id="3" xr3:uid="{7D7FC31C-786F-46DF-B7C7-C2F80B19854D}" name="Number of Customers" dataDxfId="133" dataCellStyle="Comma"/>
    <tableColumn id="4" xr3:uid="{9449B053-E1F3-4644-8F1B-0377098D2AFC}" name="Average Annual Water Use Per User (gal/year/user)" dataDxfId="132" dataCellStyle="Comma"/>
    <tableColumn id="6" xr3:uid="{33FF0422-0638-4754-887C-DB38044E5F6E}" name="Anticipated End-Use Water Savings " dataDxfId="131" dataCellStyle="Comma"/>
    <tableColumn id="5" xr3:uid="{10C83B31-7FD5-43ED-8E81-D8243B5C3CE2}" name="Target - Average Annual Water Savings Per User (gal/year/user)" dataDxfId="130" dataCellStyle="Comma"/>
    <tableColumn id="7" xr3:uid="{E27152CD-76B7-43FE-AB27-A67AB58DF99B}" name="Final Target - Average Annual Water Savings Per User (gal/year/user)" dataDxfId="129"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C978E2F-5F7A-463A-BB15-4FC7EBD4FE16}" name="WaterSysGenInfo" displayName="WaterSysGenInfo" ref="B43:D47" totalsRowShown="0" headerRowDxfId="128" dataDxfId="126" headerRowBorderDxfId="127" tableBorderDxfId="125" totalsRowBorderDxfId="124">
  <autoFilter ref="B43:D47" xr:uid="{0379F37E-8BE3-4400-B3E2-B12F4D07D7FD}">
    <filterColumn colId="0" hiddenButton="1"/>
    <filterColumn colId="1" hiddenButton="1"/>
    <filterColumn colId="2" hiddenButton="1"/>
  </autoFilter>
  <tableColumns count="3">
    <tableColumn id="1" xr3:uid="{FB0F4F00-5FFA-4392-9A33-2AEA8CE90EBB}" name="Water System Component " dataDxfId="123"/>
    <tableColumn id="3" xr3:uid="{049CD77D-FB58-45D0-9EC0-20E55F028A4C}" name="Project Effect" dataDxfId="122"/>
    <tableColumn id="2" xr3:uid="{79CAC44B-AD11-41BA-AC34-205B1B76609E}" name="Energy Type" dataDxfId="121"/>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245C9487-04F8-4904-9742-82AB88F61BAA}" name="PercentLeakage" displayName="PercentLeakage" ref="B37:D38" totalsRowShown="0" headerRowDxfId="120" dataDxfId="118" headerRowBorderDxfId="119" tableBorderDxfId="117" totalsRowBorderDxfId="116" dataCellStyle="Percent">
  <autoFilter ref="B37:D38" xr:uid="{E4C4EB29-44C4-4746-B1EE-1153C77B292A}">
    <filterColumn colId="0" hiddenButton="1"/>
    <filterColumn colId="1" hiddenButton="1"/>
    <filterColumn colId="2" hiddenButton="1"/>
  </autoFilter>
  <tableColumns count="3">
    <tableColumn id="1" xr3:uid="{978F2E8D-B7CC-4607-BC12-1DA95B2C83EE}" name="Benchmark - _x000a_Percent Leakage Rate " dataDxfId="115" dataCellStyle="Percent"/>
    <tableColumn id="2" xr3:uid="{483D6284-6DE9-45CA-AE30-AF57C420827E}" name="Target - Percent Leakage Rate" dataDxfId="114" dataCellStyle="Percent"/>
    <tableColumn id="3" xr3:uid="{2CEC2B80-DA1F-4713-A211-99396646DE90}" name="Final Target - Percent Leakage Rate" dataDxfId="113" dataCellStyle="Percent"/>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D289E9C-6818-449B-B60A-4E4E8658EAD7}" name="EIPotTreat" displayName="EIPotTreat" ref="B72:F78" totalsRowShown="0" headerRowDxfId="112" dataDxfId="111">
  <autoFilter ref="B72:F78" xr:uid="{A8DA4872-DD2F-4EC3-8C5E-EFAD604264B5}">
    <filterColumn colId="0" hiddenButton="1"/>
    <filterColumn colId="1" hiddenButton="1"/>
    <filterColumn colId="2" hiddenButton="1"/>
    <filterColumn colId="3" hiddenButton="1"/>
    <filterColumn colId="4" hiddenButton="1"/>
  </autoFilter>
  <tableColumns count="5">
    <tableColumn id="4" xr3:uid="{7C07B1EA-77B1-4EA2-B216-19D6A82829B8}" name="Potable Treatment Technology Type" dataDxfId="110"/>
    <tableColumn id="5" xr3:uid="{5CF79F34-4386-4FA7-80D8-46297E7EA138}" name="Unit" dataDxfId="109">
      <calculatedColumnFormula>IF($D$46="Gas",Selections!$AJ$52,Selections!$AJ$51)</calculatedColumnFormula>
    </tableColumn>
    <tableColumn id="1" xr3:uid="{FEE3E13C-DCA2-4F04-BEFC-AEE6F973191D}" name="Benchmark - Energy Intensity" dataDxfId="108"/>
    <tableColumn id="2" xr3:uid="{9A5843C5-9713-4F7A-BAB7-5FAE73AF233D}" name="Target - Energy Intensity " dataDxfId="107"/>
    <tableColumn id="3" xr3:uid="{19094E78-14D0-4AE6-AB2F-34331B6417FF}" name="Final Target - Energy Intensity " dataDxfId="106"/>
  </tableColumns>
  <tableStyleInfo name="TableStyleMedium2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AFA710FE-2ADA-41E1-B36D-91C41582E6F2}" name="WastewaterTreat" displayName="WastewaterTreat" ref="B84:F86" totalsRowShown="0" headerRowDxfId="105" dataDxfId="104">
  <autoFilter ref="B84:F86" xr:uid="{F0D3DF3C-6F57-4439-A9B4-457980E1076C}">
    <filterColumn colId="0" hiddenButton="1"/>
    <filterColumn colId="1" hiddenButton="1"/>
    <filterColumn colId="2" hiddenButton="1"/>
    <filterColumn colId="3" hiddenButton="1"/>
    <filterColumn colId="4" hiddenButton="1"/>
  </autoFilter>
  <tableColumns count="5">
    <tableColumn id="4" xr3:uid="{517C6D6E-CE04-4FA2-852D-3E93550B260C}" name="Wastewater Treatment Type" dataDxfId="103"/>
    <tableColumn id="5" xr3:uid="{5C30CFD3-6196-422A-8802-2266171EA78D}" name="Unit" dataDxfId="102">
      <calculatedColumnFormula>IF($D$47="Gas",Selections!$AJ$52,Selections!$AJ$51)</calculatedColumnFormula>
    </tableColumn>
    <tableColumn id="1" xr3:uid="{8A2383F6-9111-48B2-858B-788B01882268}" name="Benchmark - Energy Intensity" dataDxfId="101"/>
    <tableColumn id="2" xr3:uid="{EFCB9CEA-47FF-40C2-81B5-B77D0A94E3A3}" name="Target - Energy Intensity " dataDxfId="100"/>
    <tableColumn id="3" xr3:uid="{0A8684BA-01D2-4579-B17E-D6F6B3CB1252}" name="Final Target - Energy Intensity" dataDxfId="99"/>
  </tableColumns>
  <tableStyleInfo name="TableStyleMedium2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5C24A6F-E4E7-47CF-8401-BECDD5D73FE3}" name="ExtractConvey" displayName="ExtractConvey" ref="B53:F58" totalsRowShown="0" headerRowDxfId="98" dataDxfId="97">
  <autoFilter ref="B53:F58" xr:uid="{4352B9C8-23FC-474B-A3AD-5ED28563B3FA}">
    <filterColumn colId="0" hiddenButton="1"/>
    <filterColumn colId="1" hiddenButton="1"/>
    <filterColumn colId="2" hiddenButton="1"/>
    <filterColumn colId="3" hiddenButton="1"/>
    <filterColumn colId="4" hiddenButton="1"/>
  </autoFilter>
  <tableColumns count="5">
    <tableColumn id="4" xr3:uid="{04D4639C-E425-44AD-9F2A-57D2439FBF52}" name="Extraction &amp; Conveyance Supply Type" dataDxfId="96"/>
    <tableColumn id="5" xr3:uid="{B4A56287-99E8-4476-9225-BB609812EA38}" name="Unit" dataDxfId="95">
      <calculatedColumnFormula>IF($D$44="Gas",Selections!$AJ$52,Selections!$AJ$51)</calculatedColumnFormula>
    </tableColumn>
    <tableColumn id="1" xr3:uid="{EC433F00-E2E2-4FB6-B2D1-268B74F1C800}" name="Benchmark - Energy Intensity" dataDxfId="94"/>
    <tableColumn id="2" xr3:uid="{94E1CA1F-71BE-45E3-BF69-6FD77B1760E4}" name="Target - Energy Intensity" dataDxfId="93"/>
    <tableColumn id="3" xr3:uid="{182DB0CD-2E84-4C67-94AF-EE1EF3F0048E}" name="Final Target - Energy Intensity" dataDxfId="92"/>
  </tableColumns>
  <tableStyleInfo name="TableStyleMedium2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E8383B7-17B4-43CA-84EB-32BC6D9994C4}" name="Distribution" displayName="Distribution" ref="B64:F65" totalsRowShown="0" headerRowDxfId="91" dataDxfId="90">
  <autoFilter ref="B64:F65" xr:uid="{2EF91188-65A5-466D-A151-81633C6F237E}">
    <filterColumn colId="0" hiddenButton="1"/>
    <filterColumn colId="1" hiddenButton="1"/>
    <filterColumn colId="2" hiddenButton="1"/>
    <filterColumn colId="3" hiddenButton="1"/>
    <filterColumn colId="4" hiddenButton="1"/>
  </autoFilter>
  <tableColumns count="5">
    <tableColumn id="4" xr3:uid="{E5440AB9-8DB4-4CB0-9A6C-DB59D789055F}" name="Distribution" dataDxfId="89"/>
    <tableColumn id="5" xr3:uid="{3B30A280-A357-4A47-868B-A10602C55746}" name="Unit" dataDxfId="88">
      <calculatedColumnFormula>IF($D$45="Gas",Selections!$AJ$52,Selections!$AJ$51)</calculatedColumnFormula>
    </tableColumn>
    <tableColumn id="1" xr3:uid="{2BCCF609-11A9-48A3-B14D-3AFE66AC19BD}" name="Benchmark - Energy Intensity" dataDxfId="87"/>
    <tableColumn id="2" xr3:uid="{DBD2F00D-D074-43E3-9099-3D2E3DB9EBA9}" name="Target - Energy Intensity" dataDxfId="86"/>
    <tableColumn id="3" xr3:uid="{8C0262DF-E58B-4A1C-BA19-5E78D4D11978}" name="Final Target - Energy Intensity" dataDxfId="85"/>
  </tableColumns>
  <tableStyleInfo name="TableStyleMedium2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FA0D358-156A-4DF1-8A95-33AEF53792A6}" name="Wildfire" displayName="Wildfire" ref="B7:F13" totalsRowShown="0" headerRowDxfId="83" dataDxfId="82">
  <autoFilter ref="B7:F13" xr:uid="{5099B82E-97A9-40E2-9A70-DA8A9BF44B66}">
    <filterColumn colId="0" hiddenButton="1"/>
    <filterColumn colId="1" hiddenButton="1"/>
    <filterColumn colId="2" hiddenButton="1"/>
    <filterColumn colId="3" hiddenButton="1"/>
    <filterColumn colId="4" hiddenButton="1"/>
  </autoFilter>
  <tableColumns count="5">
    <tableColumn id="10" xr3:uid="{80E4119D-5E24-43A1-B7AA-563B2FD99EE4}" name="Project Zip Code" dataDxfId="81"/>
    <tableColumn id="3" xr3:uid="{C613BEA0-7DA1-4889-B9F0-0072358F847F}" name="Coordinates (Latitude)" dataDxfId="80"/>
    <tableColumn id="4" xr3:uid="{F610CE45-E964-4877-A940-282E1B89276E}" name=" Coordinates (Longitude)" dataDxfId="79"/>
    <tableColumn id="9" xr3:uid="{28CEEAB9-0519-454D-AF79-C250E83CFEB3}" name="Feedstock Supply Area (acres)" dataDxfId="78"/>
    <tableColumn id="5" xr3:uid="{894EDC76-C22A-4CC5-BA45-BACF4F4443C6}" name="Woody Biomass Harvest (tons)" dataDxfId="77" dataCellStyle="Comma"/>
  </tableColumns>
  <tableStyleInfo name="TableStyleMedium2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CC70E7D-BF4F-4C9A-B145-9A7AA3BB5DBF}" name="DACDetails" displayName="DACDetails" ref="B7:H12" totalsRowShown="0" headerRowDxfId="71" dataDxfId="70" tableBorderDxfId="69">
  <autoFilter ref="B7:H12" xr:uid="{EB8507F3-0863-4B0D-BA8B-095E269AC70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0AED6-6D87-4E82-8533-A69562C8D68B}" name="Address for Project Location" dataDxfId="68"/>
    <tableColumn id="14" xr3:uid="{631C96A7-7C29-457D-94E9-F8822CB73B61}" name="Building Type" dataDxfId="67"/>
    <tableColumn id="3" xr3:uid="{A7FD9712-C046-4729-B27D-06C7F973F56A}" name="Percent of Occupants Pay Utility Bills" dataDxfId="66" dataCellStyle="Percent"/>
    <tableColumn id="4" xr3:uid="{FCCA78DE-9598-4611-AC29-852F046E973C}" name="Number of Units" dataDxfId="65"/>
    <tableColumn id="2" xr3:uid="{4D19CD4F-4CB1-4ABF-8203-908076121B8B}" name="Building Built Year" dataDxfId="64"/>
    <tableColumn id="5" xr3:uid="{1FCDA84D-994A-42D7-AB88-8505CBD9C2CF}" name="Number of Small Businesses" dataDxfId="63"/>
    <tableColumn id="6" xr3:uid="{6CC79D9E-15D6-4453-8AFB-6E67ACCDB982}" name="Facility Type" dataDxfId="62"/>
  </tableColumns>
  <tableStyleInfo name="TableStyleMedium2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D8D35-7BAE-4FB9-87A2-F1BEA4F6051E}" name="ProjectType" displayName="ProjectType" ref="G15:G19" totalsRowShown="0">
  <autoFilter ref="G15:G19" xr:uid="{DBE02DB1-866D-4395-9A66-A86771D6D257}"/>
  <sortState xmlns:xlrd2="http://schemas.microsoft.com/office/spreadsheetml/2017/richdata2" ref="G16:G19">
    <sortCondition ref="G15:G19"/>
  </sortState>
  <tableColumns count="1">
    <tableColumn id="1" xr3:uid="{12B8AD6B-4C83-4D99-8B49-41B944C422AC}" name="Project 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A0E544-FF68-4034-A466-401FB6D75CDE}" name="TargetMarketSector" displayName="TargetMarketSector" ref="G30:G37" totalsRowShown="0">
  <autoFilter ref="G30:G37" xr:uid="{8E856A53-4C27-4F11-B367-8EA44EAA115D}"/>
  <sortState xmlns:xlrd2="http://schemas.microsoft.com/office/spreadsheetml/2017/richdata2" ref="G31:G36">
    <sortCondition ref="G30:G36"/>
  </sortState>
  <tableColumns count="1">
    <tableColumn id="1" xr3:uid="{593536FA-B6A0-415E-8DAC-2E41358D494D}" name="TargetMarketSecto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5961C3-4486-4E15-929F-DF6B19BEF01A}" name="Component" displayName="Component" ref="B16:B19" totalsRowShown="0">
  <autoFilter ref="B16:B19" xr:uid="{8148EE20-5CEA-4F57-A3E8-5A16B6D2C4BC}"/>
  <tableColumns count="1">
    <tableColumn id="1" xr3:uid="{530BF62F-A640-4F0E-AB3B-5E692A8AA2EF}" name="Component"/>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0A62D4-D47C-4BDB-AD57-D907E51407B9}" name="ElectricityUnit" displayName="ElectricityUnit" ref="V75:V77" totalsRowShown="0">
  <autoFilter ref="V75:V77" xr:uid="{0992EE69-32FF-4C3A-817B-DCEE390BA8AA}"/>
  <tableColumns count="1">
    <tableColumn id="1" xr3:uid="{502BE499-7194-4B72-9F73-BFDB669FE47D}" name="ElectricityUnit"/>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CE7E600-C42E-40F4-A4D3-F8080D70238B}" name="FuelUnit" displayName="FuelUnit" ref="V80:V84" totalsRowShown="0">
  <autoFilter ref="V80:V84" xr:uid="{899077A1-8A50-4823-97BC-5F0600FB543F}"/>
  <tableColumns count="1">
    <tableColumn id="1" xr3:uid="{E8389016-00E9-4513-B70F-AA99B96C75A5}" name="FuelUnit"/>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C520A-E314-4466-B842-32742B0F4D41}" name="Status" displayName="Status" ref="G8:G12" totalsRowShown="0">
  <autoFilter ref="G8:G12" xr:uid="{12F1557D-CD99-4839-AF72-0297D8DF8E47}"/>
  <tableColumns count="1">
    <tableColumn id="1" xr3:uid="{C1DD0939-F255-49D8-8694-BB039E3BB52E}" name="Statu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5870A1-A855-47CE-8A19-45C3A7DBB14C}" name="QuestionnaireType" displayName="QuestionnaireType" ref="G3:G5" totalsRowShown="0">
  <autoFilter ref="G3:G5" xr:uid="{997E68CE-C954-4D70-9651-3D5B39C56D7B}"/>
  <tableColumns count="1">
    <tableColumn id="1" xr3:uid="{F4BF0815-0F50-45CE-951E-275689627810}" name="Questionnair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BD749-FDBE-48A0-B0DC-373C096FBDF6}" name="Yes_No" displayName="Yes_No" ref="B8:B10" totalsRowShown="0">
  <autoFilter ref="B8:B10" xr:uid="{EE2BEF1C-EDE9-4908-A341-333A8439EDD5}"/>
  <tableColumns count="1">
    <tableColumn id="1" xr3:uid="{3162109B-18BA-4052-A2D9-A942904D433E}" name="Yes_No"/>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AF0D4AE-A493-464D-8B08-B1B7E17D69C9}" name="County" displayName="County" ref="B33:B91" totalsRowShown="0">
  <autoFilter ref="B33:B91" xr:uid="{BD53727D-D446-42F1-BC61-F269B2FA2512}"/>
  <tableColumns count="1">
    <tableColumn id="1" xr3:uid="{79D06C74-60CC-47CC-8BBA-35E88BF7D547}" name="County"/>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1B7361-D2F7-4E6A-BC44-E73D9F16CB9E}" name="JobSource" displayName="JobSource" ref="X3:X5" totalsRowShown="0">
  <autoFilter ref="X3:X5" xr:uid="{69E0BFF6-F851-4816-9BB6-AB4544E0E518}"/>
  <tableColumns count="1">
    <tableColumn id="1" xr3:uid="{A928AFF5-E50C-4007-B81D-38574964B616}" name="JobSourc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0B6478-32B0-4121-8F81-4FB44D69DD2A}" name="Y_N_NA" displayName="Y_N_NA" ref="B3:B6" totalsRowShown="0">
  <autoFilter ref="B3:B6" xr:uid="{70AB64F0-C4DF-4DB4-9152-4B35E2427925}"/>
  <tableColumns count="1">
    <tableColumn id="1" xr3:uid="{30A9E866-165C-44AB-B54B-82872AD99216}" name="Y_N_NA"/>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699DCA1-B564-4AE2-A3FC-1C9D7F4A9B63}" name="PatentStatus" displayName="PatentStatus" ref="T56:T59" totalsRowShown="0">
  <autoFilter ref="T56:T59" xr:uid="{CA817D4A-CC9A-4FD3-907D-A61371E7C53D}"/>
  <tableColumns count="1">
    <tableColumn id="1" xr3:uid="{ACD9CDCF-11E3-41EB-95B6-7821CC2804C7}" name="PatentStatu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817068-C13E-4639-BA78-C36AF549BEBE}" name="PatentIssuer" displayName="PatentIssuer" ref="T62:T66" totalsRowShown="0">
  <autoFilter ref="T62:T66" xr:uid="{8B80EE93-B832-4843-A964-EFAE7FF84084}"/>
  <tableColumns count="1">
    <tableColumn id="1" xr3:uid="{B2808AE5-6573-4A5D-9ED2-340C016DF430}" name="PatentIssuer"/>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31FFF23-6D9E-4801-B938-FBAD08630EC1}" name="PatentType" displayName="PatentType" ref="T69:T77" totalsRowShown="0">
  <autoFilter ref="T69:T77" xr:uid="{60195D64-93A7-400B-90CE-2A90EB8E529C}"/>
  <sortState xmlns:xlrd2="http://schemas.microsoft.com/office/spreadsheetml/2017/richdata2" ref="T70:T77">
    <sortCondition ref="T69:T77"/>
  </sortState>
  <tableColumns count="1">
    <tableColumn id="1" xr3:uid="{954DFAFB-50B7-4DCB-B282-5870E19145B6}" name="Patent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B70AB8-EC2C-4C0F-8556-126BBACAD8B5}" name="UtilityPatentType" displayName="UtilityPatentType" ref="T80:T82" totalsRowShown="0" headerRowDxfId="61" dataDxfId="60">
  <autoFilter ref="T80:T82" xr:uid="{ED79FDB7-4997-4416-9F8D-904AB3CE13C7}"/>
  <tableColumns count="1">
    <tableColumn id="1" xr3:uid="{5C35C732-6E5E-4EE0-B47B-77D9F84F35C7}" name="UtilityPatentType" dataDxfId="59"/>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E958B1-BE6E-4AB6-90F3-D9A5A703A3EE}" name="ProjectRole" displayName="ProjectRole" ref="M3:M5" totalsRowShown="0">
  <autoFilter ref="M3:M5" xr:uid="{DC804C85-A5F9-4CD5-A8E4-9B4A5E55972D}"/>
  <tableColumns count="1">
    <tableColumn id="1" xr3:uid="{3B55D91D-8345-4A28-B8FF-E72CCBC9B261}" name="ProjectRol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108CCA-63FD-4792-B781-207DCD0A5378}" name="ExpertRole" displayName="ExpertRole" ref="M15:M23" totalsRowShown="0">
  <autoFilter ref="M15:M23" xr:uid="{022BB158-3575-48AC-BC1E-209AC01C3F3C}"/>
  <sortState xmlns:xlrd2="http://schemas.microsoft.com/office/spreadsheetml/2017/richdata2" ref="M16:M23">
    <sortCondition ref="M15:M23"/>
  </sortState>
  <tableColumns count="1">
    <tableColumn id="1" xr3:uid="{3611A488-105E-4A17-9A13-E510732B4510}" name="Expert Rol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FCDC6A7-5A92-44A4-90D9-D51E0FC2217F}" name="BusinessStatus" displayName="BusinessStatus" ref="M8:M12" totalsRowShown="0" headerRowDxfId="58" dataDxfId="57">
  <autoFilter ref="M8:M12" xr:uid="{7951CE38-D835-4298-9AF8-736F2AE4B73F}"/>
  <tableColumns count="1">
    <tableColumn id="1" xr3:uid="{2E3D47F1-4951-49F6-A374-40AB5ADB6676}" name="BusinessStatus" dataDxfId="56"/>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2E2074-7C7A-4779-AF97-766E15090CC6}" name="TRLCRL" displayName="TRLCRL" ref="O3:O12" totalsRowShown="0">
  <autoFilter ref="O3:O12" xr:uid="{1A3CC98D-AF2A-497B-B6E2-FBE2618E07C3}"/>
  <tableColumns count="1">
    <tableColumn id="1" xr3:uid="{34709B12-4256-49CC-991A-D5680BCEBD1E}" name="TRLCRL"/>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05742A7-366A-4838-8F63-40F293247AB4}" name="InvestmentType" displayName="InvestmentType" ref="O15:O17" totalsRowShown="0">
  <autoFilter ref="O15:O17" xr:uid="{E9C5BD70-3700-4A36-A334-75DCCB52149D}"/>
  <tableColumns count="1">
    <tableColumn id="1" xr3:uid="{4D496E09-F363-4F8B-98B4-E9260B984FA6}" name="InvestmentTyp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24F1ED4-7A1D-4659-89FF-4E9BE61CA70A}" name="PresentationType" displayName="PresentationType" ref="T25:T29" totalsRowShown="0">
  <autoFilter ref="T25:T29" xr:uid="{58D94E35-BC58-49C1-95B9-6F8FF5DC30CB}"/>
  <tableColumns count="1">
    <tableColumn id="1" xr3:uid="{2C2B11C9-FB50-4A5A-81CF-E0041ACD37CA}" name="PresentationTyp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642745-945B-48BE-9EC4-D0737D209523}" name="PresentationStatus" displayName="PresentationStatus" ref="T31:T33" totalsRowShown="0">
  <autoFilter ref="T31:T33" xr:uid="{EC9F47F2-132A-4498-9F53-693C8D360F1A}"/>
  <tableColumns count="1">
    <tableColumn id="1" xr3:uid="{487E8D32-A365-45A1-8E16-D5AA3F95E31E}" name="PresentationStatus"/>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0ECCEAB-314A-4E97-822A-7F82BE2D4441}" name="Affectlevel" displayName="Affectlevel" ref="O24:O29" totalsRowShown="0">
  <autoFilter ref="O24:O29" xr:uid="{4004A8A2-3E42-434C-A0E9-4D80C881B148}"/>
  <tableColumns count="1">
    <tableColumn id="1" xr3:uid="{51EC8081-EF3B-4654-8137-2A2137022252}" name="Affectlevel"/>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DAB5328-F2D9-4066-93F0-3965FD20566D}" name="PresentationFormat" displayName="PresentationFormat" ref="T35:T38" totalsRowShown="0">
  <autoFilter ref="T35:T38" xr:uid="{06BD9D4F-B7C1-4AF5-B302-4DB872751FB0}"/>
  <tableColumns count="1">
    <tableColumn id="1" xr3:uid="{178CA759-64C0-4621-B491-96AB8477D536}" name="PresentationFormat"/>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20B53E-0225-4867-AC6D-62240BC5ECED}" name="Audience" displayName="Audience" ref="T41:T53" totalsRowShown="0">
  <autoFilter ref="T41:T53" xr:uid="{D92BF3BE-A869-4DDE-958F-473D6B50473B}"/>
  <tableColumns count="1">
    <tableColumn id="1" xr3:uid="{33EAFC2A-EDDA-4478-A572-91CBF6D56BF4}" name="Audience"/>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1847330-DF0B-44DF-9935-56025EF56A84}" name="NominalDiscount" displayName="NominalDiscount" ref="B12:B14" totalsRowShown="0" dataDxfId="55" dataCellStyle="Percent">
  <autoFilter ref="B12:B14" xr:uid="{F0D1CEDB-8C41-47DA-9A42-3E2B824FFB69}"/>
  <tableColumns count="1">
    <tableColumn id="1" xr3:uid="{EFB4E3C4-AC84-49F4-BCD8-C3C8D5ADE623}" name="Nominal Discount Rate" dataDxfId="54" dataCellStyle="Percent"/>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7B4887A-1BF7-47EA-9942-B96D03D6F4FD}" name="CostGuidance" displayName="CostGuidance" ref="B22:B24" totalsRowShown="0">
  <autoFilter ref="B22:B24" xr:uid="{87970F81-8D03-4705-B8D8-8A0D2277586C}"/>
  <tableColumns count="1">
    <tableColumn id="1" xr3:uid="{F58F6B06-0EBC-4904-B717-4695960DD2A7}" name="CostGuidance"/>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61D69BE-E479-49C5-A79E-36C8B22562FF}" name="KnowledgeIntroText" displayName="KnowledgeIntroText" ref="T3:T5" totalsRowShown="0">
  <autoFilter ref="T3:T5" xr:uid="{EC352AA3-2DB9-4606-BA33-7FAB40A40C50}"/>
  <tableColumns count="1">
    <tableColumn id="1" xr3:uid="{1E4BB74C-FF0B-446B-83E1-FC5CBD0F7EDA}" name="KnowledgeIntroText"/>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09FB902-4B31-48CA-BC6E-7701CF30D35A}" name="MetricCategory" displayName="MetricCategory" ref="K3:K8" totalsRowShown="0" headerRowDxfId="53" dataDxfId="52">
  <autoFilter ref="K3:K8" xr:uid="{C4F5AAB7-4D5F-4EC5-839D-8F0E9BB227ED}"/>
  <tableColumns count="1">
    <tableColumn id="1" xr3:uid="{BFF4C0E3-C807-4727-994D-CD534481CE2E}" name="MetricCategory" dataDxfId="51"/>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93A11E9-5A47-4764-8ABC-699265E361E0}" name="LCOECharacteristicAddressed" displayName="LCOECharacteristicAddressed" ref="V3:V7" totalsRowShown="0">
  <autoFilter ref="V3:V7" xr:uid="{6F5EA9B9-70E4-4DEA-B78D-D997E2533628}"/>
  <tableColumns count="1">
    <tableColumn id="1" xr3:uid="{329BEBC9-21F7-483D-A498-65D6A22366BF}" name="LCOECharacteristicAddress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A6BCAA5A-ADA8-4465-ADF6-132468F4B0A9}" name="RenewableEnergyTechnology" displayName="RenewableEnergyTechnology" ref="V9:V23" totalsRowShown="0">
  <autoFilter ref="V9:V23" xr:uid="{65B5B095-2970-4718-A599-3699AAAFF364}"/>
  <tableColumns count="1">
    <tableColumn id="1" xr3:uid="{BD46BEEF-4BB8-40F9-AF90-65F2BC91D4AC}" name="RenewableEnergyTechnology"/>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86DEA5-C473-4F1C-9C90-CCA2150FBAF0}" name="Biogas" displayName="Biogas" ref="V32:V33" totalsRowShown="0">
  <autoFilter ref="V32:V33" xr:uid="{0B445EBD-77DC-419E-A8B9-056CE0CBE04A}"/>
  <tableColumns count="1">
    <tableColumn id="1" xr3:uid="{8519E6D0-7501-4EE4-AEA8-1EE3DE59697B}" name="Biogas"/>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27B003D-F225-47DA-9B36-743175EE3C08}" name="Biomass" displayName="Biomass" ref="V35:V37" totalsRowShown="0">
  <autoFilter ref="V35:V37" xr:uid="{0358D1C8-1D2E-4856-AA92-EFF410222724}"/>
  <tableColumns count="1">
    <tableColumn id="1" xr3:uid="{D7CE2DF9-A9DE-44BA-80D6-6CB0283C70C2}" name="Biomass"/>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A2F08C-3910-45FB-B20B-44E8AB93484F}" name="Gas" displayName="Gas" ref="V39:V43" totalsRowShown="0">
  <autoFilter ref="V39:V43" xr:uid="{FCDBDEAA-FD4C-4146-BBE4-41207EE84DB3}"/>
  <tableColumns count="1">
    <tableColumn id="1" xr3:uid="{95F39902-CDB1-44FE-8A5A-0A458420B2E2}" name="Ga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311A42B-147D-4A7A-89AC-BA02767F5B6A}" name="Geothermal" displayName="Geothermal" ref="V45:V46" totalsRowShown="0">
  <autoFilter ref="V45:V46" xr:uid="{EB235419-0890-4F3C-8DD3-5B9F0DB6A7D6}"/>
  <tableColumns count="1">
    <tableColumn id="1" xr3:uid="{428C8C8A-DBAD-4B42-9276-DDD348ED5D12}" name="Geothermal"/>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7B14232-2176-4EEA-AC70-84B139643509}" name="Hydro" displayName="Hydro" ref="V48:V49" totalsRowShown="0">
  <autoFilter ref="V48:V49" xr:uid="{73761A71-D26A-4F7F-A1BD-077AD8FDFF35}"/>
  <tableColumns count="1">
    <tableColumn id="1" xr3:uid="{0CF57A37-49B7-43F9-AEB6-B4F9E8894E14}" name="Hydro"/>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9F9C07D-9675-4A7F-AEFB-F3D5ECE2034B}" name="Pumped_Storage" displayName="Pumped_Storage" ref="V51:V53" totalsRowShown="0">
  <autoFilter ref="V51:V53" xr:uid="{5D68F393-38E9-4C12-B485-5302EE86C6D6}"/>
  <tableColumns count="1">
    <tableColumn id="1" xr3:uid="{B8249BDA-FF9C-4EFA-A19D-9D883827EC49}" name="Pumped Storage"/>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BF7AAB8-AFC0-4E35-AC8B-1AAD535F0002}" name="PVSysDesign" displayName="PVSysDesign" ref="V55:V58" totalsRowShown="0">
  <autoFilter ref="V55:V58" xr:uid="{6D3463D9-B07E-498A-A81A-3AD01AC0D559}"/>
  <tableColumns count="1">
    <tableColumn id="1" xr3:uid="{18A534A9-5641-48A5-BA0D-7FC94DE847D1}" name="PVSysDesign"/>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3A88938-8606-4694-852C-8166667AC2A0}" name="Solar_Thermal" displayName="Solar_Thermal" ref="V66:V68" totalsRowShown="0">
  <autoFilter ref="V66:V68" xr:uid="{4715D794-7B7A-454E-9DF3-A892BDC83B48}"/>
  <tableColumns count="1">
    <tableColumn id="1" xr3:uid="{BE21C6E8-4E16-4B42-A4DB-4684ED001926}" name="Solar Thermal"/>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BAAD48C-1605-4F7B-8924-E12B579DDBE3}" name="Wind" displayName="Wind" ref="V70:V72" totalsRowShown="0">
  <autoFilter ref="V70:V72" xr:uid="{69BBCEF7-B0AC-4FF0-9EFD-54833DC25A76}"/>
  <tableColumns count="1">
    <tableColumn id="1" xr3:uid="{6398179A-1405-4FB4-8944-33B32C99CE01}" name="Wind"/>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5812030-8B38-4E8F-AFC0-8A7C73B838A9}" name="BuildingType" displayName="BuildingType" ref="I3:I6" totalsRowShown="0">
  <autoFilter ref="I3:I6" xr:uid="{A130C861-5FFA-4432-B758-71A608FA9F44}"/>
  <sortState xmlns:xlrd2="http://schemas.microsoft.com/office/spreadsheetml/2017/richdata2" ref="I4:I6">
    <sortCondition ref="I3:I6"/>
  </sortState>
  <tableColumns count="1">
    <tableColumn id="1" xr3:uid="{82AC7F5A-F0F9-45BE-851D-06C088979550}" name="BuildingType"/>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987C684-3C3E-4051-A637-37EB5F079A9C}" name="FacilityType" displayName="FacilityType" ref="I9:I14" totalsRowShown="0" dataDxfId="49" headerRowBorderDxfId="50" tableBorderDxfId="48" totalsRowBorderDxfId="47">
  <autoFilter ref="I9:I14" xr:uid="{9DA7A1CE-EFD1-4826-A550-D17C8920E6F3}"/>
  <tableColumns count="1">
    <tableColumn id="1" xr3:uid="{B90F9072-9B0C-498B-8D9B-D86E60EFA69A}" name="FacilityType" dataDxfId="46"/>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C042C8A-A81F-4402-AC10-5E9AF046C04F}" name="RegionalInnovationCluster" displayName="RegionalInnovationCluster" ref="G39:G44" totalsRowShown="0">
  <autoFilter ref="G39:G44" xr:uid="{48A1CDBA-9039-43BA-B9AF-E81BB974B228}"/>
  <tableColumns count="1">
    <tableColumn id="1" xr3:uid="{D9C65EC2-8F43-4728-B84B-7888C9DE0183}" name="RegionalInnovationCluster"/>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2518AD3-C6A1-48A7-BA27-5FF20687CAAE}" name="PublicationType" displayName="PublicationType" ref="T8:T17" totalsRowShown="0">
  <autoFilter ref="T8:T17" xr:uid="{920A2643-7A04-45D4-93DD-A43531741CCC}"/>
  <tableColumns count="1">
    <tableColumn id="1" xr3:uid="{1C586977-8256-49DD-8472-002F24361B0D}" name="PublicationType"/>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50569E7-AC50-4DD5-884D-0B9D2A81B400}" name="PublicationStatus" displayName="PublicationStatus" ref="T19:T22" totalsRowShown="0">
  <autoFilter ref="T19:T22" xr:uid="{0AA0F715-176D-4637-BDAD-4C72EF4762EB}"/>
  <tableColumns count="1">
    <tableColumn id="1" xr3:uid="{5F59ADE0-17A4-4904-B9DB-BD3B64A64548}" name="PublicationStatus"/>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5F9AE0E-FB75-4D7F-99E5-4A62C0785B66}" name="CARegion" displayName="CARegion" ref="O31:P89" totalsRowShown="0">
  <autoFilter ref="O31:P89" xr:uid="{818D654A-1484-44BC-9C88-01BB28E6D8FC}"/>
  <tableColumns count="2">
    <tableColumn id="1" xr3:uid="{FFC3D0C4-1BD6-4B92-B158-802288B723CB}" name="County"/>
    <tableColumn id="2" xr3:uid="{E8312D7B-EB1A-402B-9FC6-6B93FCA4CA5D}" name="CARegion"/>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F70608C-105A-4692-886E-3F4A9AE16CB9}" name="CleantechSector" displayName="CleantechSector" ref="O92:O101" totalsRowShown="0">
  <autoFilter ref="O92:O101" xr:uid="{75D4298A-3550-49C2-A846-7712093B6E89}"/>
  <tableColumns count="1">
    <tableColumn id="1" xr3:uid="{2B609448-21CD-4FE8-8072-A361BBB25A13}" name="CleantechSector"/>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73854EC-FA52-4199-ACD7-DE17BD270872}" name="CleanEG" displayName="CleanEG" ref="O103:O113" totalsRowShown="0" dataDxfId="45">
  <autoFilter ref="O103:O113" xr:uid="{E4722D12-3C46-4D7C-BD3E-446E3F759E26}"/>
  <tableColumns count="1">
    <tableColumn id="1" xr3:uid="{1BBEFA67-CD5E-4877-A762-A9B22804FF46}" name="CleanEG" dataDxfId="44"/>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957A61E-7EFD-4D76-96C8-5C22680E595D}" name="Occupations" displayName="Occupations" ref="O204:O226" totalsRowShown="0">
  <autoFilter ref="O204:O226" xr:uid="{FAD252E1-34EF-433C-B897-30C9D79CF527}"/>
  <tableColumns count="1">
    <tableColumn id="1" xr3:uid="{A46F8454-E859-476B-B2C6-F9E2C3F67B90}" name="Occupations"/>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E9755BFB-6319-4A8A-B84F-A58C767640DE}" name="GenCustSector" displayName="GenCustSector" ref="G21:G28" totalsRowShown="0">
  <autoFilter ref="G21:G28" xr:uid="{7ED99882-75B8-4C69-B3F7-E5EA7993394F}"/>
  <tableColumns count="1">
    <tableColumn id="1" xr3:uid="{4F1A9758-FA13-4873-9145-7A908BE95BBD}" name="GenCustSector"/>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2D2FD7E-E7B1-4AA6-ACB0-9020DC823771}" name="Expectation" displayName="Expectation" ref="O228:O233" totalsRowShown="0" headerRowDxfId="43" dataDxfId="42">
  <autoFilter ref="O228:O233" xr:uid="{C2023FE8-95C6-45B9-AFD9-0422E74505F5}"/>
  <tableColumns count="1">
    <tableColumn id="1" xr3:uid="{A5033C22-4F51-4E95-B06F-3D2D425C4766}" name="Expectation" dataDxfId="41"/>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43B217-7C67-46ED-AE8C-F22490EE4210}" name="ToolStatus" displayName="ToolStatus" ref="T84:T86" totalsRowShown="0">
  <autoFilter ref="T84:T86" xr:uid="{2FDFC93E-EE5F-4264-ACEA-6596076D9971}"/>
  <tableColumns count="1">
    <tableColumn id="1" xr3:uid="{89CC1465-91C8-42DA-825B-7BD218DD518C}" name="ToolStatus"/>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8F89F6-FD78-43BD-9A5A-779805FCA265}" name="YNDNK" displayName="YNDNK" ref="B26:B29" totalsRowShown="0">
  <autoFilter ref="B26:B29" xr:uid="{7F4FB540-5C8E-4815-9CED-73DCE5A48D91}"/>
  <tableColumns count="1">
    <tableColumn id="1" xr3:uid="{8FA98BAE-CFA3-4864-8937-9E39073C1D13}" name="YNDNK"/>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2789EBB-6541-4454-9379-186398F75562}" name="Battery" displayName="Battery" ref="V26:V30" totalsRowShown="0">
  <autoFilter ref="V26:V30" xr:uid="{6353000B-EA54-49F8-9778-2A707587F3E2}"/>
  <tableColumns count="1">
    <tableColumn id="1" xr3:uid="{A7C0124A-3186-4205-AF65-F8516D0438DB}" name="Battery"/>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4DC3843-9D76-48BA-861A-6F45CA030366}" name="Zipcodes" displayName="Zipcodes" ref="Z3:AA4208" totalsRowShown="0">
  <autoFilter ref="Z3:AA4208" xr:uid="{D0875D2C-F81B-4857-BC09-36DE42206023}"/>
  <tableColumns count="2">
    <tableColumn id="1" xr3:uid="{C8E99A59-212B-42EA-BB14-24CF691CE9C3}" name="Zipcodes"/>
    <tableColumn id="2" xr3:uid="{828CB965-803B-4EB7-8466-A9C70E3BF1DA}" name="CityTown"/>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87D1B0-8A42-4576-80EC-CD0EB1FF1DB5}" name="InstallType" displayName="InstallType" ref="AC3:AC5" totalsRowShown="0">
  <autoFilter ref="AC3:AC5" xr:uid="{0FEF1D2B-43B5-487F-9235-C6DC64FE6364}"/>
  <tableColumns count="1">
    <tableColumn id="1" xr3:uid="{E6B72E6E-67CD-4286-BCEC-A605ED1B619E}" name="InstallType"/>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4B2DFD23-ED3B-475F-9D5E-B9B933510D9E}" name="Sales" displayName="Sales" ref="O236:O246" totalsRowShown="0" headerRowDxfId="40">
  <autoFilter ref="O236:O246" xr:uid="{214F3F45-34BE-4EBF-8411-9BA1254D5B44}"/>
  <tableColumns count="1">
    <tableColumn id="1" xr3:uid="{9C6741AA-5F5F-4360-9A12-077CC9772954}" name="Sales"/>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C975EA1-8F26-416D-95A5-0E6110DD794D}" name="EPICContribution" displayName="EPICContribution" ref="O248:O254" totalsRowShown="0">
  <autoFilter ref="O248:O254" xr:uid="{28B9015C-1B1A-45FC-966A-5C31371B81D8}"/>
  <tableColumns count="1">
    <tableColumn id="1" xr3:uid="{BFE58170-52C0-4223-9848-913351EB185A}" name="EPICContribution"/>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285CA8B-7FD2-4722-98FF-A8CCFDE5B175}" name="Table90" displayName="Table90" ref="P103:P113" totalsRowShown="0" dataDxfId="39" tableBorderDxfId="38">
  <autoFilter ref="P103:P113" xr:uid="{9D94DDC7-0D85-4561-ABBC-58ABDACDF158}"/>
  <tableColumns count="1">
    <tableColumn id="1" xr3:uid="{15EE7669-69BA-4652-88DC-F4651D1B0334}" name="Column1" dataDxfId="37"/>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5AC7C82-D3D3-4398-8099-2B25FBE964A9}" name="FoodAg" displayName="FoodAg" ref="O194:O201" totalsRowShown="0" headerRowDxfId="36" dataDxfId="35" tableBorderDxfId="34">
  <autoFilter ref="O194:O201" xr:uid="{E23011E1-ACF8-4802-B2FB-C02575F0479F}"/>
  <tableColumns count="1">
    <tableColumn id="1" xr3:uid="{A36A3FA2-6AF1-4F02-A68C-BFD52ABC32D1}" name="FoodAg" dataDxfId="33"/>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F2B7B62A-6730-4C72-935C-2D4256EB0A93}" name="AirEn" displayName="AirEn" ref="O185:O192" totalsRowShown="0" headerRowDxfId="32" dataDxfId="31" tableBorderDxfId="30">
  <autoFilter ref="O185:O192" xr:uid="{B201B08D-7301-4A2E-8E6A-8AB60856185E}"/>
  <tableColumns count="1">
    <tableColumn id="1" xr3:uid="{ED5C9E3D-32CD-4F88-BAEE-0C503C7FA00C}" name="AirEn" dataDxfId="29"/>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08E0F60-C1EC-4B06-B2DD-50AD211AEF45}" name="MaterialsChWa" displayName="MaterialsChWa" ref="O172:O183" totalsRowShown="0" headerRowDxfId="28" dataDxfId="27" tableBorderDxfId="26">
  <autoFilter ref="O172:O183" xr:uid="{9D3F106B-FDEE-40F8-80BB-7886AF1A1989}"/>
  <tableColumns count="1">
    <tableColumn id="1" xr3:uid="{1EDD173B-5E68-4AB8-AAD6-C597DE59B272}" name="MaterialsChWa" dataDxfId="25"/>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2F14E78B-CA2A-4706-8124-B8462F4DC6CE}" name="WasteWater" displayName="WasteWater" ref="O159:O170" totalsRowShown="0" headerRowDxfId="24" dataDxfId="23" tableBorderDxfId="22">
  <autoFilter ref="O159:O170" xr:uid="{AEEA46A9-ECA6-4576-9AC8-A7D8DDABF4D2}"/>
  <tableColumns count="1">
    <tableColumn id="1" xr3:uid="{DA7929A7-08F6-4E28-90F4-1C3023C8D2FD}" name="WasteWater" dataDxfId="21"/>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1FFC464E-B3FD-4428-80F6-F23EBBAAD76B}" name="TransLog" displayName="TransLog" ref="O148:O157" totalsRowShown="0" headerRowDxfId="20" dataDxfId="19">
  <autoFilter ref="O148:O157" xr:uid="{DDE39778-C325-4832-AAFC-2A34829D5969}"/>
  <tableColumns count="1">
    <tableColumn id="1" xr3:uid="{D8C80AA0-32E2-43C8-BD89-53DBA83204A5}" name="TransLog" dataDxfId="18"/>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BFD95596-2807-44B0-82F0-94DAD8C64C5F}" name="EERD" displayName="EERD" ref="O136:O146" totalsRowShown="0" headerRowDxfId="17" dataDxfId="15" headerRowBorderDxfId="16" tableBorderDxfId="14">
  <autoFilter ref="O136:O146" xr:uid="{8A3BD76E-BBA2-477E-B6DD-EB006B3C03AF}"/>
  <tableColumns count="1">
    <tableColumn id="1" xr3:uid="{D1906472-D5E5-4761-A454-C8101428532E}" name="EERD" dataDxfId="13"/>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56391DCC-9E36-4CCF-8F07-DDE3B92A86D8}" name="EnergyStorage" displayName="EnergyStorage" ref="O124:O134" totalsRowShown="0" headerRowDxfId="12" dataDxfId="10" headerRowBorderDxfId="11" tableBorderDxfId="9">
  <autoFilter ref="O124:O134" xr:uid="{895DFAB8-4401-4130-939C-44ACD56ACFE2}"/>
  <tableColumns count="1">
    <tableColumn id="1" xr3:uid="{ACB895E9-80B5-47FE-A393-634EF5209398}" name="Energy Storage" dataDxfId="8"/>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5ED7B16-DFB6-44E4-8797-3EC33C683A82}" name="EnergyDT" displayName="EnergyDT" ref="O115:O122" totalsRowShown="0" headerRowDxfId="7" dataDxfId="5" headerRowBorderDxfId="6" tableBorderDxfId="4">
  <autoFilter ref="O115:O122" xr:uid="{187A5B37-71B6-4C54-820B-B4F0A0076EDC}"/>
  <tableColumns count="1">
    <tableColumn id="1" xr3:uid="{B0972569-9659-411D-9B55-23D98D41BC61}" name="Energy Distribution/ Transmission" dataDxfId="3"/>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D987CE-5A22-48DB-88F8-E7523AAFC02B}" name="PVCellTech" displayName="PVCellTech" ref="V60:V64" totalsRowShown="0">
  <autoFilter ref="V60:V64" xr:uid="{2692FC78-8DAC-4E17-AA10-77623AB43E7E}"/>
  <tableColumns count="1">
    <tableColumn id="1" xr3:uid="{1E04A36F-D108-483F-A298-4DBBBB283218}" name="PVCellTech"/>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A490F7-6C43-41FE-978F-95027990BE37}" name="DACQ" displayName="DACQ" ref="G46:G48" totalsRowShown="0">
  <autoFilter ref="G46:G48" xr:uid="{6F31780B-36C6-4338-9E93-7FEE5B66BF05}"/>
  <tableColumns count="1">
    <tableColumn id="1" xr3:uid="{5C7DE199-C932-41A8-BCED-458205D8A72C}" name="DACQ"/>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8E610E7-97C2-4ACB-AC3B-2EB8F43CF183}" name="RelIndexValue" displayName="RelIndexValue" ref="AE3:AF6" totalsRowShown="0">
  <autoFilter ref="AE3:AF6" xr:uid="{8AF307F5-D060-43AE-96B4-9B1E49072B69}"/>
  <sortState xmlns:xlrd2="http://schemas.microsoft.com/office/spreadsheetml/2017/richdata2" ref="AE4:AF6">
    <sortCondition ref="AE3:AE6"/>
  </sortState>
  <tableColumns count="2">
    <tableColumn id="1" xr3:uid="{67DEA243-81B9-481E-81CB-CCC67F32DD5C}" name="RelIndexValue"/>
    <tableColumn id="2" xr3:uid="{54CEF5CF-B491-4808-BB76-077D4AE2836A}" name="Units"/>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D625809-28B5-4203-84CA-5E2107FF8AA4}" name="FuelType" displayName="FuelType" ref="AE8:AE11" totalsRowShown="0">
  <autoFilter ref="AE8:AE11" xr:uid="{A96E487E-E931-47FA-A2D4-351F01D1C9E0}"/>
  <tableColumns count="1">
    <tableColumn id="1" xr3:uid="{597C0B2D-0E2B-4001-9D6A-0FA406A48AD2}" name="FuelType"/>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D7AAF07E-FFA4-44F0-A22C-489B82D62039}" name="ServiceAreaType" displayName="ServiceAreaType" ref="AH3:AH7" totalsRowShown="0">
  <autoFilter ref="AH3:AH7" xr:uid="{51920BE3-944C-46CD-BFB9-4932E9CDBF1B}"/>
  <tableColumns count="1">
    <tableColumn id="1" xr3:uid="{E23CBB11-D440-49E3-B805-5A4E04D6A27E}" name="ServiceAreaType"/>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6E8664E7-E002-4176-AE76-2209FCE145EB}" name="AdoptionType" displayName="AdoptionType" ref="D3:E7" totalsRowShown="0" tableBorderDxfId="2">
  <autoFilter ref="D3:E7" xr:uid="{2EF8F34F-6533-4F54-89A7-F52A95EDF21D}"/>
  <sortState xmlns:xlrd2="http://schemas.microsoft.com/office/spreadsheetml/2017/richdata2" ref="D4:E6">
    <sortCondition ref="D3:D6"/>
  </sortState>
  <tableColumns count="2">
    <tableColumn id="1" xr3:uid="{A0600522-1BEE-48DD-8C8B-00D5C66A1B25}" name="AdoptionType"/>
    <tableColumn id="2" xr3:uid="{C866EFB9-F20E-4E03-847E-F6204C6ED0B9}" name="Explanation"/>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E65FB43-7695-481A-8FE6-E53BD7EED9D3}" name="WaterUtil" displayName="WaterUtil" ref="AJ3:AJ5" totalsRowShown="0">
  <autoFilter ref="AJ3:AJ5" xr:uid="{CE252BFB-C624-4BB3-9F6C-4C357FB17083}"/>
  <tableColumns count="1">
    <tableColumn id="1" xr3:uid="{3749158A-EEF8-44AE-9A43-8FD8E8CBDF3F}" name="WaterUtil"/>
  </tableColumns>
  <tableStyleInfo name="TableStyleMedium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E38DEC43-924B-4FCF-AC5C-CD112948C682}" name="WasteWTreat" displayName="WasteWTreat" ref="AJ7:AJ9" totalsRowShown="0">
  <autoFilter ref="AJ7:AJ9" xr:uid="{C0E4C285-1C94-490F-BCBC-4488D485B0A4}"/>
  <tableColumns count="1">
    <tableColumn id="1" xr3:uid="{D162784E-9D4D-413F-B9E0-6CF7D73861C1}" name="WasteWTreat"/>
  </tableColumns>
  <tableStyleInfo name="TableStyleMedium2"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A9F770E-8664-463C-9C08-78A2DFC8C583}" name="WaterUseSect" displayName="WaterUseSect" ref="AJ11:AJ15" totalsRowShown="0">
  <autoFilter ref="AJ11:AJ15" xr:uid="{80172A86-BE18-4F70-93F2-F4C6E2B7B835}"/>
  <tableColumns count="1">
    <tableColumn id="1" xr3:uid="{22C1A359-5D5A-4471-AD1E-20A168C44CC0}" name="WaterUseSect"/>
  </tableColumns>
  <tableStyleInfo name="TableStyleMedium2"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BFB1D4B9-C4C1-43D5-8319-BB381FFCCE36}" name="WaterSavUnit" displayName="WaterSavUnit" ref="AJ17:AJ19" totalsRowShown="0">
  <autoFilter ref="AJ17:AJ19" xr:uid="{81A24D27-8718-4FB3-ACD5-794E1F6DF92E}"/>
  <tableColumns count="1">
    <tableColumn id="1" xr3:uid="{7FAE1F1A-AA9C-45BC-88B3-C255B961DE79}" name="WaterSavUnit"/>
  </tableColumns>
  <tableStyleInfo name="TableStyleMedium2"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44D2F31-C0CA-43FC-AE5F-2F6086DC7D2C}" name="WaterSysComp" displayName="WaterSysComp" ref="AJ21:AJ25" totalsRowShown="0">
  <autoFilter ref="AJ21:AJ25" xr:uid="{F1FE90BE-8DF3-4F0D-BE6F-A9923876C42D}"/>
  <sortState xmlns:xlrd2="http://schemas.microsoft.com/office/spreadsheetml/2017/richdata2" ref="AJ22:AJ25">
    <sortCondition ref="AJ21:AJ25"/>
  </sortState>
  <tableColumns count="1">
    <tableColumn id="1" xr3:uid="{3AF4C21A-7B81-4CC1-BBC3-1426F03C326C}" name="WaterSysComp"/>
  </tableColumns>
  <tableStyleInfo name="TableStyleMedium2"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C2D8A2D2-4D5E-4990-A247-7B8A479256F6}" name="WatEnergyType" displayName="WatEnergyType" ref="AJ27:AJ29" totalsRowShown="0">
  <autoFilter ref="AJ27:AJ29" xr:uid="{CDC3E847-836B-4768-8DFB-F26F122795ED}"/>
  <tableColumns count="1">
    <tableColumn id="1" xr3:uid="{798D67AD-9CCB-4523-8C2B-ABF5336D50D2}" name="WatEnergyType"/>
  </tableColumns>
  <tableStyleInfo name="TableStyleMedium2"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13234C6-39CC-4468-AE8D-7F58FCC76989}" name="PotableTreatment" displayName="PotableTreatment" ref="AJ31:AJ37" totalsRowShown="0">
  <autoFilter ref="AJ31:AJ37" xr:uid="{609EE5DC-24C7-42F4-AE15-D01321C1AA4D}"/>
  <tableColumns count="1">
    <tableColumn id="1" xr3:uid="{97D71BBE-DF7F-4650-BEAA-E23B58F5C7FE}" name="PotableTreatment"/>
  </tableColumns>
  <tableStyleInfo name="TableStyleMedium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33CDA33-39DD-4EEE-B69A-2D38CFD5FCEC}" name="WWTreatment" displayName="WWTreatment" ref="AJ39:AJ41" totalsRowShown="0">
  <autoFilter ref="AJ39:AJ41" xr:uid="{28E70251-C6E0-4443-B997-A7B39AC6768F}"/>
  <tableColumns count="1">
    <tableColumn id="1" xr3:uid="{E9BC4E2E-509B-4C54-99D1-D8BB0E1DDCCA}" name="WWTreatment"/>
  </tableColumns>
  <tableStyleInfo name="TableStyleMedium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35B7A21-3602-431E-BE22-E60E4C7CA803}" name="ExtractSupply" displayName="ExtractSupply" ref="AJ43:AJ48" totalsRowShown="0">
  <autoFilter ref="AJ43:AJ48" xr:uid="{6D212FB4-7F7E-4F31-88A6-E5164C44348C}"/>
  <tableColumns count="1">
    <tableColumn id="1" xr3:uid="{2641718B-6E3C-4B38-A414-2D2A2F3E18F9}" name="ExtractSupply"/>
  </tableColumns>
  <tableStyleInfo name="TableStyleMedium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85FE1FE9-1E01-4FF7-9DE2-BBE98AB2E4D8}" name="WatEnergyUnits" displayName="WatEnergyUnits" ref="AJ50:AJ52" totalsRowShown="0">
  <autoFilter ref="AJ50:AJ52" xr:uid="{A8693A05-2344-433C-9405-75FDF851D52F}"/>
  <tableColumns count="1">
    <tableColumn id="1" xr3:uid="{9A783347-6DB8-4A59-B7AD-FD2B65753064}" name="WatEnergyUnits"/>
  </tableColumns>
  <tableStyleInfo name="TableStyleMedium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53AEDBD1-22B6-42EF-90F5-A8EC79C43F3F}" name="TypeEnergyFuel" displayName="TypeEnergyFuel" ref="R3:R8" totalsRowShown="0">
  <autoFilter ref="R3:R8" xr:uid="{DADAE5CF-E8D8-4ED0-8EBC-B1A3BD617F83}"/>
  <sortState xmlns:xlrd2="http://schemas.microsoft.com/office/spreadsheetml/2017/richdata2" ref="R4:R8">
    <sortCondition ref="R3:R8"/>
  </sortState>
  <tableColumns count="1">
    <tableColumn id="1" xr3:uid="{F46D3F08-459D-46D1-B783-7C76BC4C725F}" name="TypeEnergyFuel"/>
  </tableColumns>
  <tableStyleInfo name="TableStyleMedium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AEA3F60A-94D2-44C1-B8A8-29B54CAD1638}" name="LoadReductionType" displayName="LoadReductionType" ref="AL3:AL5" totalsRowShown="0">
  <autoFilter ref="AL3:AL5" xr:uid="{D3347CA1-18D1-47A3-9A67-92690348C86B}"/>
  <tableColumns count="1">
    <tableColumn id="1" xr3:uid="{18DB691F-9373-4589-8535-FD79D165630D}" name="LoadReductionType"/>
  </tableColumns>
  <tableStyleInfo name="TableStyleMedium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4066D62C-DA25-4331-8C2D-F0DDE1CA4638}" name="EfficiencyUpgrade" displayName="EfficiencyUpgrade" ref="AL7:AL14" totalsRowShown="0">
  <autoFilter ref="AL7:AL14" xr:uid="{6062E376-7A7F-4CBC-89E6-CBF5B23BF475}"/>
  <sortState xmlns:xlrd2="http://schemas.microsoft.com/office/spreadsheetml/2017/richdata2" ref="AL8:AL13">
    <sortCondition ref="AL7:AL13"/>
  </sortState>
  <tableColumns count="1">
    <tableColumn id="1" xr3:uid="{5A33148B-6889-4287-AE45-8FF7F3BBBE93}" name="EfficiencyUpgrade"/>
  </tableColumns>
  <tableStyleInfo name="TableStyleMedium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69E6E267-71F2-44DA-AE45-AC13E6065889}" name="LoadShiftType" displayName="LoadShiftType" ref="AL17:AL19" totalsRowShown="0">
  <autoFilter ref="AL17:AL19" xr:uid="{5544689A-A6D5-44E2-BEED-84DBDEA64B17}"/>
  <tableColumns count="1">
    <tableColumn id="1" xr3:uid="{39509136-8F7B-4316-94B8-2E9E2032C982}" name="LoadShiftType"/>
  </tableColumns>
  <tableStyleInfo name="TableStyleMedium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76961FB-641C-46C2-9700-76AE3E23FB38}" name="InterventionScale" displayName="InterventionScale" ref="AL21:AL24" totalsRowShown="0">
  <autoFilter ref="AL21:AL24" xr:uid="{E6550422-B150-4506-90C7-DA969694A39A}"/>
  <tableColumns count="1">
    <tableColumn id="1" xr3:uid="{48025598-8A85-42CC-867C-DF30C90BE9BE}" name="InterventionScale"/>
  </tableColumns>
  <tableStyleInfo name="TableStyleMedium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B56F63A8-4F51-453E-883F-F131159C60BD}" name="BuildingProfiles" displayName="BuildingProfiles" ref="AL26:AL29" totalsRowShown="0">
  <autoFilter ref="AL26:AL29" xr:uid="{B355F4EE-0848-4D17-906B-C9BBEB796EB3}"/>
  <tableColumns count="1">
    <tableColumn id="1" xr3:uid="{8789EB89-FA74-4B0E-BB34-7FAF7C6A9A60}" name="BuildingProfiles"/>
  </tableColumns>
  <tableStyleInfo name="TableStyleMedium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328307C0-8C2C-4F87-B89D-C644D2E3D0B7}" name="ElectricityRateType" displayName="ElectricityRateType" ref="AL32:AL34" totalsRowShown="0">
  <autoFilter ref="AL32:AL34" xr:uid="{FAE52221-A8AA-4D13-BB92-56429E6E992F}"/>
  <tableColumns count="1">
    <tableColumn id="1" xr3:uid="{01E2F957-5556-4D7D-B233-AF3B47C48D79}" name="ElectricityRateType"/>
  </tableColumns>
  <tableStyleInfo name="TableStyleMedium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B1414724-6FDF-4065-8AEF-F303AE138C10}" name="ElectricityReporting" displayName="ElectricityReporting" ref="AL37:AL39" totalsRowShown="0">
  <autoFilter ref="AL37:AL39" xr:uid="{0B1665D4-5F7E-4D19-8D4C-E0A8850D388D}"/>
  <tableColumns count="1">
    <tableColumn id="1" xr3:uid="{B2522D27-EFB3-4400-8AEF-A624C0D6AC40}" name="ElectricityReporting"/>
  </tableColumns>
  <tableStyleInfo name="TableStyleMedium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8CD1E48C-2219-4728-906F-B644F9DED6C5}" name="PrivatePublic" displayName="PrivatePublic" ref="O257:O259" totalsRowShown="0">
  <autoFilter ref="O257:O259" xr:uid="{59BBDE52-818F-498F-ADB8-B12CCCD06EBB}"/>
  <tableColumns count="1">
    <tableColumn id="1" xr3:uid="{FCA27565-78F3-4E1B-A3CE-80A6DD82C2C1}" name="PrivatePublic"/>
  </tableColumns>
  <tableStyleInfo name="TableStyleMedium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726D0744-CCE3-4C45-AB3C-76A1CA1EF87B}" name="FRFuelType" displayName="FRFuelType" ref="AL42:AL48" totalsRowShown="0">
  <autoFilter ref="AL42:AL48" xr:uid="{C5813D5D-087A-4EB7-ABAB-601E84972E9C}"/>
  <tableColumns count="1">
    <tableColumn id="1" xr3:uid="{9A140EBD-9E7C-40A9-9C34-1667EAEEF04C}" name="FRFuelType"/>
  </tableColumns>
  <tableStyleInfo name="TableStyleMedium2"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4EFD4C88-8044-448E-9757-35F206BBC923}" name="FRFuelUnit" displayName="FRFuelUnit" ref="AL51:AL58" totalsRowShown="0">
  <autoFilter ref="AL51:AL58" xr:uid="{D207F2B3-60AD-498A-8F35-9C4BD15ABEF0}"/>
  <tableColumns count="1">
    <tableColumn id="1" xr3:uid="{D2E36407-60C5-4775-93B1-06869F1532D7}" name="FRFuelUnit"/>
  </tableColumns>
  <tableStyleInfo name="TableStyleMedium2"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D671181E-FF00-4071-AF8C-258437DC13F4}" name="GenPowerType" displayName="GenPowerType" ref="AL61:AL63" totalsRowShown="0">
  <autoFilter ref="AL61:AL63" xr:uid="{E070BABE-1AC8-4E0D-A6FC-6BCCFDADA48E}"/>
  <tableColumns count="1">
    <tableColumn id="1" xr3:uid="{2C0FF872-AAAF-43A3-AE32-C7231A4E73BA}" name="GenPowerType"/>
  </tableColumns>
  <tableStyleInfo name="TableStyleMedium2"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875E5F5-6CC8-47D3-ABE8-40865F6F5563}" name="GenerationHours" displayName="GenerationHours" ref="AL65:AL67" totalsRowShown="0">
  <autoFilter ref="AL65:AL67" xr:uid="{DC326423-65C7-4E7F-9014-A9CEC6DDD829}"/>
  <tableColumns count="1">
    <tableColumn id="1" xr3:uid="{7A886A26-8F06-4DE5-A892-40AE6DA5E0E2}" name="GenerationHours"/>
  </tableColumns>
  <tableStyleInfo name="TableStyleMedium2"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480E3E65-369E-487C-A966-3A550D28F617}" name="ElectricUtility" displayName="ElectricUtility" ref="G50:G55" totalsRowShown="0">
  <autoFilter ref="G50:G55" xr:uid="{1EEA2ACA-B6DE-4E9A-A358-CF94AA80D8C9}"/>
  <tableColumns count="1">
    <tableColumn id="1" xr3:uid="{1E4F2B7B-43FA-4535-A961-FFD51488B9AC}" name="ElectricUtility"/>
  </tableColumns>
  <tableStyleInfo name="TableStyleMedium2"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A1EB8BD-4DA6-4E56-AF57-533EDB17FBE6}" name="GasUtility" displayName="GasUtility" ref="G57:G62" totalsRowShown="0">
  <autoFilter ref="G57:G62" xr:uid="{B5B09A9D-7D96-4BF0-B469-8E89FFA61E37}"/>
  <tableColumns count="1">
    <tableColumn id="1" xr3:uid="{A2192F3B-CE92-4147-9C48-10E62C4FF02D}" name="GasUtility"/>
  </tableColumns>
  <tableStyleInfo name="TableStyleMedium2"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DA5C3D0-EF0A-4981-A02B-7AE756E482AD}" name="AdoptIntroText" displayName="AdoptIntroText" ref="D9:D11" totalsRowShown="0">
  <autoFilter ref="D9:D11" xr:uid="{411B2DFB-7D60-4802-BB59-4D86AE18B5D4}"/>
  <tableColumns count="1">
    <tableColumn id="1" xr3:uid="{FE5C2EC1-92C4-4169-BBD1-D70D038BCBC7}" name="AdoptIntroText"/>
  </tableColumns>
  <tableStyleInfo name="TableStyleMedium2"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072592-5649-4768-A2B2-862D0BF319B2}" name="EntityType" displayName="EntityType" ref="M26:M33" totalsRowShown="0">
  <autoFilter ref="M26:M33" xr:uid="{22947622-AD63-4CC8-B3C4-47288BBB463C}"/>
  <tableColumns count="1">
    <tableColumn id="1" xr3:uid="{03032A87-02DA-4067-A436-11369CC7E0F2}" name="EntityType"/>
  </tableColumns>
  <tableStyleInfo name="TableStyleMedium2"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A7082F67-7323-455D-8C70-697A03B6A989}" name="ToolMetric" displayName="ToolMetric" ref="T89:T93" totalsRowShown="0">
  <autoFilter ref="T89:T93" xr:uid="{97977F8E-07D7-4E56-9446-93AAFA0D75F9}"/>
  <tableColumns count="1">
    <tableColumn id="1" xr3:uid="{433C2B6C-58E3-4BA4-B811-5979FB322531}" name="ToolMetric"/>
  </tableColumns>
  <tableStyleInfo name="TableStyleMedium2"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7384719-2AC9-4339-9CF5-D8880328F6EE}" name="PeakHours" displayName="PeakHours" ref="R11:R14" totalsRowShown="0" dataDxfId="1">
  <autoFilter ref="R11:R14" xr:uid="{BBFB911B-BFBB-4009-B722-55DC1D680DCC}"/>
  <tableColumns count="1">
    <tableColumn id="1" xr3:uid="{EAFD346E-CF60-4F1C-8D5E-4540B8DB289A}" name="PeakHours" dataDxfId="0"/>
  </tableColumns>
  <tableStyleInfo name="TableStyleMedium2"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D000141E-E7B1-4406-A809-C64C73EE94FD}" name="AffectedSite" displayName="AffectedSite" ref="AL69:AL71" totalsRowShown="0">
  <autoFilter ref="AL69:AL71" xr:uid="{7448D44F-973E-4BAD-8550-73BD0906B762}"/>
  <tableColumns count="1">
    <tableColumn id="1" xr3:uid="{F2197BBE-C7C2-4E0A-AF65-C29DF5EEF4DA}" name="Affected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3-03-07T16:31:33.82" personId="{00000000-0000-0000-0000-000000000000}" id="{EE16C57E-4C37-B14C-93FA-464417B5AE88}">
    <text xml:space="preserve">
See Task 5.1 report
</text>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3-03-07T16:31:56.33" personId="{00000000-0000-0000-0000-000000000000}" id="{0880BC12-2379-564C-8F5A-B35539B8BF92}">
    <text>See report from Gridworks (Deborah)</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8.bin"/><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 Id="rId4"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7.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20.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 Id="rId9" Type="http://schemas.openxmlformats.org/officeDocument/2006/relationships/table" Target="../tables/table2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2.bin"/><Relationship Id="rId4" Type="http://schemas.openxmlformats.org/officeDocument/2006/relationships/table" Target="../tables/table32.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 Id="rId4" Type="http://schemas.openxmlformats.org/officeDocument/2006/relationships/table" Target="../tables/table3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27.bin"/></Relationships>
</file>

<file path=xl/worksheets/_rels/sheet4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printerSettings" Target="../printerSettings/printerSettings28.bin"/><Relationship Id="rId6" Type="http://schemas.openxmlformats.org/officeDocument/2006/relationships/table" Target="../tables/table42.xml"/><Relationship Id="rId5" Type="http://schemas.openxmlformats.org/officeDocument/2006/relationships/table" Target="../tables/table41.xml"/><Relationship Id="rId4" Type="http://schemas.openxmlformats.org/officeDocument/2006/relationships/table" Target="../tables/table40.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30.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3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26" Type="http://schemas.openxmlformats.org/officeDocument/2006/relationships/table" Target="../tables/table71.xml"/><Relationship Id="rId21" Type="http://schemas.openxmlformats.org/officeDocument/2006/relationships/table" Target="../tables/table66.xml"/><Relationship Id="rId42" Type="http://schemas.openxmlformats.org/officeDocument/2006/relationships/table" Target="../tables/table87.xml"/><Relationship Id="rId47" Type="http://schemas.openxmlformats.org/officeDocument/2006/relationships/table" Target="../tables/table92.xml"/><Relationship Id="rId63" Type="http://schemas.openxmlformats.org/officeDocument/2006/relationships/table" Target="../tables/table108.xml"/><Relationship Id="rId68" Type="http://schemas.openxmlformats.org/officeDocument/2006/relationships/table" Target="../tables/table113.xml"/><Relationship Id="rId84" Type="http://schemas.openxmlformats.org/officeDocument/2006/relationships/table" Target="../tables/table129.xml"/><Relationship Id="rId89" Type="http://schemas.openxmlformats.org/officeDocument/2006/relationships/table" Target="../tables/table134.xml"/><Relationship Id="rId16" Type="http://schemas.openxmlformats.org/officeDocument/2006/relationships/table" Target="../tables/table61.xml"/><Relationship Id="rId11" Type="http://schemas.openxmlformats.org/officeDocument/2006/relationships/table" Target="../tables/table56.xml"/><Relationship Id="rId32" Type="http://schemas.openxmlformats.org/officeDocument/2006/relationships/table" Target="../tables/table77.xml"/><Relationship Id="rId37" Type="http://schemas.openxmlformats.org/officeDocument/2006/relationships/table" Target="../tables/table82.xml"/><Relationship Id="rId53" Type="http://schemas.openxmlformats.org/officeDocument/2006/relationships/table" Target="../tables/table98.xml"/><Relationship Id="rId58" Type="http://schemas.openxmlformats.org/officeDocument/2006/relationships/table" Target="../tables/table103.xml"/><Relationship Id="rId74" Type="http://schemas.openxmlformats.org/officeDocument/2006/relationships/table" Target="../tables/table119.xml"/><Relationship Id="rId79" Type="http://schemas.openxmlformats.org/officeDocument/2006/relationships/table" Target="../tables/table124.xml"/><Relationship Id="rId102" Type="http://schemas.openxmlformats.org/officeDocument/2006/relationships/table" Target="../tables/table147.xml"/><Relationship Id="rId5" Type="http://schemas.openxmlformats.org/officeDocument/2006/relationships/table" Target="../tables/table50.xml"/><Relationship Id="rId90" Type="http://schemas.openxmlformats.org/officeDocument/2006/relationships/table" Target="../tables/table135.xml"/><Relationship Id="rId95" Type="http://schemas.openxmlformats.org/officeDocument/2006/relationships/table" Target="../tables/table140.xml"/><Relationship Id="rId22" Type="http://schemas.openxmlformats.org/officeDocument/2006/relationships/table" Target="../tables/table67.xml"/><Relationship Id="rId27" Type="http://schemas.openxmlformats.org/officeDocument/2006/relationships/table" Target="../tables/table72.xml"/><Relationship Id="rId43" Type="http://schemas.openxmlformats.org/officeDocument/2006/relationships/table" Target="../tables/table88.xml"/><Relationship Id="rId48" Type="http://schemas.openxmlformats.org/officeDocument/2006/relationships/table" Target="../tables/table93.xml"/><Relationship Id="rId64" Type="http://schemas.openxmlformats.org/officeDocument/2006/relationships/table" Target="../tables/table109.xml"/><Relationship Id="rId69" Type="http://schemas.openxmlformats.org/officeDocument/2006/relationships/table" Target="../tables/table114.xml"/><Relationship Id="rId80" Type="http://schemas.openxmlformats.org/officeDocument/2006/relationships/table" Target="../tables/table125.xml"/><Relationship Id="rId85" Type="http://schemas.openxmlformats.org/officeDocument/2006/relationships/table" Target="../tables/table130.xml"/><Relationship Id="rId12" Type="http://schemas.openxmlformats.org/officeDocument/2006/relationships/table" Target="../tables/table57.xml"/><Relationship Id="rId17" Type="http://schemas.openxmlformats.org/officeDocument/2006/relationships/table" Target="../tables/table62.xml"/><Relationship Id="rId25" Type="http://schemas.openxmlformats.org/officeDocument/2006/relationships/table" Target="../tables/table70.xml"/><Relationship Id="rId33" Type="http://schemas.openxmlformats.org/officeDocument/2006/relationships/table" Target="../tables/table78.xml"/><Relationship Id="rId38" Type="http://schemas.openxmlformats.org/officeDocument/2006/relationships/table" Target="../tables/table83.xml"/><Relationship Id="rId46" Type="http://schemas.openxmlformats.org/officeDocument/2006/relationships/table" Target="../tables/table91.xml"/><Relationship Id="rId59" Type="http://schemas.openxmlformats.org/officeDocument/2006/relationships/table" Target="../tables/table104.xml"/><Relationship Id="rId67" Type="http://schemas.openxmlformats.org/officeDocument/2006/relationships/table" Target="../tables/table112.xml"/><Relationship Id="rId103" Type="http://schemas.openxmlformats.org/officeDocument/2006/relationships/table" Target="../tables/table148.xml"/><Relationship Id="rId20" Type="http://schemas.openxmlformats.org/officeDocument/2006/relationships/table" Target="../tables/table65.xml"/><Relationship Id="rId41" Type="http://schemas.openxmlformats.org/officeDocument/2006/relationships/table" Target="../tables/table86.xml"/><Relationship Id="rId54" Type="http://schemas.openxmlformats.org/officeDocument/2006/relationships/table" Target="../tables/table99.xml"/><Relationship Id="rId62" Type="http://schemas.openxmlformats.org/officeDocument/2006/relationships/table" Target="../tables/table107.xml"/><Relationship Id="rId70" Type="http://schemas.openxmlformats.org/officeDocument/2006/relationships/table" Target="../tables/table115.xml"/><Relationship Id="rId75" Type="http://schemas.openxmlformats.org/officeDocument/2006/relationships/table" Target="../tables/table120.xml"/><Relationship Id="rId83" Type="http://schemas.openxmlformats.org/officeDocument/2006/relationships/table" Target="../tables/table128.xml"/><Relationship Id="rId88" Type="http://schemas.openxmlformats.org/officeDocument/2006/relationships/table" Target="../tables/table133.xml"/><Relationship Id="rId91" Type="http://schemas.openxmlformats.org/officeDocument/2006/relationships/table" Target="../tables/table136.xml"/><Relationship Id="rId96" Type="http://schemas.openxmlformats.org/officeDocument/2006/relationships/table" Target="../tables/table141.xml"/><Relationship Id="rId1" Type="http://schemas.openxmlformats.org/officeDocument/2006/relationships/printerSettings" Target="../printerSettings/printerSettings33.bin"/><Relationship Id="rId6" Type="http://schemas.openxmlformats.org/officeDocument/2006/relationships/table" Target="../tables/table51.xml"/><Relationship Id="rId15" Type="http://schemas.openxmlformats.org/officeDocument/2006/relationships/table" Target="../tables/table60.xml"/><Relationship Id="rId23" Type="http://schemas.openxmlformats.org/officeDocument/2006/relationships/table" Target="../tables/table68.xml"/><Relationship Id="rId28" Type="http://schemas.openxmlformats.org/officeDocument/2006/relationships/table" Target="../tables/table73.xml"/><Relationship Id="rId36" Type="http://schemas.openxmlformats.org/officeDocument/2006/relationships/table" Target="../tables/table81.xml"/><Relationship Id="rId49" Type="http://schemas.openxmlformats.org/officeDocument/2006/relationships/table" Target="../tables/table94.xml"/><Relationship Id="rId57" Type="http://schemas.openxmlformats.org/officeDocument/2006/relationships/table" Target="../tables/table102.xml"/><Relationship Id="rId10" Type="http://schemas.openxmlformats.org/officeDocument/2006/relationships/table" Target="../tables/table55.xml"/><Relationship Id="rId31" Type="http://schemas.openxmlformats.org/officeDocument/2006/relationships/table" Target="../tables/table76.xml"/><Relationship Id="rId44" Type="http://schemas.openxmlformats.org/officeDocument/2006/relationships/table" Target="../tables/table89.xml"/><Relationship Id="rId52" Type="http://schemas.openxmlformats.org/officeDocument/2006/relationships/table" Target="../tables/table97.xml"/><Relationship Id="rId60" Type="http://schemas.openxmlformats.org/officeDocument/2006/relationships/table" Target="../tables/table105.xml"/><Relationship Id="rId65" Type="http://schemas.openxmlformats.org/officeDocument/2006/relationships/table" Target="../tables/table110.xml"/><Relationship Id="rId73" Type="http://schemas.openxmlformats.org/officeDocument/2006/relationships/table" Target="../tables/table118.xml"/><Relationship Id="rId78" Type="http://schemas.openxmlformats.org/officeDocument/2006/relationships/table" Target="../tables/table123.xml"/><Relationship Id="rId81" Type="http://schemas.openxmlformats.org/officeDocument/2006/relationships/table" Target="../tables/table126.xml"/><Relationship Id="rId86" Type="http://schemas.openxmlformats.org/officeDocument/2006/relationships/table" Target="../tables/table131.xml"/><Relationship Id="rId94" Type="http://schemas.openxmlformats.org/officeDocument/2006/relationships/table" Target="../tables/table139.xml"/><Relationship Id="rId99" Type="http://schemas.openxmlformats.org/officeDocument/2006/relationships/table" Target="../tables/table144.xml"/><Relationship Id="rId101" Type="http://schemas.openxmlformats.org/officeDocument/2006/relationships/table" Target="../tables/table146.xml"/><Relationship Id="rId4" Type="http://schemas.openxmlformats.org/officeDocument/2006/relationships/table" Target="../tables/table49.xml"/><Relationship Id="rId9" Type="http://schemas.openxmlformats.org/officeDocument/2006/relationships/table" Target="../tables/table54.xml"/><Relationship Id="rId13" Type="http://schemas.openxmlformats.org/officeDocument/2006/relationships/table" Target="../tables/table58.xml"/><Relationship Id="rId18" Type="http://schemas.openxmlformats.org/officeDocument/2006/relationships/table" Target="../tables/table63.xml"/><Relationship Id="rId39" Type="http://schemas.openxmlformats.org/officeDocument/2006/relationships/table" Target="../tables/table84.xml"/><Relationship Id="rId34" Type="http://schemas.openxmlformats.org/officeDocument/2006/relationships/table" Target="../tables/table79.xml"/><Relationship Id="rId50" Type="http://schemas.openxmlformats.org/officeDocument/2006/relationships/table" Target="../tables/table95.xml"/><Relationship Id="rId55" Type="http://schemas.openxmlformats.org/officeDocument/2006/relationships/table" Target="../tables/table100.xml"/><Relationship Id="rId76" Type="http://schemas.openxmlformats.org/officeDocument/2006/relationships/table" Target="../tables/table121.xml"/><Relationship Id="rId97" Type="http://schemas.openxmlformats.org/officeDocument/2006/relationships/table" Target="../tables/table142.xml"/><Relationship Id="rId104" Type="http://schemas.openxmlformats.org/officeDocument/2006/relationships/table" Target="../tables/table149.xml"/><Relationship Id="rId7" Type="http://schemas.openxmlformats.org/officeDocument/2006/relationships/table" Target="../tables/table52.xml"/><Relationship Id="rId71" Type="http://schemas.openxmlformats.org/officeDocument/2006/relationships/table" Target="../tables/table116.xml"/><Relationship Id="rId92" Type="http://schemas.openxmlformats.org/officeDocument/2006/relationships/table" Target="../tables/table137.xml"/><Relationship Id="rId2" Type="http://schemas.openxmlformats.org/officeDocument/2006/relationships/table" Target="../tables/table47.xml"/><Relationship Id="rId29" Type="http://schemas.openxmlformats.org/officeDocument/2006/relationships/table" Target="../tables/table74.xml"/><Relationship Id="rId24" Type="http://schemas.openxmlformats.org/officeDocument/2006/relationships/table" Target="../tables/table69.xml"/><Relationship Id="rId40" Type="http://schemas.openxmlformats.org/officeDocument/2006/relationships/table" Target="../tables/table85.xml"/><Relationship Id="rId45" Type="http://schemas.openxmlformats.org/officeDocument/2006/relationships/table" Target="../tables/table90.xml"/><Relationship Id="rId66" Type="http://schemas.openxmlformats.org/officeDocument/2006/relationships/table" Target="../tables/table111.xml"/><Relationship Id="rId87" Type="http://schemas.openxmlformats.org/officeDocument/2006/relationships/table" Target="../tables/table132.xml"/><Relationship Id="rId61" Type="http://schemas.openxmlformats.org/officeDocument/2006/relationships/table" Target="../tables/table106.xml"/><Relationship Id="rId82" Type="http://schemas.openxmlformats.org/officeDocument/2006/relationships/table" Target="../tables/table127.xml"/><Relationship Id="rId19" Type="http://schemas.openxmlformats.org/officeDocument/2006/relationships/table" Target="../tables/table64.xml"/><Relationship Id="rId14" Type="http://schemas.openxmlformats.org/officeDocument/2006/relationships/table" Target="../tables/table59.xml"/><Relationship Id="rId30" Type="http://schemas.openxmlformats.org/officeDocument/2006/relationships/table" Target="../tables/table75.xml"/><Relationship Id="rId35" Type="http://schemas.openxmlformats.org/officeDocument/2006/relationships/table" Target="../tables/table80.xml"/><Relationship Id="rId56" Type="http://schemas.openxmlformats.org/officeDocument/2006/relationships/table" Target="../tables/table101.xml"/><Relationship Id="rId77" Type="http://schemas.openxmlformats.org/officeDocument/2006/relationships/table" Target="../tables/table122.xml"/><Relationship Id="rId100" Type="http://schemas.openxmlformats.org/officeDocument/2006/relationships/table" Target="../tables/table145.xml"/><Relationship Id="rId8" Type="http://schemas.openxmlformats.org/officeDocument/2006/relationships/table" Target="../tables/table53.xml"/><Relationship Id="rId51" Type="http://schemas.openxmlformats.org/officeDocument/2006/relationships/table" Target="../tables/table96.xml"/><Relationship Id="rId72" Type="http://schemas.openxmlformats.org/officeDocument/2006/relationships/table" Target="../tables/table117.xml"/><Relationship Id="rId93" Type="http://schemas.openxmlformats.org/officeDocument/2006/relationships/table" Target="../tables/table138.xml"/><Relationship Id="rId98" Type="http://schemas.openxmlformats.org/officeDocument/2006/relationships/table" Target="../tables/table143.xml"/><Relationship Id="rId3"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3:G55"/>
  <sheetViews>
    <sheetView showGridLines="0" showRowColHeaders="0" tabSelected="1" zoomScale="140" zoomScaleNormal="140" workbookViewId="0">
      <selection activeCell="D23" sqref="D23"/>
    </sheetView>
  </sheetViews>
  <sheetFormatPr baseColWidth="10" defaultColWidth="8.5" defaultRowHeight="15" x14ac:dyDescent="0.2"/>
  <cols>
    <col min="1" max="1" width="2.5" customWidth="1"/>
    <col min="2" max="2" width="4.5" customWidth="1"/>
    <col min="3" max="3" width="34.5" customWidth="1"/>
    <col min="4" max="5" width="25.5" customWidth="1"/>
    <col min="6" max="6" width="2.5" customWidth="1"/>
    <col min="7" max="7" width="14.5" customWidth="1"/>
  </cols>
  <sheetData>
    <row r="3" spans="2:7" x14ac:dyDescent="0.2">
      <c r="D3" s="95" t="s">
        <v>0</v>
      </c>
      <c r="E3" s="95"/>
    </row>
    <row r="4" spans="2:7" ht="19" x14ac:dyDescent="0.25">
      <c r="B4" s="96"/>
      <c r="C4" s="96"/>
      <c r="D4" s="96"/>
      <c r="E4" s="96"/>
    </row>
    <row r="5" spans="2:7" ht="12" customHeight="1" x14ac:dyDescent="0.25">
      <c r="B5" s="97"/>
      <c r="C5" s="97"/>
      <c r="D5" s="97"/>
      <c r="E5" s="98"/>
    </row>
    <row r="6" spans="2:7" ht="19" x14ac:dyDescent="0.2">
      <c r="B6" s="243" t="s">
        <v>1</v>
      </c>
      <c r="C6" s="243"/>
      <c r="D6" s="243"/>
      <c r="E6" s="243"/>
    </row>
    <row r="7" spans="2:7" ht="5" customHeight="1" x14ac:dyDescent="0.2">
      <c r="B7" s="43"/>
      <c r="E7" s="98"/>
    </row>
    <row r="8" spans="2:7" ht="74.5" customHeight="1" x14ac:dyDescent="0.2">
      <c r="B8" s="244" t="s">
        <v>2</v>
      </c>
      <c r="C8" s="244"/>
      <c r="D8" s="244"/>
      <c r="E8" s="244"/>
    </row>
    <row r="9" spans="2:7" x14ac:dyDescent="0.2">
      <c r="B9" s="12" t="s">
        <v>3</v>
      </c>
      <c r="C9" s="239"/>
      <c r="D9" s="239"/>
      <c r="E9" s="98"/>
    </row>
    <row r="10" spans="2:7" x14ac:dyDescent="0.2">
      <c r="B10" s="12" t="s">
        <v>4</v>
      </c>
      <c r="C10" s="239"/>
      <c r="D10" s="239"/>
      <c r="E10" s="98"/>
    </row>
    <row r="11" spans="2:7" x14ac:dyDescent="0.2">
      <c r="B11" s="12" t="s">
        <v>5</v>
      </c>
      <c r="C11" s="239"/>
      <c r="D11" s="239"/>
      <c r="E11" s="98"/>
    </row>
    <row r="12" spans="2:7" x14ac:dyDescent="0.2">
      <c r="B12" s="12" t="s">
        <v>6</v>
      </c>
      <c r="C12" s="239"/>
      <c r="D12" s="239"/>
      <c r="E12" s="98"/>
    </row>
    <row r="13" spans="2:7" x14ac:dyDescent="0.2">
      <c r="B13" s="239"/>
      <c r="C13" s="239"/>
      <c r="D13" s="239"/>
    </row>
    <row r="14" spans="2:7" x14ac:dyDescent="0.2">
      <c r="B14" s="99" t="s">
        <v>7</v>
      </c>
      <c r="C14" s="99"/>
      <c r="D14" s="110" t="s">
        <v>796</v>
      </c>
      <c r="E14" s="98"/>
    </row>
    <row r="15" spans="2:7" ht="5" customHeight="1" x14ac:dyDescent="0.2">
      <c r="C15" s="99"/>
      <c r="D15" s="100"/>
      <c r="E15" s="98"/>
      <c r="G15" s="101"/>
    </row>
    <row r="16" spans="2:7" x14ac:dyDescent="0.2">
      <c r="B16" s="99" t="s">
        <v>9</v>
      </c>
      <c r="D16" s="110" t="s">
        <v>903</v>
      </c>
      <c r="E16" s="98"/>
      <c r="G16" s="101"/>
    </row>
    <row r="17" spans="2:7" ht="14.5" customHeight="1" x14ac:dyDescent="0.2">
      <c r="C17" s="99"/>
      <c r="D17" s="100"/>
      <c r="E17" s="87" t="s">
        <v>11</v>
      </c>
      <c r="G17" s="101"/>
    </row>
    <row r="18" spans="2:7" x14ac:dyDescent="0.2">
      <c r="B18" s="102" t="s">
        <v>12</v>
      </c>
      <c r="C18" s="99"/>
      <c r="D18" s="100"/>
      <c r="E18" s="98"/>
      <c r="G18" s="101"/>
    </row>
    <row r="19" spans="2:7" ht="14" customHeight="1" x14ac:dyDescent="0.2">
      <c r="B19" s="247" t="s">
        <v>13</v>
      </c>
      <c r="C19" s="248"/>
      <c r="D19" s="111"/>
    </row>
    <row r="20" spans="2:7" ht="14" customHeight="1" x14ac:dyDescent="0.2">
      <c r="B20" s="247"/>
      <c r="C20" s="248"/>
      <c r="D20" s="111">
        <v>44991</v>
      </c>
      <c r="E20" s="103"/>
    </row>
    <row r="21" spans="2:7" ht="5" customHeight="1" x14ac:dyDescent="0.2">
      <c r="E21" s="98"/>
      <c r="G21" s="101"/>
    </row>
    <row r="22" spans="2:7" ht="14.75" customHeight="1" x14ac:dyDescent="0.2">
      <c r="B22" s="241"/>
      <c r="C22" s="99" t="s">
        <v>14</v>
      </c>
      <c r="D22" s="110" t="s">
        <v>3653</v>
      </c>
      <c r="E22" s="98"/>
      <c r="G22" s="101"/>
    </row>
    <row r="23" spans="2:7" ht="5" customHeight="1" x14ac:dyDescent="0.2">
      <c r="B23" s="104"/>
      <c r="C23" s="104"/>
      <c r="D23" s="100"/>
      <c r="E23" s="98"/>
      <c r="G23" s="101"/>
    </row>
    <row r="24" spans="2:7" ht="14" customHeight="1" x14ac:dyDescent="0.2">
      <c r="C24" s="99" t="s">
        <v>15</v>
      </c>
      <c r="D24" s="249" t="s">
        <v>3654</v>
      </c>
      <c r="E24" s="250"/>
      <c r="G24" s="101"/>
    </row>
    <row r="25" spans="2:7" ht="5" customHeight="1" x14ac:dyDescent="0.2">
      <c r="C25" s="99"/>
      <c r="D25" s="4"/>
      <c r="E25" s="98"/>
      <c r="G25" s="101"/>
    </row>
    <row r="26" spans="2:7" x14ac:dyDescent="0.2">
      <c r="C26" s="99" t="s">
        <v>16</v>
      </c>
      <c r="D26" s="249" t="s">
        <v>3655</v>
      </c>
      <c r="E26" s="250"/>
      <c r="G26" s="101"/>
    </row>
    <row r="27" spans="2:7" ht="5" customHeight="1" x14ac:dyDescent="0.2">
      <c r="C27" s="99"/>
      <c r="D27" s="105"/>
      <c r="E27" s="98"/>
      <c r="G27" s="101"/>
    </row>
    <row r="28" spans="2:7" x14ac:dyDescent="0.2">
      <c r="C28" s="99" t="s">
        <v>17</v>
      </c>
      <c r="D28" s="249" t="s">
        <v>3656</v>
      </c>
      <c r="E28" s="250"/>
      <c r="G28" s="101"/>
    </row>
    <row r="29" spans="2:7" ht="5" customHeight="1" x14ac:dyDescent="0.2">
      <c r="C29" s="99"/>
      <c r="D29" s="105"/>
      <c r="E29" s="98"/>
      <c r="G29" s="101"/>
    </row>
    <row r="30" spans="2:7" x14ac:dyDescent="0.2">
      <c r="C30" s="99" t="s">
        <v>18</v>
      </c>
      <c r="D30" s="251" t="s">
        <v>1148</v>
      </c>
      <c r="E30" s="252"/>
    </row>
    <row r="31" spans="2:7" ht="5" customHeight="1" x14ac:dyDescent="0.2">
      <c r="C31" s="99"/>
      <c r="D31" s="105"/>
      <c r="E31" s="98"/>
    </row>
    <row r="32" spans="2:7" x14ac:dyDescent="0.2">
      <c r="C32" s="99" t="s">
        <v>19</v>
      </c>
      <c r="D32" s="110" t="s">
        <v>949</v>
      </c>
      <c r="E32" s="98"/>
    </row>
    <row r="33" spans="2:6" ht="5" customHeight="1" x14ac:dyDescent="0.2">
      <c r="C33" s="99"/>
      <c r="D33" s="105"/>
      <c r="E33" s="98"/>
    </row>
    <row r="34" spans="2:6" ht="14" customHeight="1" x14ac:dyDescent="0.2">
      <c r="C34" s="99" t="s">
        <v>20</v>
      </c>
      <c r="D34" s="110" t="s">
        <v>1010</v>
      </c>
      <c r="E34" s="98"/>
      <c r="F34" s="106"/>
    </row>
    <row r="35" spans="2:6" ht="5" customHeight="1" x14ac:dyDescent="0.2">
      <c r="C35" s="99"/>
      <c r="D35" s="105"/>
      <c r="E35" s="98"/>
      <c r="F35" s="106"/>
    </row>
    <row r="36" spans="2:6" ht="14" customHeight="1" x14ac:dyDescent="0.2">
      <c r="C36" s="99" t="s">
        <v>21</v>
      </c>
      <c r="D36" s="112"/>
      <c r="E36" s="98"/>
      <c r="F36" s="106"/>
    </row>
    <row r="37" spans="2:6" ht="5" customHeight="1" x14ac:dyDescent="0.2">
      <c r="C37" s="99"/>
      <c r="D37" s="99"/>
      <c r="E37" s="98"/>
      <c r="F37" s="106"/>
    </row>
    <row r="38" spans="2:6" x14ac:dyDescent="0.2">
      <c r="C38" s="99" t="s">
        <v>22</v>
      </c>
      <c r="D38" s="112"/>
      <c r="E38" s="98"/>
      <c r="F38" s="106"/>
    </row>
    <row r="39" spans="2:6" ht="5" customHeight="1" x14ac:dyDescent="0.2">
      <c r="C39" s="99"/>
      <c r="D39" s="99"/>
      <c r="E39" s="98"/>
      <c r="F39" s="106"/>
    </row>
    <row r="40" spans="2:6" x14ac:dyDescent="0.2">
      <c r="C40" s="99" t="s">
        <v>23</v>
      </c>
      <c r="D40" s="112" t="s">
        <v>1112</v>
      </c>
      <c r="E40" s="98"/>
      <c r="F40" s="106"/>
    </row>
    <row r="41" spans="2:6" ht="5" customHeight="1" x14ac:dyDescent="0.2">
      <c r="C41" s="99"/>
      <c r="D41" s="99"/>
      <c r="E41" s="98"/>
      <c r="F41" s="106"/>
    </row>
    <row r="42" spans="2:6" ht="18" x14ac:dyDescent="0.2">
      <c r="C42" s="99"/>
      <c r="D42" s="99"/>
      <c r="E42" s="87" t="s">
        <v>11</v>
      </c>
      <c r="F42" s="106"/>
    </row>
    <row r="43" spans="2:6" ht="14" customHeight="1" x14ac:dyDescent="0.2">
      <c r="C43" s="99"/>
      <c r="D43" s="95" t="s">
        <v>0</v>
      </c>
      <c r="E43" s="98"/>
      <c r="F43" s="106"/>
    </row>
    <row r="44" spans="2:6" x14ac:dyDescent="0.2">
      <c r="B44" s="102" t="s">
        <v>24</v>
      </c>
      <c r="E44" s="98"/>
    </row>
    <row r="45" spans="2:6" ht="5" customHeight="1" x14ac:dyDescent="0.2">
      <c r="E45" s="98"/>
    </row>
    <row r="46" spans="2:6" ht="16" x14ac:dyDescent="0.2">
      <c r="C46" s="107" t="s">
        <v>25</v>
      </c>
      <c r="D46" s="110" t="s">
        <v>787</v>
      </c>
      <c r="E46" s="98"/>
    </row>
    <row r="47" spans="2:6" ht="5" customHeight="1" x14ac:dyDescent="0.2">
      <c r="C47" s="108"/>
      <c r="E47" s="98"/>
    </row>
    <row r="48" spans="2:6" ht="16" x14ac:dyDescent="0.2">
      <c r="C48" s="107" t="s">
        <v>26</v>
      </c>
      <c r="D48" s="110" t="s">
        <v>787</v>
      </c>
      <c r="E48" s="98"/>
    </row>
    <row r="49" spans="3:5" ht="5" customHeight="1" x14ac:dyDescent="0.2">
      <c r="C49" s="108"/>
      <c r="E49" s="98"/>
    </row>
    <row r="50" spans="3:5" ht="16" x14ac:dyDescent="0.2">
      <c r="C50" s="107" t="s">
        <v>27</v>
      </c>
      <c r="D50" s="110" t="s">
        <v>787</v>
      </c>
      <c r="E50" s="98"/>
    </row>
    <row r="51" spans="3:5" ht="5" customHeight="1" x14ac:dyDescent="0.2">
      <c r="C51" s="108"/>
      <c r="E51" s="98"/>
    </row>
    <row r="52" spans="3:5" ht="77" customHeight="1" x14ac:dyDescent="0.2">
      <c r="C52" s="109" t="s">
        <v>28</v>
      </c>
      <c r="D52" s="245"/>
      <c r="E52" s="246"/>
    </row>
    <row r="53" spans="3:5" x14ac:dyDescent="0.2">
      <c r="E53" s="98"/>
    </row>
    <row r="54" spans="3:5" x14ac:dyDescent="0.2">
      <c r="D54" s="95" t="s">
        <v>0</v>
      </c>
      <c r="E54" s="98"/>
    </row>
    <row r="55" spans="3:5" x14ac:dyDescent="0.2">
      <c r="E55" s="98"/>
    </row>
  </sheetData>
  <sheetProtection sheet="1" objects="1" scenarios="1"/>
  <mergeCells count="8">
    <mergeCell ref="B6:E6"/>
    <mergeCell ref="B8:E8"/>
    <mergeCell ref="D52:E52"/>
    <mergeCell ref="B19:C20"/>
    <mergeCell ref="D24:E24"/>
    <mergeCell ref="D26:E26"/>
    <mergeCell ref="D28:E28"/>
    <mergeCell ref="D30:E30"/>
  </mergeCells>
  <conditionalFormatting sqref="D16">
    <cfRule type="notContainsBlanks" dxfId="683" priority="209">
      <formula>LEN(TRIM(D16))&gt;0</formula>
    </cfRule>
  </conditionalFormatting>
  <conditionalFormatting sqref="D24">
    <cfRule type="notContainsBlanks" dxfId="682" priority="179">
      <formula>LEN(TRIM(D24))&gt;0</formula>
    </cfRule>
  </conditionalFormatting>
  <conditionalFormatting sqref="D34">
    <cfRule type="notContainsBlanks" dxfId="681" priority="164">
      <formula>LEN(TRIM(D34))&gt;0</formula>
    </cfRule>
  </conditionalFormatting>
  <conditionalFormatting sqref="D26">
    <cfRule type="notContainsBlanks" dxfId="680" priority="125">
      <formula>LEN(TRIM(D26))&gt;0</formula>
    </cfRule>
  </conditionalFormatting>
  <conditionalFormatting sqref="D28">
    <cfRule type="notContainsBlanks" dxfId="679" priority="119">
      <formula>LEN(TRIM(D28))&gt;0</formula>
    </cfRule>
  </conditionalFormatting>
  <conditionalFormatting sqref="D30">
    <cfRule type="notContainsBlanks" dxfId="678" priority="116">
      <formula>LEN(TRIM(D30))&gt;0</formula>
    </cfRule>
  </conditionalFormatting>
  <conditionalFormatting sqref="D46">
    <cfRule type="notContainsBlanks" dxfId="677" priority="100">
      <formula>LEN(TRIM(D46))&gt;0</formula>
    </cfRule>
  </conditionalFormatting>
  <conditionalFormatting sqref="D48">
    <cfRule type="notContainsBlanks" dxfId="676" priority="97">
      <formula>LEN(TRIM(D48))&gt;0</formula>
    </cfRule>
  </conditionalFormatting>
  <conditionalFormatting sqref="D50">
    <cfRule type="notContainsBlanks" dxfId="675" priority="94">
      <formula>LEN(TRIM(D50))&gt;0</formula>
    </cfRule>
  </conditionalFormatting>
  <conditionalFormatting sqref="D52">
    <cfRule type="notContainsBlanks" dxfId="674" priority="91">
      <formula>LEN(TRIM(D52))&gt;0</formula>
    </cfRule>
  </conditionalFormatting>
  <conditionalFormatting sqref="B44:E53">
    <cfRule type="expression" dxfId="673" priority="89">
      <formula>$D$14&lt;&gt;"Final"</formula>
    </cfRule>
  </conditionalFormatting>
  <conditionalFormatting sqref="D22">
    <cfRule type="notContainsBlanks" dxfId="672" priority="87">
      <formula>LEN(TRIM(D22))&gt;0</formula>
    </cfRule>
  </conditionalFormatting>
  <conditionalFormatting sqref="C22:D22">
    <cfRule type="expression" dxfId="671" priority="83">
      <formula>$D$14="Application"</formula>
    </cfRule>
  </conditionalFormatting>
  <conditionalFormatting sqref="D32">
    <cfRule type="notContainsBlanks" dxfId="670" priority="49">
      <formula>LEN(TRIM(D32))&gt;0</formula>
    </cfRule>
  </conditionalFormatting>
  <conditionalFormatting sqref="D54">
    <cfRule type="expression" dxfId="669" priority="32">
      <formula>$D$14&lt;&gt;"Final"</formula>
    </cfRule>
  </conditionalFormatting>
  <conditionalFormatting sqref="D36">
    <cfRule type="expression" dxfId="668" priority="20">
      <formula>$D$14="Application"</formula>
    </cfRule>
  </conditionalFormatting>
  <conditionalFormatting sqref="D19">
    <cfRule type="expression" dxfId="667" priority="13" stopIfTrue="1">
      <formula>$D$14="Final"</formula>
    </cfRule>
  </conditionalFormatting>
  <conditionalFormatting sqref="D14 D19:D20 D22 D24 D16 D26 D28 D30 D32 D34 D36 D38 D40 D46 D48 D50 D52">
    <cfRule type="containsBlanks" dxfId="666" priority="346">
      <formula>LEN(TRIM(D14))=0</formula>
    </cfRule>
  </conditionalFormatting>
  <conditionalFormatting sqref="D20">
    <cfRule type="expression" dxfId="665" priority="11" stopIfTrue="1">
      <formula>$D$14="Kick-off"</formula>
    </cfRule>
  </conditionalFormatting>
  <conditionalFormatting sqref="C36:D36">
    <cfRule type="expression" dxfId="664" priority="344" stopIfTrue="1">
      <formula>$D$16&lt;&gt;"ARD"</formula>
    </cfRule>
  </conditionalFormatting>
  <conditionalFormatting sqref="C26:E28">
    <cfRule type="expression" dxfId="663" priority="345">
      <formula>$D$16="Market Facilitation"</formula>
    </cfRule>
  </conditionalFormatting>
  <conditionalFormatting sqref="C38:D40">
    <cfRule type="expression" dxfId="662" priority="217">
      <formula>OR($D$16="Scientific and Techno-economic", ISBLANK($D$16), $D$36="No", $D$16="Market Facilitation")</formula>
    </cfRule>
  </conditionalFormatting>
  <conditionalFormatting sqref="E17 E42">
    <cfRule type="expression" dxfId="661" priority="1">
      <formula>$D$14&lt;&gt;"Final"</formula>
    </cfRule>
  </conditionalFormatting>
  <dataValidations xWindow="1119" yWindow="344" count="25">
    <dataValidation type="date" allowBlank="1" showInputMessage="1" showErrorMessage="1" errorTitle="Need Valid Date" error="Please input a valid date." sqref="D25" xr:uid="{999B5D08-7A2C-4ECB-9D4F-EE13155E56D8}">
      <formula1>43466</formula1>
      <formula2>47484</formula2>
    </dataValidation>
    <dataValidation type="list" allowBlank="1" showInputMessage="1" showErrorMessage="1" promptTitle="Type of Project" prompt="Please indicate the type of project by selecting the appropriate item from the drop-down list." sqref="D16" xr:uid="{C67BE142-E8B1-49D7-AE67-C8F372941D0B}">
      <formula1>INDIRECT("ProjectType[Project Type]")</formula1>
    </dataValidation>
    <dataValidation type="list" allowBlank="1" showInputMessage="1" promptTitle="Detailed Customer End-Use Sector" prompt="From the list below, please select the most relevant customer end-use sector for the technology being developed or tested." sqref="D34" xr:uid="{F7D170FA-5560-487C-8F02-0B5FB9C3C228}">
      <formula1>INDIRECT("TargetMarketSector[TargetMarketSector]")</formula1>
    </dataValidation>
    <dataValidation type="date" allowBlank="1" showInputMessage="1" showErrorMessage="1" errorTitle="Need Valid Date" error="Please input a valid date." promptTitle="Response Date" prompt="Please record date in MM/DD/YYYY format." sqref="D19:D20" xr:uid="{2784C08F-8D7D-4764-B6E8-7985395C5307}">
      <formula1>43466</formula1>
      <formula2>47484</formula2>
    </dataValidation>
    <dataValidation allowBlank="1" showInputMessage="1" showErrorMessage="1" promptTitle="Grant Number" prompt="Please record the EPC-##-### number." sqref="D22" xr:uid="{DE11362F-0286-462B-A36B-BE7249ABDB0D}"/>
    <dataValidation type="list" showInputMessage="1" showErrorMessage="1" promptTitle="Data Collection" prompt="Please select the relevant data collection period." sqref="D14 D20" xr:uid="{27288F99-586C-48A6-A385-7359D10F603D}">
      <formula1>INDIRECT("QuestionnaireType[QuestionnaireType]")</formula1>
    </dataValidation>
    <dataValidation allowBlank="1" showErrorMessage="1" promptTitle="Target Market Sector" prompt="Target market for the technology/ research /etc." sqref="D44 D37 D39 D41:D42" xr:uid="{07439650-83C1-448F-A64B-CC6D01A4BC9E}"/>
    <dataValidation allowBlank="1" showErrorMessage="1" promptTitle="Scale of project" prompt="Please indicate the scale of the project (e.g., number of units deployed, number of houses retrofitted for demonstration, etc.)" sqref="D31" xr:uid="{6801188A-2828-444C-AB84-ACBED3A9E4CA}"/>
    <dataValidation type="list" allowBlank="1" showInputMessage="1" showErrorMessage="1" promptTitle="General Customer End-Use Sector" prompt="From the list below, please select the most relevant customer end-use sector for the technology being developed or tested." sqref="D32" xr:uid="{3C74F6F0-0FD7-4990-9F5E-459DFFECF015}">
      <formula1>INDIRECT("GenCustSector[GenCustSector]")</formula1>
    </dataValidation>
    <dataValidation showErrorMessage="1" promptTitle="Data Collection" prompt="Please select the relevant data collection period." sqref="D15:D18" xr:uid="{2395A494-DA91-4BC6-A33A-A068EBC3849B}"/>
    <dataValidation allowBlank="1" sqref="D35" xr:uid="{D4E2FA98-AF43-45B5-848A-9938A8CBD3B0}"/>
    <dataValidation type="list" allowBlank="1" showInputMessage="1" promptTitle="Piloting Technology" prompt="Please indicate if you are piloting a technology outside of the lab as part of the EPIC-funding." sqref="D36" xr:uid="{68C40BAF-89A1-4BCB-A58B-7015F8C569F3}">
      <formula1>INDIRECT("Yes_No[Yes_No]")</formula1>
    </dataValidation>
    <dataValidation type="list" allowBlank="1" showInputMessage="1" showErrorMessage="1" promptTitle="Project Influence" prompt="Please indicate if the project would have occurred without EPIC funding." sqref="D46" xr:uid="{9FF1A220-829D-4D54-B9C8-188EA7DC72F5}">
      <formula1>INDIRECT("Yes_No[Yes_No]")</formula1>
    </dataValidation>
    <dataValidation type="list" allowBlank="1" showInputMessage="1" showErrorMessage="1" promptTitle="Project Timeline" prompt="Please indicate if the project would have been completed during the same timeline without EPIC funding." sqref="D48" xr:uid="{C1E3E823-4AA0-4661-B6F4-FC65035EDA82}">
      <formula1>INDIRECT("Yes_No[Yes_No]")</formula1>
    </dataValidation>
    <dataValidation type="list" allowBlank="1" showInputMessage="1" showErrorMessage="1" promptTitle="Project Scale" prompt="Please indicate if the project would have been completed at the same scale without EPIC funding." sqref="D50" xr:uid="{94D5F24D-BFB5-4A03-BB19-ADFFCA361105}">
      <formula1>INDIRECT("Yes_No[Yes_No]")</formula1>
    </dataValidation>
    <dataValidation allowBlank="1" showInputMessage="1" showErrorMessage="1" promptTitle="Comments" prompt="Please provide any additional comments on the role of EPIC in supporting this project." sqref="D52:E52" xr:uid="{3A2FE59B-8D07-4495-8E44-EDC61CE62113}"/>
    <dataValidation allowBlank="1" showErrorMessage="1" errorTitle="Need Valid Date" error="Please input a valid date." sqref="E20" xr:uid="{9ABED437-5D9B-46AE-932F-8A391D8C62E1}"/>
    <dataValidation showErrorMessage="1" sqref="E20" xr:uid="{3CFE1991-05BF-451C-80C4-A8490C738A11}"/>
    <dataValidation allowBlank="1" showInputMessage="1" showErrorMessage="1" promptTitle="Technology(ies)" prompt="Please provide a brief description of the technology(ies) being developed or tested. If there are multiple, please describe each." sqref="D26:E26" xr:uid="{437F5419-3017-4880-9904-EC6FE0B1F3B2}"/>
    <dataValidation allowBlank="1" showInputMessage="1" showErrorMessage="1" promptTitle="Baseline Technology(ies)" prompt="Please provide the baseline, or next-best existing alternatives for the technology(ies) being developed or tested." sqref="D28:E28" xr:uid="{B65ED0BC-5553-4157-A60C-91F4436F89A8}"/>
    <dataValidation allowBlank="1" showInputMessage="1" showErrorMessage="1" promptTitle="Scale of Project" prompt="Please indicate the scale of the project (e.g., number of units deployed, number of houses retrofitted for demonstration, etc.)." sqref="D30:E30" xr:uid="{F9AE5678-DC45-4856-8451-E37F087A7939}"/>
    <dataValidation type="list" allowBlank="1" showInputMessage="1" promptTitle="Gas Utility" prompt="Please select the gas utility for the project site from the drop down list." sqref="D40" xr:uid="{C9E53CD6-3AB6-4B23-8E6C-5A5FE71DABA5}">
      <formula1>INDIRECT("GasUtility[GasUtility]")</formula1>
    </dataValidation>
    <dataValidation type="list" allowBlank="1" showInputMessage="1" promptTitle="Electric Utility" prompt="Please select the electric utility for the project site from the drop down list." sqref="D38" xr:uid="{BCD88A58-0F2B-4F34-9BBD-58B51EC78D57}">
      <formula1>INDIRECT("ElectricUtility[ElectricUtility]")</formula1>
    </dataValidation>
    <dataValidation allowBlank="1" showInputMessage="1" showErrorMessage="1" promptTitle="Grant Title" prompt="Please enter the short title for your project." sqref="D24:E24" xr:uid="{93BF31D0-9B3E-4EA8-B765-F3D573E8F80F}"/>
    <dataValidation type="list" showInputMessage="1" showErrorMessage="1" promptTitle="Response Date" prompt="Please input the date as MM/DD/YYYY." sqref="D19" xr:uid="{2CD1A622-FABD-4765-A0DE-49CCE977380F}">
      <formula1>INDIRECT("QuestionnaireType[QuestionnaireType]")</formula1>
    </dataValidation>
  </dataValidations>
  <hyperlinks>
    <hyperlink ref="D3" location="ProjectTeam!B2" tooltip="NEXT PAGE &gt;" display="NEXT PAGE &gt;" xr:uid="{AC8F9310-F6C1-4DC0-BD68-66BC0636BBA3}"/>
    <hyperlink ref="D54" location="ProjectTeam!B2" tooltip="NEXT PAGE &gt;" display="NEXT PAGE &gt;" xr:uid="{05440AA9-66FF-4566-BE7A-EEE0CCFB04FD}"/>
    <hyperlink ref="D43" location="ProjectTeam!B2" tooltip="NEXT PAGE &gt;" display="NEXT PAGE &gt;" xr:uid="{FB971A8F-1F4B-4C2D-AD87-4195725260F0}"/>
  </hyperlinks>
  <pageMargins left="0.25" right="0.25" top="0.75" bottom="0.75" header="0.3" footer="0.3"/>
  <pageSetup orientation="portrait" r:id="rId1"/>
  <headerFooter>
    <oddHeader>&amp;C&amp;"-,Bold"&amp;9BACKGROUND INFORMATION</oddHeader>
    <oddFooter xml:space="preserve">&amp;L&amp;D&amp;CPage &amp;P of &amp;N&amp;RRFQ ##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8679-A3C3-4893-BCB2-4FE28C0E481C}">
  <sheetPr codeName="Sheet2">
    <tabColor theme="0" tint="-0.249977111117893"/>
  </sheetPr>
  <dimension ref="A1:R2"/>
  <sheetViews>
    <sheetView zoomScaleNormal="100" workbookViewId="0"/>
  </sheetViews>
  <sheetFormatPr baseColWidth="10" defaultColWidth="11.1640625" defaultRowHeight="15" x14ac:dyDescent="0.2"/>
  <cols>
    <col min="1" max="1" width="8" bestFit="1" customWidth="1"/>
    <col min="2" max="2" width="9.83203125" bestFit="1" customWidth="1"/>
    <col min="3" max="3" width="7.5" bestFit="1" customWidth="1"/>
    <col min="4" max="4" width="7" bestFit="1" customWidth="1"/>
    <col min="5" max="5" width="7.83203125" bestFit="1" customWidth="1"/>
    <col min="6" max="6" width="7.5" bestFit="1" customWidth="1"/>
    <col min="7" max="7" width="5.1640625" customWidth="1"/>
    <col min="8" max="8" width="7.5" bestFit="1" customWidth="1"/>
    <col min="9" max="9" width="4.5" bestFit="1" customWidth="1"/>
    <col min="10" max="10" width="9" bestFit="1" customWidth="1"/>
    <col min="11" max="11" width="8.5" bestFit="1" customWidth="1"/>
    <col min="12" max="12" width="8.1640625" bestFit="1" customWidth="1"/>
    <col min="13" max="13" width="6" bestFit="1" customWidth="1"/>
    <col min="14" max="14" width="5.83203125" bestFit="1" customWidth="1"/>
    <col min="15" max="15" width="6.83203125" bestFit="1" customWidth="1"/>
    <col min="16" max="16" width="7.1640625" bestFit="1" customWidth="1"/>
    <col min="17" max="17" width="7.5" bestFit="1" customWidth="1"/>
    <col min="18" max="18" width="10.5" customWidth="1"/>
  </cols>
  <sheetData>
    <row r="1" spans="1:18" s="1" customFormat="1" ht="26" x14ac:dyDescent="0.15">
      <c r="A1" s="54" t="s">
        <v>29</v>
      </c>
      <c r="B1" s="55" t="s">
        <v>30</v>
      </c>
      <c r="C1" s="55" t="s">
        <v>31</v>
      </c>
      <c r="D1" s="36" t="s">
        <v>32</v>
      </c>
      <c r="E1" s="36" t="s">
        <v>33</v>
      </c>
      <c r="F1" s="36" t="s">
        <v>34</v>
      </c>
      <c r="G1" s="36" t="s">
        <v>35</v>
      </c>
      <c r="H1" s="36" t="s">
        <v>36</v>
      </c>
      <c r="I1" s="36" t="s">
        <v>37</v>
      </c>
      <c r="J1" s="36" t="s">
        <v>38</v>
      </c>
      <c r="K1" s="36" t="s">
        <v>39</v>
      </c>
      <c r="L1" s="36" t="s">
        <v>40</v>
      </c>
      <c r="M1" s="36" t="s">
        <v>41</v>
      </c>
      <c r="N1" s="36" t="s">
        <v>42</v>
      </c>
      <c r="O1" s="36" t="s">
        <v>43</v>
      </c>
      <c r="P1" s="36" t="s">
        <v>44</v>
      </c>
      <c r="Q1" s="36" t="s">
        <v>45</v>
      </c>
      <c r="R1" s="38" t="s">
        <v>46</v>
      </c>
    </row>
    <row r="2" spans="1:18" s="9" customFormat="1" ht="12" x14ac:dyDescent="0.15">
      <c r="A2" s="39" t="str">
        <f>Background!D22</f>
        <v>EPC-17-047</v>
      </c>
      <c r="B2" s="40" t="str">
        <f>Background!$D$14</f>
        <v>Final</v>
      </c>
      <c r="C2" s="68">
        <v>1</v>
      </c>
      <c r="D2" s="40" t="str">
        <f>Background!D16</f>
        <v>Scientific and Techno-economic</v>
      </c>
      <c r="E2" s="41">
        <f>IF(B2="Kick-off",Background!D19,Background!D20)</f>
        <v>44991</v>
      </c>
      <c r="F2" s="40" t="str">
        <f>Background!D24</f>
        <v>Open Framework for Integrated Data Operations (OpenFIDO)</v>
      </c>
      <c r="G2" s="40" t="str">
        <f>Background!D26</f>
        <v>Advanced power system data management and analysis</v>
      </c>
      <c r="H2" s="40" t="str">
        <f>Background!D28</f>
        <v>Legacy data archival and legacy modeling and analysis tools</v>
      </c>
      <c r="I2" s="40" t="str">
        <f>Background!D30</f>
        <v>N/A</v>
      </c>
      <c r="J2" s="40" t="str">
        <f>Background!D32</f>
        <v>Residential - existing</v>
      </c>
      <c r="K2" s="40" t="str">
        <f>Background!D34</f>
        <v>Single-family</v>
      </c>
      <c r="L2" s="40">
        <f>Background!D36</f>
        <v>0</v>
      </c>
      <c r="M2" s="40">
        <f>Background!D38</f>
        <v>0</v>
      </c>
      <c r="N2" s="40" t="str">
        <f>Background!D40</f>
        <v>Statewide</v>
      </c>
      <c r="O2" s="40" t="str">
        <f>Background!D46</f>
        <v>No</v>
      </c>
      <c r="P2" s="40" t="str">
        <f>Background!D48</f>
        <v>No</v>
      </c>
      <c r="Q2" s="40" t="str">
        <f>Background!D50</f>
        <v>No</v>
      </c>
      <c r="R2" s="42">
        <f>Background!D52</f>
        <v>0</v>
      </c>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9A08-1DDD-4E11-B73D-339172A0729C}">
  <sheetPr>
    <tabColor theme="8" tint="-0.249977111117893"/>
  </sheetPr>
  <dimension ref="B2:O19"/>
  <sheetViews>
    <sheetView showGridLines="0" zoomScale="150" zoomScaleNormal="150" workbookViewId="0">
      <selection activeCell="A10" sqref="A10"/>
    </sheetView>
  </sheetViews>
  <sheetFormatPr baseColWidth="10" defaultColWidth="8.83203125" defaultRowHeight="15" x14ac:dyDescent="0.2"/>
  <cols>
    <col min="1" max="1" width="2.5" customWidth="1"/>
    <col min="2" max="2" width="28.5" customWidth="1"/>
    <col min="3" max="3" width="15.5" customWidth="1"/>
    <col min="4" max="4" width="19.5" customWidth="1"/>
    <col min="5" max="5" width="16" customWidth="1"/>
    <col min="6" max="10" width="8.5" customWidth="1"/>
    <col min="14" max="14" width="35.5" customWidth="1"/>
  </cols>
  <sheetData>
    <row r="2" spans="2:15" x14ac:dyDescent="0.2">
      <c r="B2" s="13" t="s">
        <v>47</v>
      </c>
      <c r="E2" s="11" t="s">
        <v>0</v>
      </c>
    </row>
    <row r="3" spans="2:15" ht="5" customHeight="1" x14ac:dyDescent="0.2">
      <c r="B3" s="4"/>
      <c r="D3" s="11"/>
    </row>
    <row r="4" spans="2:15" x14ac:dyDescent="0.2">
      <c r="B4" s="12" t="s">
        <v>48</v>
      </c>
      <c r="D4" s="11"/>
    </row>
    <row r="5" spans="2:15" x14ac:dyDescent="0.2">
      <c r="B5" s="16" t="s">
        <v>49</v>
      </c>
      <c r="D5" s="11"/>
    </row>
    <row r="6" spans="2:15" x14ac:dyDescent="0.2">
      <c r="B6" s="12" t="s">
        <v>50</v>
      </c>
      <c r="D6" s="11"/>
    </row>
    <row r="7" spans="2:15" ht="5" customHeight="1" x14ac:dyDescent="0.2"/>
    <row r="8" spans="2:15" ht="52" x14ac:dyDescent="0.2">
      <c r="B8" s="5" t="s">
        <v>51</v>
      </c>
      <c r="C8" s="3" t="s">
        <v>52</v>
      </c>
      <c r="D8" s="3" t="s">
        <v>53</v>
      </c>
      <c r="E8" s="3" t="s">
        <v>54</v>
      </c>
      <c r="F8" s="3" t="s">
        <v>55</v>
      </c>
      <c r="G8" s="3" t="s">
        <v>56</v>
      </c>
      <c r="H8" s="3" t="s">
        <v>57</v>
      </c>
      <c r="I8" s="3" t="s">
        <v>58</v>
      </c>
      <c r="J8" s="3" t="s">
        <v>59</v>
      </c>
      <c r="K8" s="3" t="s">
        <v>60</v>
      </c>
      <c r="L8" s="3" t="s">
        <v>61</v>
      </c>
      <c r="M8" s="3" t="s">
        <v>62</v>
      </c>
      <c r="N8" s="3" t="s">
        <v>63</v>
      </c>
    </row>
    <row r="9" spans="2:15" x14ac:dyDescent="0.2">
      <c r="B9" s="19" t="s">
        <v>3651</v>
      </c>
      <c r="C9" s="19" t="s">
        <v>981</v>
      </c>
      <c r="D9" s="19" t="s">
        <v>784</v>
      </c>
      <c r="E9" s="19" t="s">
        <v>936</v>
      </c>
      <c r="F9" s="19" t="s">
        <v>779</v>
      </c>
      <c r="G9" s="19" t="s">
        <v>787</v>
      </c>
      <c r="H9" s="19" t="s">
        <v>787</v>
      </c>
      <c r="I9" s="19" t="s">
        <v>787</v>
      </c>
      <c r="J9" s="19" t="s">
        <v>787</v>
      </c>
      <c r="K9" s="19" t="s">
        <v>787</v>
      </c>
      <c r="L9" s="19" t="s">
        <v>787</v>
      </c>
      <c r="M9" s="113"/>
      <c r="N9" s="113"/>
    </row>
    <row r="10" spans="2:15" ht="27" x14ac:dyDescent="0.2">
      <c r="B10" s="19" t="s">
        <v>3657</v>
      </c>
      <c r="C10" s="19" t="s">
        <v>970</v>
      </c>
      <c r="D10" s="19" t="s">
        <v>799</v>
      </c>
      <c r="E10" s="19" t="s">
        <v>936</v>
      </c>
      <c r="F10" s="19" t="s">
        <v>779</v>
      </c>
      <c r="G10" s="19" t="s">
        <v>787</v>
      </c>
      <c r="H10" s="19" t="s">
        <v>787</v>
      </c>
      <c r="I10" s="19" t="s">
        <v>787</v>
      </c>
      <c r="J10" s="19" t="s">
        <v>787</v>
      </c>
      <c r="K10" s="19" t="s">
        <v>787</v>
      </c>
      <c r="L10" s="19" t="s">
        <v>787</v>
      </c>
      <c r="M10" s="113"/>
      <c r="N10" s="113"/>
    </row>
    <row r="11" spans="2:15" ht="27" x14ac:dyDescent="0.2">
      <c r="B11" s="19" t="s">
        <v>3652</v>
      </c>
      <c r="C11" s="19" t="s">
        <v>987</v>
      </c>
      <c r="D11" s="19" t="s">
        <v>799</v>
      </c>
      <c r="E11" s="19" t="s">
        <v>911</v>
      </c>
      <c r="F11" s="19" t="s">
        <v>779</v>
      </c>
      <c r="G11" s="19" t="s">
        <v>787</v>
      </c>
      <c r="H11" s="19" t="s">
        <v>787</v>
      </c>
      <c r="I11" s="19" t="s">
        <v>787</v>
      </c>
      <c r="J11" s="19" t="s">
        <v>787</v>
      </c>
      <c r="K11" s="19" t="s">
        <v>787</v>
      </c>
      <c r="L11" s="19" t="s">
        <v>787</v>
      </c>
      <c r="M11" s="113"/>
      <c r="N11" s="113"/>
    </row>
    <row r="12" spans="2:15" x14ac:dyDescent="0.2">
      <c r="B12" s="19"/>
      <c r="C12" s="19"/>
      <c r="D12" s="19"/>
      <c r="E12" s="19"/>
      <c r="F12" s="19"/>
      <c r="G12" s="19"/>
      <c r="H12" s="19"/>
      <c r="I12" s="19"/>
      <c r="J12" s="19"/>
      <c r="K12" s="19"/>
      <c r="L12" s="19"/>
      <c r="M12" s="113"/>
      <c r="N12" s="113"/>
      <c r="O12" s="6"/>
    </row>
    <row r="13" spans="2:15" x14ac:dyDescent="0.2">
      <c r="B13" s="19"/>
      <c r="C13" s="19"/>
      <c r="D13" s="19"/>
      <c r="E13" s="19"/>
      <c r="F13" s="19"/>
      <c r="G13" s="19"/>
      <c r="H13" s="19"/>
      <c r="I13" s="19"/>
      <c r="J13" s="19"/>
      <c r="K13" s="19"/>
      <c r="L13" s="19"/>
      <c r="M13" s="113"/>
      <c r="N13" s="113"/>
    </row>
    <row r="14" spans="2:15" x14ac:dyDescent="0.2">
      <c r="B14" s="17"/>
      <c r="C14" s="17"/>
      <c r="D14" s="17"/>
      <c r="E14" s="17"/>
      <c r="F14" s="17"/>
      <c r="G14" s="17"/>
      <c r="H14" s="17"/>
      <c r="I14" s="17"/>
      <c r="J14" s="17"/>
      <c r="K14" s="17"/>
      <c r="L14" s="17"/>
      <c r="M14" s="17"/>
      <c r="N14" s="17"/>
    </row>
    <row r="15" spans="2:15" x14ac:dyDescent="0.2">
      <c r="B15" s="17"/>
      <c r="C15" s="17"/>
      <c r="D15" s="17"/>
      <c r="E15" s="18"/>
      <c r="F15" s="17"/>
      <c r="G15" s="17"/>
      <c r="H15" s="17"/>
      <c r="I15" s="17"/>
      <c r="J15" s="17"/>
      <c r="K15" s="17"/>
      <c r="L15" s="17"/>
      <c r="M15" s="17"/>
      <c r="N15" s="17"/>
    </row>
    <row r="16" spans="2:15"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sheetData>
  <sheetProtection sheet="1" objects="1" scenarios="1"/>
  <conditionalFormatting sqref="M9:M13">
    <cfRule type="expression" dxfId="660" priority="3">
      <formula>$L9="Yes"</formula>
    </cfRule>
  </conditionalFormatting>
  <conditionalFormatting sqref="N9:N13">
    <cfRule type="expression" dxfId="659" priority="2">
      <formula>$M9="Yes"</formula>
    </cfRule>
  </conditionalFormatting>
  <dataValidations xWindow="519" yWindow="685" count="14">
    <dataValidation allowBlank="1" showInputMessage="1" showErrorMessage="1" promptTitle="Name of Entity" prompt="Please enter the name of the organization or company." sqref="B9:B13" xr:uid="{B558FC05-01C2-41A4-BD65-AEE7BEF9BDD7}"/>
    <dataValidation type="list" allowBlank="1" showInputMessage="1" showErrorMessage="1" promptTitle="Prime or Subcontractor" prompt="Please indicate if the organization is the prime or subcontractor on this project." sqref="D9:D13" xr:uid="{2E48C82E-106E-46FD-B6F6-F7A23087A5EC}">
      <formula1>INDIRECT("ProjectRole[ProjectRole]")</formula1>
    </dataValidation>
    <dataValidation type="list" allowBlank="1" showInputMessage="1" promptTitle="Project Role" prompt="Please select the role of this organization on the project. Type in additional roles if not on this list." sqref="E9:E13" xr:uid="{6C6B3A9D-EDAF-4A85-A8C0-E0FCEDF7CB7F}">
      <formula1>INDIRECT("ExpertRole[Expert Role]")</formula1>
    </dataValidation>
    <dataValidation type="list" allowBlank="1" showInputMessage="1" showErrorMessage="1" promptTitle="Small Business" prompt="Please indicate if the organization is small business certified." sqref="G9:G13" xr:uid="{A3A8A88D-C2D9-4E73-83F9-EE172D718988}">
      <formula1>INDIRECT("BusinessStatus[Businessstatus]")</formula1>
    </dataValidation>
    <dataValidation type="list" allowBlank="1" showInputMessage="1" showErrorMessage="1" promptTitle="Woman-owned" prompt="Please indicate if the organization is woman-owned certified." sqref="I9:I13" xr:uid="{A30F729B-204F-4816-9915-12765B93BFCE}">
      <formula1>INDIRECT("BusinessStatus[Businessstatus]")</formula1>
    </dataValidation>
    <dataValidation type="list" allowBlank="1" showInputMessage="1" showErrorMessage="1" promptTitle="Disabled-veteran-owned" prompt="Please indicate if the organization is disabled-veteran-owned certified." sqref="H9:H13" xr:uid="{1D1025D8-7D97-466A-8F47-9007DE28FC6A}">
      <formula1>INDIRECT("BusinessStatus[Businessstatus]")</formula1>
    </dataValidation>
    <dataValidation type="list" allowBlank="1" showInputMessage="1" showErrorMessage="1" promptTitle="Minority-owned" prompt="Please indicate if the organization is minority-owned certified." sqref="J9:J13" xr:uid="{89AFB024-4B88-44C9-B863-7CE8CB693B71}">
      <formula1>INDIRECT("BusinessStatus[Businessstatus]")</formula1>
    </dataValidation>
    <dataValidation type="list" allowBlank="1" showInputMessage="1" showErrorMessage="1" promptTitle="LGBT-owned" prompt="Please indicate if the organization is LGBT-owned certified." sqref="K9:K13" xr:uid="{51998CE9-6A84-48BF-8984-4D4A1D3BF6C8}">
      <formula1>INDIRECT("BusinessStatus[Businessstatus]")</formula1>
    </dataValidation>
    <dataValidation allowBlank="1" showInputMessage="1" showErrorMessage="1" promptTitle="EIN Outcomes" prompt="Please describe any outcomes realized from connections made through EIN e.g., investments, teaming arrangements such as pursuing a solicitation together, sales of products." sqref="N9:N13" xr:uid="{9FAA8E50-A884-4D96-8153-693CD26432AB}"/>
    <dataValidation type="list" allowBlank="1" showInputMessage="1" showErrorMessage="1" promptTitle="California Entity" prompt="Please indicate if the organization is based in California." sqref="F9:F13" xr:uid="{B9930FAC-4EDE-4B3D-AC06-3EB787F941C2}">
      <formula1>INDIRECT("Yes_No[Yes_No]")</formula1>
    </dataValidation>
    <dataValidation type="list" allowBlank="1" showInputMessage="1" showErrorMessage="1" promptTitle="Disabled-veteran-owned" prompt="Please indicate if the organization is disabled-veteran-owned certified." sqref="H9:H13" xr:uid="{28A4228E-DFFB-4B08-A70D-74DEBD910156}">
      <formula1>INDIRECT("BusinessStatus[BusinessStatus]")</formula1>
    </dataValidation>
    <dataValidation type="list" allowBlank="1" showInputMessage="1" showErrorMessage="1" promptTitle="EIN Member" prompt="Please indicate if the grantee is a member of the Empower Innovation Network (EIN). https://www.empowerinnovation.net/" sqref="L9:L13" xr:uid="{D1EC59B4-5751-4B31-A283-65357E1F405C}">
      <formula1>INDIRECT("Yes_No[Yes_No]")</formula1>
    </dataValidation>
    <dataValidation type="list" allowBlank="1" showInputMessage="1" showErrorMessage="1" promptTitle="EIN Connection" prompt="Please indicate if the organization has made any connections through the EIN. For a connection to have occurred, it must have been reciprocal - at least one message was sent and responded to." sqref="M9:M13" xr:uid="{E915E885-0C34-4FA1-BB9D-3711F4DDD547}">
      <formula1>INDIRECT("Yes_No[Yes_No]")</formula1>
    </dataValidation>
    <dataValidation type="list" allowBlank="1" showInputMessage="1" promptTitle="Type of Entity" prompt="Select the type of entity from the drop-down list. " sqref="C9:C13" xr:uid="{6F118D5A-0A32-47BA-98CA-EEF1725F5AF4}">
      <formula1>INDIRECT("EntityType[EntityType]")</formula1>
    </dataValidation>
  </dataValidations>
  <hyperlinks>
    <hyperlink ref="E2" location="PerformanceMetrics!B2" tooltip="NEXT PAGE &gt;" display="NEXT PAGE &gt;" xr:uid="{B91C31EF-C22A-411D-AC29-2F6C49F29137}"/>
  </hyperlinks>
  <pageMargins left="0.7" right="0.7" top="0.75" bottom="0.75" header="0.3" footer="0.3"/>
  <pageSetup orientation="landscape" r:id="rId1"/>
  <headerFooter>
    <oddHeader>&amp;C&amp;"-,Bold"&amp;9PROJECT TEAM - ORGANIZATIONS</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27F510C6-9138-4D2A-B622-1BA1C6BD0882}">
            <xm:f>Background!$D$14&lt;&gt;"Final"</xm:f>
            <x14:dxf>
              <font>
                <color theme="0"/>
              </font>
            </x14:dxf>
          </x14:cfRule>
          <xm:sqref>B6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42DB-AF55-4746-8B07-7F10E2110887}">
  <sheetPr>
    <tabColor theme="0" tint="-0.249977111117893"/>
  </sheetPr>
  <dimension ref="A1:P11"/>
  <sheetViews>
    <sheetView workbookViewId="0"/>
  </sheetViews>
  <sheetFormatPr baseColWidth="10" defaultColWidth="8.5" defaultRowHeight="12" x14ac:dyDescent="0.15"/>
  <cols>
    <col min="1" max="1" width="8.5" style="9" customWidth="1"/>
    <col min="2" max="2" width="10.5" style="9" bestFit="1" customWidth="1"/>
    <col min="3" max="16" width="8.5" style="9" customWidth="1"/>
    <col min="17" max="16384" width="8.5" style="9"/>
  </cols>
  <sheetData>
    <row r="1" spans="1:16" ht="13" x14ac:dyDescent="0.15">
      <c r="A1" s="55" t="s">
        <v>29</v>
      </c>
      <c r="B1" s="55" t="s">
        <v>30</v>
      </c>
      <c r="C1" s="55" t="s">
        <v>31</v>
      </c>
      <c r="D1" s="35" t="s">
        <v>64</v>
      </c>
      <c r="E1" s="35" t="s">
        <v>65</v>
      </c>
      <c r="F1" s="35" t="s">
        <v>66</v>
      </c>
      <c r="G1" s="35" t="s">
        <v>67</v>
      </c>
      <c r="H1" s="35" t="s">
        <v>68</v>
      </c>
      <c r="I1" s="35" t="s">
        <v>69</v>
      </c>
      <c r="J1" s="35" t="s">
        <v>70</v>
      </c>
      <c r="K1" s="35" t="s">
        <v>71</v>
      </c>
      <c r="L1" s="35" t="s">
        <v>72</v>
      </c>
      <c r="M1" s="35" t="s">
        <v>73</v>
      </c>
      <c r="N1" s="35" t="s">
        <v>74</v>
      </c>
      <c r="O1" s="35" t="s">
        <v>75</v>
      </c>
      <c r="P1" s="35" t="s">
        <v>76</v>
      </c>
    </row>
    <row r="2" spans="1:16" x14ac:dyDescent="0.15">
      <c r="A2" s="9" t="str">
        <f>IF(D2&lt;&gt;0,Background!$D$22,0)</f>
        <v>EPC-17-047</v>
      </c>
      <c r="B2" s="9" t="str">
        <f>Background!$D$14</f>
        <v>Final</v>
      </c>
      <c r="C2" s="9">
        <v>1</v>
      </c>
      <c r="D2" s="9" t="str" cm="1">
        <f t="array" ref="D2:P6">ProjectTeamOrgs[]</f>
        <v>SLAC National Accelerator Laboratory</v>
      </c>
      <c r="E2" s="9" t="str">
        <v>University</v>
      </c>
      <c r="F2" s="9" t="str">
        <v>Prime</v>
      </c>
      <c r="G2" s="9" t="str">
        <v>Technology developer</v>
      </c>
      <c r="H2" s="9" t="str">
        <v>Yes</v>
      </c>
      <c r="I2" s="9" t="str">
        <v>No</v>
      </c>
      <c r="J2" s="9" t="str">
        <v>No</v>
      </c>
      <c r="K2" s="9" t="str">
        <v>No</v>
      </c>
      <c r="L2" s="9" t="str">
        <v>No</v>
      </c>
      <c r="M2" s="9" t="str">
        <v>No</v>
      </c>
      <c r="N2" s="9" t="str">
        <v>No</v>
      </c>
      <c r="O2" s="9">
        <v>0</v>
      </c>
      <c r="P2" s="9">
        <v>0</v>
      </c>
    </row>
    <row r="3" spans="1:16" x14ac:dyDescent="0.15">
      <c r="A3" s="9" t="str">
        <f>IF(D3&lt;&gt;0,Background!$D$22,0)</f>
        <v>EPC-17-047</v>
      </c>
      <c r="B3" s="9" t="str">
        <f>Background!$D$14</f>
        <v>Final</v>
      </c>
      <c r="C3" s="9">
        <v>1</v>
      </c>
      <c r="D3" s="9" t="str">
        <v>Presence PG</v>
      </c>
      <c r="E3" s="9" t="str">
        <v>Growth company, 3-10 years old</v>
      </c>
      <c r="F3" s="9" t="str">
        <v>Subcontractor</v>
      </c>
      <c r="G3" s="9" t="str">
        <v>Technology developer</v>
      </c>
      <c r="H3" s="9" t="str">
        <v>Yes</v>
      </c>
      <c r="I3" s="9" t="str">
        <v>No</v>
      </c>
      <c r="J3" s="9" t="str">
        <v>No</v>
      </c>
      <c r="K3" s="9" t="str">
        <v>No</v>
      </c>
      <c r="L3" s="9" t="str">
        <v>No</v>
      </c>
      <c r="M3" s="9" t="str">
        <v>No</v>
      </c>
      <c r="N3" s="9" t="str">
        <v>No</v>
      </c>
      <c r="O3" s="9">
        <v>0</v>
      </c>
      <c r="P3" s="9">
        <v>0</v>
      </c>
    </row>
    <row r="4" spans="1:16" x14ac:dyDescent="0.15">
      <c r="A4" s="9" t="str">
        <f>IF(D4&lt;&gt;0,Background!$D$22,0)</f>
        <v>EPC-17-047</v>
      </c>
      <c r="B4" s="9" t="str">
        <f>Background!$D$14</f>
        <v>Final</v>
      </c>
      <c r="C4" s="9">
        <v>1</v>
      </c>
      <c r="D4" s="9" t="str">
        <v>GridWorks</v>
      </c>
      <c r="E4" s="9" t="str">
        <v>Non-profit organization</v>
      </c>
      <c r="F4" s="9" t="str">
        <v>Subcontractor</v>
      </c>
      <c r="G4" s="9" t="str">
        <v>Project assistance</v>
      </c>
      <c r="H4" s="9" t="str">
        <v>Yes</v>
      </c>
      <c r="I4" s="9" t="str">
        <v>No</v>
      </c>
      <c r="J4" s="9" t="str">
        <v>No</v>
      </c>
      <c r="K4" s="9" t="str">
        <v>No</v>
      </c>
      <c r="L4" s="9" t="str">
        <v>No</v>
      </c>
      <c r="M4" s="9" t="str">
        <v>No</v>
      </c>
      <c r="N4" s="9" t="str">
        <v>No</v>
      </c>
      <c r="O4" s="9">
        <v>0</v>
      </c>
      <c r="P4" s="9">
        <v>0</v>
      </c>
    </row>
    <row r="5" spans="1:16"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c r="O5" s="9">
        <v>0</v>
      </c>
      <c r="P5" s="9">
        <v>0</v>
      </c>
    </row>
    <row r="6" spans="1:16"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c r="O6" s="9">
        <v>0</v>
      </c>
      <c r="P6" s="9">
        <v>0</v>
      </c>
    </row>
    <row r="7" spans="1:16" x14ac:dyDescent="0.15">
      <c r="A7" s="9">
        <f>IF(D7&lt;&gt;0,Background!$D$22,0)</f>
        <v>0</v>
      </c>
      <c r="B7" s="9" t="str">
        <f>Background!$D$14</f>
        <v>Final</v>
      </c>
      <c r="C7" s="9">
        <v>1</v>
      </c>
    </row>
    <row r="8" spans="1:16" x14ac:dyDescent="0.15">
      <c r="A8" s="9">
        <f>IF(D8&lt;&gt;0,Background!$D$22,0)</f>
        <v>0</v>
      </c>
      <c r="B8" s="9" t="str">
        <f>Background!$D$14</f>
        <v>Final</v>
      </c>
      <c r="C8" s="9">
        <v>1</v>
      </c>
    </row>
    <row r="9" spans="1:16" x14ac:dyDescent="0.15">
      <c r="A9" s="9">
        <f>IF(D9&lt;&gt;0,Background!$D$22,0)</f>
        <v>0</v>
      </c>
      <c r="B9" s="9" t="str">
        <f>Background!$D$14</f>
        <v>Final</v>
      </c>
      <c r="C9" s="9">
        <v>1</v>
      </c>
    </row>
    <row r="10" spans="1:16" x14ac:dyDescent="0.15">
      <c r="A10" s="9">
        <f>IF(D10&lt;&gt;0,Background!$D$22,0)</f>
        <v>0</v>
      </c>
      <c r="B10" s="9" t="str">
        <f>Background!$D$14</f>
        <v>Final</v>
      </c>
      <c r="C10" s="9">
        <v>1</v>
      </c>
    </row>
    <row r="11" spans="1:16" x14ac:dyDescent="0.15">
      <c r="A11" s="9">
        <f>IF(D11&lt;&gt;0,Background!$D$22,0)</f>
        <v>0</v>
      </c>
      <c r="B11" s="9" t="str">
        <f>Background!$D$14</f>
        <v>Final</v>
      </c>
      <c r="C11" s="9">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634-97E7-4302-A402-C6AD9933201A}">
  <sheetPr>
    <tabColor theme="8" tint="-0.249977111117893"/>
  </sheetPr>
  <dimension ref="A1"/>
  <sheetViews>
    <sheetView workbookViewId="0"/>
  </sheetViews>
  <sheetFormatPr baseColWidth="10" defaultColWidth="8.83203125" defaultRowHeight="15" x14ac:dyDescent="0.2"/>
  <sheetData>
    <row r="1" spans="1:1" x14ac:dyDescent="0.2">
      <c r="A1" t="s">
        <v>3650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06BF-7BDA-4489-8CEE-353A4B69126E}">
  <sheetPr>
    <tabColor theme="8" tint="-0.249977111117893"/>
  </sheetPr>
  <dimension ref="B2:L23"/>
  <sheetViews>
    <sheetView showGridLines="0" zoomScale="140" zoomScaleNormal="140" workbookViewId="0">
      <selection activeCell="L16" sqref="L16"/>
    </sheetView>
  </sheetViews>
  <sheetFormatPr baseColWidth="10" defaultColWidth="8.83203125" defaultRowHeight="15" x14ac:dyDescent="0.2"/>
  <cols>
    <col min="1" max="1" width="2.5" customWidth="1"/>
    <col min="2" max="2" width="23.5" customWidth="1"/>
    <col min="3" max="3" width="22.5" customWidth="1"/>
    <col min="4" max="4" width="11.5" customWidth="1"/>
    <col min="5" max="7" width="10.5" customWidth="1"/>
    <col min="8" max="8" width="11.5" customWidth="1"/>
    <col min="9" max="9" width="22.5" customWidth="1"/>
    <col min="10" max="10" width="43.5" customWidth="1"/>
    <col min="11" max="11" width="22.5" customWidth="1"/>
    <col min="12" max="14" width="12" customWidth="1"/>
    <col min="15" max="15" width="11.5" customWidth="1"/>
  </cols>
  <sheetData>
    <row r="2" spans="2:12" x14ac:dyDescent="0.2">
      <c r="B2" s="253" t="s">
        <v>77</v>
      </c>
      <c r="C2" s="253"/>
      <c r="G2" s="18" t="s">
        <v>0</v>
      </c>
    </row>
    <row r="3" spans="2:12" ht="5" customHeight="1" x14ac:dyDescent="0.2">
      <c r="B3" s="240"/>
      <c r="C3" s="240"/>
      <c r="G3" s="18"/>
    </row>
    <row r="4" spans="2:12" ht="51" customHeight="1" x14ac:dyDescent="0.2">
      <c r="B4" s="254" t="s">
        <v>78</v>
      </c>
      <c r="C4" s="254"/>
      <c r="D4" s="254"/>
      <c r="E4" s="254"/>
      <c r="F4" s="254"/>
      <c r="G4" s="254"/>
      <c r="H4" s="32"/>
      <c r="I4" s="241"/>
    </row>
    <row r="5" spans="2:12" ht="5" customHeight="1" x14ac:dyDescent="0.2">
      <c r="C5" s="7"/>
      <c r="D5" s="7"/>
    </row>
    <row r="6" spans="2:12" x14ac:dyDescent="0.2">
      <c r="B6" s="13" t="s">
        <v>79</v>
      </c>
      <c r="C6" s="7"/>
      <c r="D6" s="7"/>
    </row>
    <row r="7" spans="2:12" ht="79.25" customHeight="1" x14ac:dyDescent="0.2">
      <c r="B7" s="254" t="s">
        <v>80</v>
      </c>
      <c r="C7" s="254"/>
      <c r="D7" s="254"/>
      <c r="E7" s="254"/>
      <c r="F7" s="254"/>
      <c r="G7" s="254"/>
      <c r="H7" s="32"/>
      <c r="I7" s="241"/>
    </row>
    <row r="8" spans="2:12" ht="4.5" customHeight="1" x14ac:dyDescent="0.2"/>
    <row r="9" spans="2:12" x14ac:dyDescent="0.2">
      <c r="B9" s="13" t="s">
        <v>81</v>
      </c>
    </row>
    <row r="10" spans="2:12" ht="68.75" customHeight="1" x14ac:dyDescent="0.2">
      <c r="B10" s="254" t="s">
        <v>82</v>
      </c>
      <c r="C10" s="254"/>
      <c r="D10" s="254"/>
      <c r="E10" s="254"/>
      <c r="F10" s="254"/>
      <c r="G10" s="254"/>
      <c r="H10" s="32"/>
      <c r="I10" s="241"/>
    </row>
    <row r="11" spans="2:12" ht="5" customHeight="1" x14ac:dyDescent="0.2">
      <c r="B11" s="241"/>
      <c r="C11" s="241"/>
      <c r="D11" s="241"/>
      <c r="E11" s="241"/>
      <c r="F11" s="241"/>
      <c r="G11" s="241"/>
      <c r="H11" s="241"/>
    </row>
    <row r="12" spans="2:12" x14ac:dyDescent="0.2">
      <c r="B12" s="12" t="s">
        <v>83</v>
      </c>
      <c r="C12" s="241"/>
      <c r="D12" s="241"/>
      <c r="E12" s="241"/>
      <c r="F12" s="241"/>
      <c r="G12" s="241"/>
      <c r="H12" s="241"/>
    </row>
    <row r="13" spans="2:12" ht="5" customHeight="1" x14ac:dyDescent="0.2"/>
    <row r="14" spans="2:12" ht="39" x14ac:dyDescent="0.2">
      <c r="B14" s="3" t="s">
        <v>84</v>
      </c>
      <c r="C14" s="3" t="s">
        <v>85</v>
      </c>
      <c r="D14" s="3" t="s">
        <v>86</v>
      </c>
      <c r="E14" s="3" t="s">
        <v>87</v>
      </c>
      <c r="F14" s="3" t="s">
        <v>88</v>
      </c>
      <c r="G14" s="3" t="s">
        <v>89</v>
      </c>
      <c r="H14" s="3" t="s">
        <v>90</v>
      </c>
      <c r="I14" s="3" t="s">
        <v>91</v>
      </c>
      <c r="J14" s="3" t="s">
        <v>92</v>
      </c>
      <c r="K14" s="3" t="s">
        <v>93</v>
      </c>
      <c r="L14" s="22" t="s">
        <v>94</v>
      </c>
    </row>
    <row r="15" spans="2:12" ht="40" x14ac:dyDescent="0.2">
      <c r="B15" s="19" t="s">
        <v>3659</v>
      </c>
      <c r="C15" s="19" t="s">
        <v>813</v>
      </c>
      <c r="D15" s="19" t="s">
        <v>3660</v>
      </c>
      <c r="E15" s="115" t="s">
        <v>1148</v>
      </c>
      <c r="F15" s="115" t="s">
        <v>3661</v>
      </c>
      <c r="G15" s="115" t="s">
        <v>3661</v>
      </c>
      <c r="H15" s="115" t="s">
        <v>3661</v>
      </c>
      <c r="I15" s="19" t="s">
        <v>3662</v>
      </c>
      <c r="J15" s="19" t="s">
        <v>3663</v>
      </c>
      <c r="K15" s="19" t="s">
        <v>1148</v>
      </c>
      <c r="L15" s="116" t="s">
        <v>3661</v>
      </c>
    </row>
    <row r="16" spans="2:12" x14ac:dyDescent="0.2">
      <c r="B16" s="19"/>
      <c r="C16" s="19"/>
      <c r="D16" s="19"/>
      <c r="E16" s="115"/>
      <c r="F16" s="115"/>
      <c r="G16" s="115"/>
      <c r="H16" s="115"/>
      <c r="I16" s="19"/>
      <c r="J16" s="19"/>
      <c r="K16" s="19"/>
      <c r="L16" s="116"/>
    </row>
    <row r="17" spans="2:12" x14ac:dyDescent="0.2">
      <c r="B17" s="19"/>
      <c r="C17" s="19"/>
      <c r="D17" s="19"/>
      <c r="E17" s="115"/>
      <c r="F17" s="115"/>
      <c r="G17" s="115"/>
      <c r="H17" s="115"/>
      <c r="I17" s="19"/>
      <c r="J17" s="19"/>
      <c r="K17" s="19"/>
      <c r="L17" s="116"/>
    </row>
    <row r="18" spans="2:12" x14ac:dyDescent="0.2">
      <c r="B18" s="19"/>
      <c r="C18" s="19"/>
      <c r="D18" s="19"/>
      <c r="E18" s="115"/>
      <c r="F18" s="115"/>
      <c r="G18" s="115"/>
      <c r="H18" s="115"/>
      <c r="I18" s="19"/>
      <c r="J18" s="19"/>
      <c r="K18" s="19"/>
      <c r="L18" s="116"/>
    </row>
    <row r="19" spans="2:12" x14ac:dyDescent="0.2">
      <c r="B19" s="19"/>
      <c r="C19" s="19"/>
      <c r="D19" s="19"/>
      <c r="E19" s="115"/>
      <c r="F19" s="115"/>
      <c r="G19" s="115"/>
      <c r="H19" s="115"/>
      <c r="I19" s="19"/>
      <c r="J19" s="19"/>
      <c r="K19" s="19"/>
      <c r="L19" s="116"/>
    </row>
    <row r="20" spans="2:12" x14ac:dyDescent="0.2">
      <c r="B20" s="17"/>
      <c r="C20" s="17"/>
      <c r="D20" s="17"/>
      <c r="E20" s="17"/>
      <c r="F20" s="17"/>
      <c r="G20" s="17"/>
      <c r="H20" s="17"/>
      <c r="I20" s="17"/>
      <c r="J20" s="17"/>
      <c r="K20" s="17"/>
      <c r="L20" s="17"/>
    </row>
    <row r="21" spans="2:12" x14ac:dyDescent="0.2">
      <c r="B21" s="17"/>
      <c r="C21" s="17"/>
      <c r="D21" s="17"/>
      <c r="E21" s="17"/>
      <c r="F21" s="17"/>
      <c r="G21" s="17"/>
      <c r="H21" s="17"/>
      <c r="I21" s="17"/>
      <c r="J21" s="17"/>
      <c r="K21" s="17"/>
      <c r="L21" s="17"/>
    </row>
    <row r="22" spans="2:12" x14ac:dyDescent="0.2">
      <c r="B22" s="17"/>
      <c r="C22" s="17"/>
      <c r="D22" s="17"/>
      <c r="E22" s="17"/>
      <c r="F22" s="17"/>
      <c r="G22" s="17"/>
      <c r="H22" s="17"/>
      <c r="I22" s="17"/>
      <c r="J22" s="17"/>
      <c r="K22" s="17"/>
      <c r="L22" s="17"/>
    </row>
    <row r="23" spans="2:12" x14ac:dyDescent="0.2">
      <c r="G23" s="18" t="s">
        <v>0</v>
      </c>
    </row>
  </sheetData>
  <sheetProtection sheet="1" objects="1" scenarios="1"/>
  <mergeCells count="4">
    <mergeCell ref="B2:C2"/>
    <mergeCell ref="B7:G7"/>
    <mergeCell ref="B4:G4"/>
    <mergeCell ref="B10:G10"/>
  </mergeCells>
  <dataValidations xWindow="337" yWindow="832" count="11">
    <dataValidation allowBlank="1" showInputMessage="1" showErrorMessage="1" promptTitle="Citation(s)" prompt="Please provide all relevant citation(s) associated with the supporting documentation." sqref="K15:K19" xr:uid="{712A6A24-136F-46A2-989B-54C2CF385EB4}"/>
    <dataValidation allowBlank="1" showInputMessage="1" showErrorMessage="1" promptTitle="Performance Metric" prompt="Please provide a short description of the performance metric." sqref="B15:B19" xr:uid="{7126C3AF-9BDC-42DB-A8F8-8F9A64905D9A}"/>
    <dataValidation type="list" allowBlank="1" showInputMessage="1" showErrorMessage="1" promptTitle="Metric Category" prompt="Please select the general type of metric from the list below." sqref="C15:C19" xr:uid="{382B720D-C6DF-4C55-9185-6FD5EA779098}">
      <formula1>INDIRECT("MetricCategory[MetricCategory]")</formula1>
    </dataValidation>
    <dataValidation allowBlank="1" showInputMessage="1" showErrorMessage="1" promptTitle="Significance of Metric" prompt="Please briefly describe the significance of the metric to the research or technology's success and beneficial impact. This should address how meeting or failing to meet the performance metric might impact the project or technology on a high level." sqref="J15:J19" xr:uid="{D6BBF0D3-08E3-4451-89E0-7BB63D62FD72}"/>
    <dataValidation allowBlank="1" showInputMessage="1" showErrorMessage="1" promptTitle="Metric Unit" prompt="Please specify the unit of the metric provided." sqref="D15:D19" xr:uid="{2A6928B5-B201-4379-B1A8-74FC6C64B15D}"/>
    <dataValidation allowBlank="1" showInputMessage="1" showErrorMessage="1" promptTitle="Benchmark Performance" prompt="Please input the numeric value of the current industry performance standard, or closest competitor performance of the type of technology that the current project can compare to." sqref="E15:E19" xr:uid="{C28D92CA-548D-413A-8FA5-A86188EF4F8E}"/>
    <dataValidation allowBlank="1" showInputMessage="1" showErrorMessage="1" promptTitle="Current Performance" prompt="Please enter the numeric value of performance that your technology has demonstrated to-date." sqref="F15:F19" xr:uid="{1D45CC2B-577F-4AF3-81E0-CDF2B63E81C0}"/>
    <dataValidation allowBlank="1" showInputMessage="1" showErrorMessage="1" promptTitle="Minimum Target Performance" prompt="Please input the numeric value of the minimum target performance for the technology to achieve by the end of the project funding. It will be used to determine a minimum successful result. " sqref="G15:G19" xr:uid="{5378ECE2-6BC7-473E-9FCF-B26E6A9E1823}"/>
    <dataValidation allowBlank="1" showInputMessage="1" showErrorMessage="1" promptTitle="Goal Target Performance" prompt="Please input the numeric value of the goal target performance for the metric to achieve by the end of the project funding. This value represents the highest estimated level of performance possible by the end of project funding." sqref="H15:H19" xr:uid="{DADA2E6C-A719-4786-9523-3809E96C0944}"/>
    <dataValidation allowBlank="1" showInputMessage="1" showErrorMessage="1" promptTitle="Evaluation Method" prompt="Please describe the evaluation method that will be used to assess or measure the metric (e.g., cost modeling, quality control testing, controlled experiment, etc.)." sqref="I15:I19" xr:uid="{D29E4D71-8F33-4E59-8107-C3EE564D3BB0}"/>
    <dataValidation allowBlank="1" showInputMessage="1" showErrorMessage="1" promptTitle="Final Performance Value" prompt="Please input the final performance value achieved by the end of project funding." sqref="L15:L19" xr:uid="{1C417F3D-F161-4E45-B909-C3E5F9221A28}"/>
  </dataValidations>
  <hyperlinks>
    <hyperlink ref="G2" location="Knowledge!B2" tooltip="NEXT PAGE &gt;" display="NEXT PAGE &gt;" xr:uid="{91A0A023-98C5-45C4-8EA2-CB1C684BDF84}"/>
    <hyperlink ref="G23" location="Knowledge!B2" tooltip="NEXT PAGE &gt;" display="NEXT PAGE &gt;" xr:uid="{C85253C3-F116-4EFC-8296-6ED0C401A13E}"/>
  </hyperlinks>
  <pageMargins left="0.7" right="0.7" top="0.75" bottom="0.75" header="0.3" footer="0.3"/>
  <pageSetup orientation="landscape"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7" id="{9E870A74-1982-40B3-BCF9-6D0066ED60B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L14:L19 B12</xm:sqref>
        </x14:conditionalFormatting>
      </x14:conditionalFormattings>
    </ext>
    <ext xmlns:x14="http://schemas.microsoft.com/office/spreadsheetml/2009/9/main" uri="{CCE6A557-97BC-4b89-ADB6-D9C93CAAB3DF}">
      <x14:dataValidations xmlns:xm="http://schemas.microsoft.com/office/excel/2006/main" xWindow="337" yWindow="832" count="1">
        <x14:dataValidation type="list" allowBlank="1" showInputMessage="1" showErrorMessage="1" promptTitle="Metric Category" prompt="Please specify the unit of the metric provided." xr:uid="{7947C2A9-A5D9-4851-A3F2-25C3F5B5F6BB}">
          <x14:formula1>
            <xm:f>Selections!$K$4:$K$8</xm:f>
          </x14:formula1>
          <xm:sqref>D15:D19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AEC9-FAAF-473B-B225-EE416E1A80F4}">
  <sheetPr>
    <tabColor theme="0" tint="-0.249977111117893"/>
  </sheetPr>
  <dimension ref="A1:N11"/>
  <sheetViews>
    <sheetView workbookViewId="0"/>
  </sheetViews>
  <sheetFormatPr baseColWidth="10" defaultColWidth="8.5" defaultRowHeight="12" x14ac:dyDescent="0.15"/>
  <cols>
    <col min="1" max="1" width="8.5" style="9"/>
    <col min="2" max="2" width="10.5" style="9" customWidth="1"/>
    <col min="3" max="5" width="8.5" style="9"/>
    <col min="6" max="6" width="13.5" style="9" customWidth="1"/>
    <col min="7" max="16384" width="8.5" style="9"/>
  </cols>
  <sheetData>
    <row r="1" spans="1:14" ht="13" x14ac:dyDescent="0.15">
      <c r="A1" s="55" t="s">
        <v>29</v>
      </c>
      <c r="B1" s="55" t="s">
        <v>30</v>
      </c>
      <c r="C1" s="55" t="s">
        <v>31</v>
      </c>
      <c r="D1" s="35" t="s">
        <v>95</v>
      </c>
      <c r="E1" s="35" t="s">
        <v>96</v>
      </c>
      <c r="F1" s="35" t="s">
        <v>97</v>
      </c>
      <c r="G1" s="35" t="s">
        <v>98</v>
      </c>
      <c r="H1" s="35" t="s">
        <v>99</v>
      </c>
      <c r="I1" s="35" t="s">
        <v>100</v>
      </c>
      <c r="J1" s="35" t="s">
        <v>101</v>
      </c>
      <c r="K1" s="35" t="s">
        <v>102</v>
      </c>
      <c r="L1" s="35" t="s">
        <v>103</v>
      </c>
      <c r="M1" s="35" t="s">
        <v>104</v>
      </c>
      <c r="N1" s="35" t="s">
        <v>105</v>
      </c>
    </row>
    <row r="2" spans="1:14" x14ac:dyDescent="0.15">
      <c r="A2" s="9" t="str">
        <f>IF(D2&lt;&gt;0,Background!$D$22,0)</f>
        <v>EPC-17-047</v>
      </c>
      <c r="B2" s="9" t="str">
        <f>Background!$D$14</f>
        <v>Final</v>
      </c>
      <c r="C2" s="9">
        <v>1</v>
      </c>
      <c r="D2" s="9" t="str" cm="1">
        <f t="array" ref="D2:N6">PerformanceMetrics[]</f>
        <v>Number of users</v>
      </c>
      <c r="E2" s="9" t="str">
        <v>Programmatic - Goals related to data collection, outreach, and project execution</v>
      </c>
      <c r="F2" s="9" t="str">
        <v>Companies using OpenFIDO</v>
      </c>
      <c r="G2" s="9" t="str">
        <v>N/A</v>
      </c>
      <c r="H2" s="9" t="str">
        <v>2 companies</v>
      </c>
      <c r="I2" s="9" t="str">
        <v>2 companies</v>
      </c>
      <c r="J2" s="9" t="str">
        <v>2 companies</v>
      </c>
      <c r="K2" s="9" t="str">
        <v>Installation and use of OpenFIDO on a company project</v>
      </c>
      <c r="L2" s="9" t="str">
        <v>Indicates usability and propensity for companies to adopt OpenFIDO.</v>
      </c>
      <c r="M2" s="9" t="str">
        <v>N/A</v>
      </c>
      <c r="N2" s="9" t="str">
        <v>2 companies</v>
      </c>
    </row>
    <row r="3" spans="1:14" x14ac:dyDescent="0.15">
      <c r="A3" s="9">
        <f>IF(D3&lt;&gt;0,Background!$D$22,0)</f>
        <v>0</v>
      </c>
      <c r="B3" s="9" t="str">
        <f>Background!$D$14</f>
        <v>Final</v>
      </c>
      <c r="C3" s="9">
        <v>1</v>
      </c>
      <c r="D3" s="9">
        <v>0</v>
      </c>
      <c r="E3" s="9">
        <v>0</v>
      </c>
      <c r="F3" s="9">
        <v>0</v>
      </c>
      <c r="G3" s="9">
        <v>0</v>
      </c>
      <c r="H3" s="9">
        <v>0</v>
      </c>
      <c r="I3" s="9">
        <v>0</v>
      </c>
      <c r="J3" s="9">
        <v>0</v>
      </c>
      <c r="K3" s="9">
        <v>0</v>
      </c>
      <c r="L3" s="9">
        <v>0</v>
      </c>
      <c r="M3" s="9">
        <v>0</v>
      </c>
      <c r="N3" s="9">
        <v>0</v>
      </c>
    </row>
    <row r="4" spans="1:14" x14ac:dyDescent="0.15">
      <c r="A4" s="9">
        <f>IF(D4&lt;&gt;0,Background!$D$22,0)</f>
        <v>0</v>
      </c>
      <c r="B4" s="9" t="str">
        <f>Background!$D$14</f>
        <v>Final</v>
      </c>
      <c r="C4" s="9">
        <v>1</v>
      </c>
      <c r="D4" s="9">
        <v>0</v>
      </c>
      <c r="E4" s="9">
        <v>0</v>
      </c>
      <c r="F4" s="9">
        <v>0</v>
      </c>
      <c r="G4" s="9">
        <v>0</v>
      </c>
      <c r="H4" s="9">
        <v>0</v>
      </c>
      <c r="I4" s="9">
        <v>0</v>
      </c>
      <c r="J4" s="9">
        <v>0</v>
      </c>
      <c r="K4" s="9">
        <v>0</v>
      </c>
      <c r="L4" s="9">
        <v>0</v>
      </c>
      <c r="M4" s="9">
        <v>0</v>
      </c>
      <c r="N4" s="9">
        <v>0</v>
      </c>
    </row>
    <row r="5" spans="1:14"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row>
    <row r="6" spans="1:14"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row>
    <row r="7" spans="1:14" x14ac:dyDescent="0.15">
      <c r="A7" s="9">
        <f>IF(D7&lt;&gt;0,Background!$D$22,0)</f>
        <v>0</v>
      </c>
      <c r="B7" s="9" t="str">
        <f>Background!$D$14</f>
        <v>Final</v>
      </c>
      <c r="C7" s="9">
        <v>1</v>
      </c>
    </row>
    <row r="8" spans="1:14" x14ac:dyDescent="0.15">
      <c r="A8" s="9">
        <f>IF(D8&lt;&gt;0,Background!$D$22,0)</f>
        <v>0</v>
      </c>
      <c r="B8" s="9" t="str">
        <f>Background!$D$14</f>
        <v>Final</v>
      </c>
      <c r="C8" s="9">
        <v>1</v>
      </c>
    </row>
    <row r="9" spans="1:14" x14ac:dyDescent="0.15">
      <c r="A9" s="9">
        <f>IF(D9&lt;&gt;0,Background!$D$22,0)</f>
        <v>0</v>
      </c>
      <c r="B9" s="9" t="str">
        <f>Background!$D$14</f>
        <v>Final</v>
      </c>
      <c r="C9" s="9">
        <v>1</v>
      </c>
    </row>
    <row r="10" spans="1:14" x14ac:dyDescent="0.15">
      <c r="A10" s="9">
        <f>IF(D10&lt;&gt;0,Background!$D$22,0)</f>
        <v>0</v>
      </c>
      <c r="B10" s="9" t="str">
        <f>Background!$D$14</f>
        <v>Final</v>
      </c>
      <c r="C10" s="9">
        <v>1</v>
      </c>
    </row>
    <row r="11" spans="1:14" x14ac:dyDescent="0.15">
      <c r="A11" s="9">
        <f>IF(D11&lt;&gt;0,Background!$D$22,0)</f>
        <v>0</v>
      </c>
      <c r="B11" s="9" t="str">
        <f>Background!$D$14</f>
        <v>Final</v>
      </c>
      <c r="C11"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96D2-0BE8-4DDF-97F4-B1FB6B3E44DF}">
  <sheetPr codeName="Sheet5">
    <tabColor theme="8" tint="-0.249977111117893"/>
  </sheetPr>
  <dimension ref="A2:K55"/>
  <sheetViews>
    <sheetView showGridLines="0" topLeftCell="A15" zoomScale="130" zoomScaleNormal="130" workbookViewId="0">
      <selection activeCell="J47" sqref="J47"/>
    </sheetView>
  </sheetViews>
  <sheetFormatPr baseColWidth="10" defaultColWidth="8.5" defaultRowHeight="15" x14ac:dyDescent="0.2"/>
  <cols>
    <col min="1" max="1" width="2.5" customWidth="1"/>
    <col min="2" max="2" width="12.5" customWidth="1"/>
    <col min="3" max="3" width="20.5" customWidth="1"/>
    <col min="4" max="5" width="16" customWidth="1"/>
    <col min="6" max="6" width="14.5" customWidth="1"/>
    <col min="7" max="7" width="12.5" customWidth="1"/>
    <col min="8" max="8" width="11" customWidth="1"/>
    <col min="9" max="9" width="12.5" customWidth="1"/>
    <col min="10" max="10" width="17.5" customWidth="1"/>
    <col min="11" max="11" width="49.5" customWidth="1"/>
  </cols>
  <sheetData>
    <row r="2" spans="1:11" ht="16" x14ac:dyDescent="0.2">
      <c r="A2" s="8"/>
      <c r="B2" s="13" t="s">
        <v>106</v>
      </c>
      <c r="E2" s="11" t="s">
        <v>0</v>
      </c>
    </row>
    <row r="3" spans="1:11" ht="5" customHeight="1" x14ac:dyDescent="0.2">
      <c r="A3" s="8"/>
      <c r="B3" s="13"/>
    </row>
    <row r="4" spans="1:11" ht="50" customHeight="1" x14ac:dyDescent="0.2">
      <c r="B4" s="254" t="str">
        <f>IF(Background!D14&lt;&gt;"Final",Selections!T5,Selections!T4)</f>
        <v>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v>
      </c>
      <c r="C4" s="254"/>
      <c r="D4" s="254"/>
      <c r="E4" s="254"/>
      <c r="F4" s="254"/>
      <c r="G4" s="254"/>
      <c r="H4" s="254"/>
      <c r="I4" s="254"/>
    </row>
    <row r="5" spans="1:11" x14ac:dyDescent="0.2">
      <c r="B5" s="12"/>
      <c r="C5" s="67"/>
      <c r="D5" s="67"/>
      <c r="E5" s="67"/>
      <c r="F5" s="67"/>
      <c r="G5" s="67"/>
    </row>
    <row r="6" spans="1:11" ht="12" customHeight="1" x14ac:dyDescent="0.2">
      <c r="B6" s="13" t="s">
        <v>107</v>
      </c>
    </row>
    <row r="7" spans="1:11" ht="5" customHeight="1" x14ac:dyDescent="0.2">
      <c r="B7" s="13"/>
    </row>
    <row r="8" spans="1:11" s="10" customFormat="1" ht="39" x14ac:dyDescent="0.2">
      <c r="B8" s="5" t="s">
        <v>108</v>
      </c>
      <c r="C8" s="3" t="s">
        <v>109</v>
      </c>
      <c r="D8" s="3" t="s">
        <v>110</v>
      </c>
      <c r="E8" s="3" t="s">
        <v>111</v>
      </c>
      <c r="F8" s="3" t="s">
        <v>112</v>
      </c>
      <c r="G8" s="3" t="s">
        <v>113</v>
      </c>
      <c r="H8" s="3" t="s">
        <v>114</v>
      </c>
      <c r="I8" s="3" t="s">
        <v>115</v>
      </c>
      <c r="J8" s="3" t="s">
        <v>116</v>
      </c>
    </row>
    <row r="9" spans="1:11" x14ac:dyDescent="0.2">
      <c r="B9" s="19"/>
      <c r="C9" s="19"/>
      <c r="D9" s="19"/>
      <c r="E9" s="19"/>
      <c r="F9" s="19"/>
      <c r="G9" s="19"/>
      <c r="H9" s="19"/>
      <c r="I9" s="19"/>
      <c r="J9" s="19"/>
    </row>
    <row r="10" spans="1:11" x14ac:dyDescent="0.2">
      <c r="B10" s="19"/>
      <c r="C10" s="19"/>
      <c r="D10" s="19"/>
      <c r="E10" s="19"/>
      <c r="F10" s="19"/>
      <c r="G10" s="19"/>
      <c r="H10" s="19"/>
      <c r="I10" s="19"/>
      <c r="J10" s="19"/>
    </row>
    <row r="11" spans="1:11" x14ac:dyDescent="0.2">
      <c r="B11" s="19"/>
      <c r="C11" s="19"/>
      <c r="D11" s="19"/>
      <c r="E11" s="19"/>
      <c r="F11" s="19"/>
      <c r="G11" s="19"/>
      <c r="H11" s="19"/>
      <c r="I11" s="19"/>
      <c r="J11" s="19"/>
    </row>
    <row r="12" spans="1:11" x14ac:dyDescent="0.2">
      <c r="B12" s="19"/>
      <c r="C12" s="19"/>
      <c r="D12" s="19"/>
      <c r="E12" s="19"/>
      <c r="F12" s="19"/>
      <c r="G12" s="19"/>
      <c r="H12" s="19"/>
      <c r="I12" s="19"/>
      <c r="J12" s="19"/>
    </row>
    <row r="13" spans="1:11" x14ac:dyDescent="0.2">
      <c r="B13" s="19"/>
      <c r="C13" s="19"/>
      <c r="D13" s="19"/>
      <c r="E13" s="19"/>
      <c r="F13" s="19"/>
      <c r="G13" s="19"/>
      <c r="H13" s="19"/>
      <c r="I13" s="19"/>
      <c r="J13" s="19"/>
    </row>
    <row r="14" spans="1:11" ht="5" customHeight="1" x14ac:dyDescent="0.2">
      <c r="B14" s="117"/>
      <c r="C14" s="117"/>
      <c r="D14" s="117"/>
      <c r="E14" s="117"/>
      <c r="F14" s="117"/>
      <c r="G14" s="117"/>
      <c r="H14" s="117"/>
      <c r="I14" s="117"/>
      <c r="J14" s="117"/>
      <c r="K14" s="9"/>
    </row>
    <row r="15" spans="1:11" ht="12" customHeight="1" x14ac:dyDescent="0.2">
      <c r="B15" s="117"/>
      <c r="C15" s="117"/>
      <c r="D15" s="117"/>
      <c r="E15" s="117"/>
      <c r="F15" s="117"/>
      <c r="G15" s="117"/>
      <c r="H15" s="117"/>
      <c r="I15" s="117"/>
      <c r="J15" s="117"/>
      <c r="K15" s="20"/>
    </row>
    <row r="16" spans="1:11" s="9" customFormat="1" ht="18" x14ac:dyDescent="0.2">
      <c r="B16" s="13" t="s">
        <v>117</v>
      </c>
      <c r="C16" s="1"/>
      <c r="D16" s="1"/>
      <c r="E16" s="1"/>
      <c r="F16" s="1"/>
      <c r="G16" s="1"/>
      <c r="H16" s="1"/>
      <c r="I16" s="87" t="s">
        <v>11</v>
      </c>
    </row>
    <row r="17" spans="2:11" s="9" customFormat="1" ht="5" customHeight="1" x14ac:dyDescent="0.2">
      <c r="B17" s="13"/>
      <c r="C17" s="1"/>
      <c r="D17" s="1"/>
      <c r="E17" s="1"/>
      <c r="F17" s="1"/>
      <c r="G17" s="1"/>
      <c r="H17" s="1"/>
      <c r="I17" s="1"/>
    </row>
    <row r="18" spans="2:11" s="9" customFormat="1" ht="26" x14ac:dyDescent="0.15">
      <c r="B18" s="5" t="s">
        <v>118</v>
      </c>
      <c r="C18" s="3" t="s">
        <v>119</v>
      </c>
      <c r="D18" s="3" t="s">
        <v>120</v>
      </c>
      <c r="E18" s="3" t="s">
        <v>121</v>
      </c>
      <c r="F18" s="3" t="s">
        <v>122</v>
      </c>
      <c r="G18" s="3" t="s">
        <v>123</v>
      </c>
      <c r="H18" s="2"/>
      <c r="I18" s="2"/>
    </row>
    <row r="19" spans="2:11" s="9" customFormat="1" ht="14.5" customHeight="1" x14ac:dyDescent="0.15">
      <c r="B19" s="19"/>
      <c r="C19" s="19"/>
      <c r="D19" s="19"/>
      <c r="E19" s="116"/>
      <c r="F19" s="116"/>
      <c r="G19" s="19"/>
    </row>
    <row r="20" spans="2:11" s="9" customFormat="1" ht="14.5" customHeight="1" x14ac:dyDescent="0.15">
      <c r="B20" s="19"/>
      <c r="C20" s="19"/>
      <c r="D20" s="19"/>
      <c r="E20" s="116"/>
      <c r="F20" s="116"/>
      <c r="G20" s="19"/>
    </row>
    <row r="21" spans="2:11" s="9" customFormat="1" ht="14.5" customHeight="1" x14ac:dyDescent="0.15">
      <c r="B21" s="19"/>
      <c r="C21" s="19"/>
      <c r="D21" s="19"/>
      <c r="E21" s="116"/>
      <c r="F21" s="116"/>
      <c r="G21" s="19"/>
    </row>
    <row r="22" spans="2:11" s="9" customFormat="1" ht="14.5" customHeight="1" x14ac:dyDescent="0.15">
      <c r="B22" s="19"/>
      <c r="C22" s="19"/>
      <c r="D22" s="19"/>
      <c r="E22" s="116"/>
      <c r="F22" s="116"/>
      <c r="G22" s="19"/>
    </row>
    <row r="23" spans="2:11" s="9" customFormat="1" ht="14.5" customHeight="1" x14ac:dyDescent="0.15">
      <c r="B23" s="19"/>
      <c r="C23" s="19"/>
      <c r="D23" s="19"/>
      <c r="E23" s="116"/>
      <c r="F23" s="116"/>
      <c r="G23" s="19"/>
    </row>
    <row r="24" spans="2:11" s="9" customFormat="1" ht="5" customHeight="1" x14ac:dyDescent="0.2">
      <c r="B24" s="118"/>
      <c r="C24" s="118"/>
      <c r="D24" s="118"/>
      <c r="E24" s="118"/>
      <c r="F24" s="118"/>
      <c r="G24" s="118"/>
      <c r="H24" s="14"/>
      <c r="I24" s="1"/>
    </row>
    <row r="25" spans="2:11" s="9" customFormat="1" ht="12" customHeight="1" x14ac:dyDescent="0.2">
      <c r="B25" s="118"/>
      <c r="C25" s="118"/>
      <c r="D25" s="118"/>
      <c r="E25" s="118"/>
      <c r="F25" s="118"/>
      <c r="G25" s="118"/>
      <c r="H25" s="14"/>
      <c r="I25" s="1"/>
    </row>
    <row r="26" spans="2:11" s="2" customFormat="1" x14ac:dyDescent="0.2">
      <c r="B26" s="14" t="s">
        <v>124</v>
      </c>
      <c r="C26" s="14"/>
      <c r="D26" s="14"/>
      <c r="E26" s="14"/>
      <c r="F26" s="14"/>
      <c r="G26" s="14"/>
      <c r="H26" s="16"/>
      <c r="I26" s="87"/>
      <c r="J26" s="9"/>
      <c r="K26" s="9"/>
    </row>
    <row r="27" spans="2:11" s="9" customFormat="1" x14ac:dyDescent="0.2">
      <c r="B27" s="16" t="s">
        <v>49</v>
      </c>
      <c r="C27" s="16"/>
      <c r="D27" s="1"/>
      <c r="E27" s="1"/>
      <c r="F27" s="1"/>
      <c r="G27" s="1"/>
      <c r="H27" s="1"/>
    </row>
    <row r="28" spans="2:11" s="9" customFormat="1" ht="5" customHeight="1" x14ac:dyDescent="0.2">
      <c r="B28" s="16"/>
      <c r="C28" s="16"/>
      <c r="D28" s="1"/>
      <c r="E28" s="1"/>
      <c r="F28" s="1"/>
      <c r="G28" s="1"/>
      <c r="H28" s="1"/>
    </row>
    <row r="29" spans="2:11" s="9" customFormat="1" ht="26" x14ac:dyDescent="0.15">
      <c r="B29" s="3" t="s">
        <v>125</v>
      </c>
      <c r="C29" s="3" t="s">
        <v>119</v>
      </c>
      <c r="D29" s="3" t="s">
        <v>126</v>
      </c>
      <c r="E29" s="3" t="s">
        <v>127</v>
      </c>
      <c r="F29" s="3" t="s">
        <v>128</v>
      </c>
      <c r="G29" s="2"/>
    </row>
    <row r="30" spans="2:11" s="9" customFormat="1" ht="14.5" customHeight="1" x14ac:dyDescent="0.15">
      <c r="B30" s="19"/>
      <c r="C30" s="19"/>
      <c r="D30" s="116"/>
      <c r="E30" s="116"/>
      <c r="F30" s="115"/>
    </row>
    <row r="31" spans="2:11" s="9" customFormat="1" ht="14.5" customHeight="1" x14ac:dyDescent="0.15">
      <c r="B31" s="19"/>
      <c r="C31" s="19"/>
      <c r="D31" s="116"/>
      <c r="E31" s="116"/>
      <c r="F31" s="115"/>
    </row>
    <row r="32" spans="2:11" s="9" customFormat="1" ht="14.5" customHeight="1" x14ac:dyDescent="0.15">
      <c r="B32" s="19"/>
      <c r="C32" s="19"/>
      <c r="D32" s="116"/>
      <c r="E32" s="116"/>
      <c r="F32" s="115"/>
    </row>
    <row r="33" spans="2:9" ht="14.5" customHeight="1" x14ac:dyDescent="0.2">
      <c r="B33" s="19"/>
      <c r="C33" s="19"/>
      <c r="D33" s="116"/>
      <c r="E33" s="116"/>
      <c r="F33" s="115"/>
      <c r="G33" s="9"/>
    </row>
    <row r="34" spans="2:9" x14ac:dyDescent="0.2">
      <c r="B34" s="17"/>
      <c r="C34" s="17"/>
      <c r="D34" s="17"/>
      <c r="E34" s="17"/>
      <c r="F34" s="17"/>
    </row>
    <row r="35" spans="2:9" ht="18" x14ac:dyDescent="0.2">
      <c r="B35" s="13" t="s">
        <v>129</v>
      </c>
      <c r="I35" s="87" t="s">
        <v>11</v>
      </c>
    </row>
    <row r="36" spans="2:9" ht="5" customHeight="1" x14ac:dyDescent="0.2">
      <c r="C36" s="1"/>
      <c r="D36" s="1"/>
    </row>
    <row r="37" spans="2:9" x14ac:dyDescent="0.2">
      <c r="B37" s="5" t="s">
        <v>130</v>
      </c>
      <c r="C37" s="3" t="s">
        <v>131</v>
      </c>
      <c r="D37" s="3" t="s">
        <v>132</v>
      </c>
      <c r="E37" s="3" t="s">
        <v>133</v>
      </c>
    </row>
    <row r="38" spans="2:9" x14ac:dyDescent="0.2">
      <c r="B38" s="19"/>
      <c r="C38" s="19"/>
      <c r="D38" s="19"/>
      <c r="E38" s="19"/>
    </row>
    <row r="39" spans="2:9" x14ac:dyDescent="0.2">
      <c r="B39" s="19"/>
      <c r="C39" s="19"/>
      <c r="D39" s="19"/>
      <c r="E39" s="19"/>
    </row>
    <row r="40" spans="2:9" x14ac:dyDescent="0.2">
      <c r="B40" s="19"/>
      <c r="C40" s="19"/>
      <c r="D40" s="19"/>
      <c r="E40" s="19"/>
    </row>
    <row r="41" spans="2:9" x14ac:dyDescent="0.2">
      <c r="B41" s="19"/>
      <c r="C41" s="19"/>
      <c r="D41" s="19"/>
      <c r="E41" s="19"/>
    </row>
    <row r="42" spans="2:9" x14ac:dyDescent="0.2">
      <c r="B42" s="19"/>
      <c r="C42" s="19"/>
      <c r="D42" s="19"/>
      <c r="E42" s="19"/>
    </row>
    <row r="43" spans="2:9" ht="5" customHeight="1" x14ac:dyDescent="0.2">
      <c r="B43" s="17"/>
      <c r="C43" s="17"/>
      <c r="D43" s="17"/>
      <c r="E43" s="17"/>
    </row>
    <row r="44" spans="2:9" x14ac:dyDescent="0.2">
      <c r="B44" s="17"/>
      <c r="C44" s="17"/>
      <c r="D44" s="17"/>
      <c r="E44" s="17"/>
      <c r="F44" s="11"/>
    </row>
    <row r="45" spans="2:9" x14ac:dyDescent="0.2">
      <c r="B45" s="13" t="s">
        <v>134</v>
      </c>
      <c r="C45" s="1"/>
      <c r="D45" s="1"/>
      <c r="I45" s="87"/>
    </row>
    <row r="46" spans="2:9" ht="5" customHeight="1" x14ac:dyDescent="0.2"/>
    <row r="47" spans="2:9" ht="26" x14ac:dyDescent="0.2">
      <c r="B47" s="5" t="s">
        <v>135</v>
      </c>
      <c r="C47" s="3" t="s">
        <v>119</v>
      </c>
      <c r="D47" s="3" t="s">
        <v>136</v>
      </c>
      <c r="E47" s="3" t="s">
        <v>137</v>
      </c>
      <c r="F47" s="3" t="s">
        <v>138</v>
      </c>
      <c r="G47" s="3" t="s">
        <v>139</v>
      </c>
      <c r="H47" s="3" t="s">
        <v>140</v>
      </c>
    </row>
    <row r="48" spans="2:9" ht="27" x14ac:dyDescent="0.2">
      <c r="B48" s="19" t="s">
        <v>3664</v>
      </c>
      <c r="C48" s="19" t="s">
        <v>931</v>
      </c>
      <c r="D48" s="19" t="s">
        <v>3665</v>
      </c>
      <c r="E48" s="19" t="s">
        <v>3666</v>
      </c>
      <c r="F48" s="19" t="s">
        <v>1253</v>
      </c>
      <c r="G48" s="116">
        <v>12</v>
      </c>
      <c r="H48" s="19" t="s">
        <v>3667</v>
      </c>
    </row>
    <row r="49" spans="2:8" x14ac:dyDescent="0.2">
      <c r="B49" s="19"/>
      <c r="C49" s="19"/>
      <c r="D49" s="19"/>
      <c r="E49" s="19"/>
      <c r="F49" s="19"/>
      <c r="G49" s="116"/>
      <c r="H49" s="19"/>
    </row>
    <row r="50" spans="2:8" x14ac:dyDescent="0.2">
      <c r="B50" s="19"/>
      <c r="C50" s="19"/>
      <c r="D50" s="19"/>
      <c r="E50" s="19"/>
      <c r="F50" s="19"/>
      <c r="G50" s="116"/>
      <c r="H50" s="19"/>
    </row>
    <row r="51" spans="2:8" x14ac:dyDescent="0.2">
      <c r="B51" s="19"/>
      <c r="C51" s="19"/>
      <c r="D51" s="19"/>
      <c r="E51" s="19"/>
      <c r="F51" s="19"/>
      <c r="G51" s="116"/>
      <c r="H51" s="19"/>
    </row>
    <row r="52" spans="2:8" x14ac:dyDescent="0.2">
      <c r="B52" s="19"/>
      <c r="C52" s="19"/>
      <c r="D52" s="19"/>
      <c r="E52" s="19"/>
      <c r="F52" s="19"/>
      <c r="G52" s="116"/>
      <c r="H52" s="19"/>
    </row>
    <row r="53" spans="2:8" x14ac:dyDescent="0.2">
      <c r="B53" s="17"/>
      <c r="C53" s="17"/>
      <c r="D53" s="17"/>
      <c r="E53" s="17"/>
      <c r="F53" s="17"/>
      <c r="G53" s="17"/>
      <c r="H53" s="17"/>
    </row>
    <row r="55" spans="2:8" x14ac:dyDescent="0.2">
      <c r="E55" s="11"/>
      <c r="F55" s="11" t="s">
        <v>0</v>
      </c>
    </row>
  </sheetData>
  <sheetProtection sheet="1" objects="1" scenarios="1"/>
  <mergeCells count="1">
    <mergeCell ref="B4:I4"/>
  </mergeCells>
  <conditionalFormatting sqref="E30:E33">
    <cfRule type="expression" dxfId="624" priority="25">
      <formula>$C30&lt;&gt;"Applied but not yet issued"</formula>
    </cfRule>
  </conditionalFormatting>
  <conditionalFormatting sqref="F30:F33">
    <cfRule type="expression" dxfId="623" priority="24">
      <formula>$C30&lt;&gt;"Issued"</formula>
    </cfRule>
  </conditionalFormatting>
  <dataValidations xWindow="113" yWindow="590" count="33">
    <dataValidation allowBlank="1" showInputMessage="1" showErrorMessage="1" promptTitle="Awarding Organization" prompt="Please indicate the name of the organization providing the award." sqref="D38:D42" xr:uid="{57B65641-13B5-4F0C-BDA5-AE720F11116A}"/>
    <dataValidation allowBlank="1" showInputMessage="1" showErrorMessage="1" promptTitle="Citation" prompt="Please provide the formal document citation. Any standard format is acceptable." sqref="I9:I13" xr:uid="{3139B63E-05C6-4371-A8F9-48EE274F30A2}"/>
    <dataValidation allowBlank="1" showInputMessage="1" showErrorMessage="1" promptTitle="Award Link" prompt="Please provide a link to the award announcement." sqref="E38:E42" xr:uid="{E3816708-117B-4292-9FB7-FC6E574538D6}"/>
    <dataValidation allowBlank="1" showInputMessage="1" showErrorMessage="1" promptTitle="Document Link" prompt="Please provide a link to the document, if available." sqref="J9:J13" xr:uid="{B6DBA97C-5A40-4313-9CED-33D3C7EAE680}"/>
    <dataValidation type="list" allowBlank="1" showInputMessage="1" showErrorMessage="1" promptTitle="Publication Type" prompt="Please select the publication type from the drop-down list." sqref="B9:B13" xr:uid="{5FDEFAC1-A5E8-4993-9D8B-3D8C5CBCBF29}">
      <formula1>INDIRECT("PublicationType[PublicationType]")</formula1>
    </dataValidation>
    <dataValidation type="list" allowBlank="1" showInputMessage="1" showErrorMessage="1" promptTitle="Publication Status" prompt="Please indicate the status of the publication." sqref="C9:C13" xr:uid="{CE2ACF72-5F6F-48E1-9D3C-F7F80AC2EC41}">
      <formula1>INDIRECT("PublicationStatus[PublicationStatus]")</formula1>
    </dataValidation>
    <dataValidation allowBlank="1" showInputMessage="1" showErrorMessage="1" promptTitle="Title" prompt="Please enter the title of the publication." sqref="D9:D13" xr:uid="{CFAEDEFB-6F77-4C7E-841A-0F75EA57ECC7}"/>
    <dataValidation allowBlank="1" showInputMessage="1" showErrorMessage="1" promptTitle="Author(s)" prompt="Please list the author(s) of the publication." sqref="E9:E13" xr:uid="{B62C4DFC-00A5-4B4A-94E7-1772B1F16070}"/>
    <dataValidation type="whole" allowBlank="1" showInputMessage="1" showErrorMessage="1" promptTitle="Year" prompt="Please indicate what year the document was published." sqref="F9:F13" xr:uid="{B83E1607-BD23-4FB3-B828-4A4597D1465B}">
      <formula1>1900</formula1>
      <formula2>2050</formula2>
    </dataValidation>
    <dataValidation type="list" allowBlank="1" showInputMessage="1" showErrorMessage="1" promptTitle="EPIC Acknolwedgement" prompt="Please indicate whether the publication acknowledges the role of EPIC in providing funding." sqref="G9:G13" xr:uid="{B3052A2F-65F0-4949-9ABE-EDADDDE29597}">
      <formula1>INDIRECT("Y_N_NA[Y_N_NA]")</formula1>
    </dataValidation>
    <dataValidation type="list" allowBlank="1" showInputMessage="1" showErrorMessage="1" promptTitle="Publicly available" prompt="Please indicate if the document is available to the public free of charge." sqref="H9:H13" xr:uid="{618483AF-9A87-474F-B775-A810A2AF6F0B}">
      <formula1>INDIRECT("Yes_No[Yes_No]")</formula1>
    </dataValidation>
    <dataValidation type="list" allowBlank="1" showInputMessage="1" showErrorMessage="1" promptTitle="Event Type" prompt="Please select the type of event where the presentation occurred from the drop-down menu." sqref="B19:B23" xr:uid="{A57F669B-B23F-4C98-8506-10633C6F71D8}">
      <formula1>INDIRECT("PresentationType[PresentationType]")</formula1>
    </dataValidation>
    <dataValidation type="list" allowBlank="1" showInputMessage="1" showErrorMessage="1" promptTitle="Presentation Status" prompt="Please indicate whether the presentation has been planned or completed." sqref="C19:C23" xr:uid="{FA200B13-3601-43D9-81DD-F6396F15B71B}">
      <formula1>INDIRECT("PresentationStatus[PresentationStatus]")</formula1>
    </dataValidation>
    <dataValidation allowBlank="1" showInputMessage="1" showErrorMessage="1" promptTitle="Event Name" prompt="Please enter the name of the event." sqref="D19:D23" xr:uid="{CBA1F1DA-D47F-46D0-B6EE-299223E37292}"/>
    <dataValidation type="whole" allowBlank="1" showInputMessage="1" showErrorMessage="1" promptTitle="Event Year" prompt="Please provide the year in which the event occurred." sqref="E19:E23" xr:uid="{FCAA3623-AEC0-4CC1-9825-22049D691D85}">
      <formula1>2000</formula1>
      <formula2>2050</formula2>
    </dataValidation>
    <dataValidation type="whole" allowBlank="1" showInputMessage="1" showErrorMessage="1" promptTitle="Attendees" prompt="Please indicate how many people attended the event." sqref="F19:F23" xr:uid="{CF38932B-B8F5-42A1-B514-F60C245F4116}">
      <formula1>0</formula1>
      <formula2>100000</formula2>
    </dataValidation>
    <dataValidation allowBlank="1" showInputMessage="1" showErrorMessage="1" promptTitle="Patent Title" prompt="Please provide the title of the patent." sqref="B30:B33" xr:uid="{1154FCFA-0A59-4AF0-9DAC-83B9228465CD}"/>
    <dataValidation type="list" allowBlank="1" showInputMessage="1" showErrorMessage="1" promptTitle="Patent Status" prompt="Please select the status of the patent from the drop-down list." sqref="C30:C33" xr:uid="{20B33D2C-2EDA-4D1B-B266-4038EE0962E8}">
      <formula1>INDIRECT("PatentStatus[PatentStatus]")</formula1>
    </dataValidation>
    <dataValidation allowBlank="1" showInputMessage="1" showErrorMessage="1" promptTitle="Patent Year" prompt="Please provide the year in which the patent was issued. If not yet issued, indicate, &quot;Not Applicable.&quot;" sqref="D30:D33" xr:uid="{61E526B6-496B-4B63-8A4B-509401E25E44}"/>
    <dataValidation allowBlank="1" showInputMessage="1" showErrorMessage="1" promptTitle="Patent Application Serial Number" prompt="Please enter the patent application serial number." sqref="E30:E33" xr:uid="{BF543BF2-0055-4AEC-85C0-A4BCE1355DB4}"/>
    <dataValidation allowBlank="1" showInputMessage="1" showErrorMessage="1" promptTitle="Patent Number" prompt="Please provide the patent number." sqref="F30:F33" xr:uid="{05C552E0-1781-4C91-991A-0C8D8FD428F2}"/>
    <dataValidation allowBlank="1" showInputMessage="1" showErrorMessage="1" promptTitle="Patent Application Serial" prompt="Please enter the patent application serial number." sqref="E30:E33" xr:uid="{C8129F58-A7F6-42FD-AE38-890414A4E7BD}"/>
    <dataValidation allowBlank="1" showInputMessage="1" showErrorMessage="1" promptTitle="Award name" prompt="Please provide the name of the award." sqref="B39:B42" xr:uid="{E8E170E0-542F-49BC-A31D-122164AAA39F}"/>
    <dataValidation type="whole" allowBlank="1" showInputMessage="1" showErrorMessage="1" promptTitle="Year Issued" prompt="Please provide the year in which the award was issued." sqref="C38:C42" xr:uid="{2EC43D90-F57F-4568-9120-BAFE14370374}">
      <formula1>1900</formula1>
      <formula2>2100</formula2>
    </dataValidation>
    <dataValidation allowBlank="1" showInputMessage="1" showErrorMessage="1" promptTitle="Tool/Software Name" prompt="Please enter the name of the tool or software." sqref="B48:B52" xr:uid="{579F94B3-D73B-4EF3-92D6-C128E979556B}"/>
    <dataValidation type="list" allowBlank="1" showInputMessage="1" showErrorMessage="1" promptTitle="Development Status" prompt="Please select the status of developing the tool from the drop-down menu." sqref="C48:C52" xr:uid="{24F4318A-4163-4CD1-BE5F-6886A9F64760}">
      <formula1>INDIRECT("ToolStatus[ToolStatus]")</formula1>
    </dataValidation>
    <dataValidation allowBlank="1" showInputMessage="1" showErrorMessage="1" promptTitle="Purpose" prompt="Please briefly describe the purpose of the tool or software." sqref="D48:D52" xr:uid="{D582E61A-3736-4C73-B8B0-CD81F6423F52}"/>
    <dataValidation allowBlank="1" showInputMessage="1" showErrorMessage="1" promptTitle="Audience" prompt="Please indicate who the target audience for utilizing the tool or software is. " sqref="E48:E52" xr:uid="{E8602486-38C5-45C6-A214-1B28AD4333C2}"/>
    <dataValidation allowBlank="1" showInputMessage="1" showErrorMessage="1" promptTitle="Use" prompt="Based on the tool metric, please provide the associated number of downloads, page views, users, or sessions" sqref="G48:G52" xr:uid="{D9F5A42A-136C-490F-861A-9E2BAE32A012}"/>
    <dataValidation allowBlank="1" showInputMessage="1" showErrorMessage="1" promptTitle="Award Name" prompt="Please provide the name of the award." sqref="B38" xr:uid="{5489834C-67FB-4523-80BF-35DC49EF2393}"/>
    <dataValidation allowBlank="1" showInputMessage="1" showErrorMessage="1" promptTitle="Link to Tool" prompt="Please provide the web link to the online tool or resource." sqref="H48:H52" xr:uid="{D48DAD3A-C664-427F-9110-A187994F390B}"/>
    <dataValidation allowBlank="1" showInputMessage="1" showErrorMessage="1" promptTitle="Event Link" prompt="Please provide the link that describes the event." sqref="G19:G23" xr:uid="{16F1C726-13CA-4655-91F5-4F16DBAAB881}"/>
    <dataValidation type="list" allowBlank="1" showInputMessage="1" showErrorMessage="1" promptTitle="Tool metric" prompt="Please select the most relevant metric for determining tool/resource use." sqref="F48:F52" xr:uid="{FDFD469A-652F-4179-9ACE-CBB1A3A4A471}">
      <formula1>INDIRECT("ToolMetric[ToolMetric]")</formula1>
    </dataValidation>
  </dataValidations>
  <hyperlinks>
    <hyperlink ref="E2" location="BusinessGrowth!B2" tooltip="NEXT PAGE &gt;" display="NEXT PAGE &gt;" xr:uid="{5F41E19F-B0FA-47D9-808A-AD0C695DA301}"/>
    <hyperlink ref="F55" location="BusinessGrowth!B2" tooltip="NEXT PAGE &gt;" display="NEXT PAGE &gt;" xr:uid="{3138487A-6197-4F2C-97D0-B7FE40BCCA3D}"/>
  </hyperlinks>
  <pageMargins left="0.25" right="0.25" top="0.75" bottom="0.75" header="0.3" footer="0.3"/>
  <pageSetup orientation="landscape" r:id="rId1"/>
  <legacyDrawing r:id="rId2"/>
  <tableParts count="5">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9" id="{E7DCF211-8C68-4A96-86D0-DC49917CFCA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B6:L7 B14:L15 B24:L25 B8:J13 B18:J23 B29:H33 B37:L43 C36:L36 B34:L34 B44:E44 G44:L44 B55:E55 G55:L55 B46:L54 B17:L17 B16:H16 J16:L16 B27:L28 B26:H26 J26:L26 B35:H35 J35:L35 B45:H45 J45:L45</xm:sqref>
        </x14:conditionalFormatting>
        <x14:conditionalFormatting xmlns:xm="http://schemas.microsoft.com/office/excel/2006/main">
          <x14:cfRule type="expression" priority="4" id="{303A5DED-74C2-4C95-BF86-4D062836A9DE}">
            <xm:f>Background!$D$14&lt;&gt;"Final"</xm:f>
            <x14:dxf>
              <font>
                <color theme="0"/>
              </font>
            </x14:dxf>
          </x14:cfRule>
          <xm:sqref>I16</xm:sqref>
        </x14:conditionalFormatting>
        <x14:conditionalFormatting xmlns:xm="http://schemas.microsoft.com/office/excel/2006/main">
          <x14:cfRule type="expression" priority="3" id="{65A52288-80FD-4EDD-92CC-1A4CC2729FCB}">
            <xm:f>Background!$D$14&lt;&gt;"Final"</xm:f>
            <x14:dxf>
              <font>
                <color theme="0"/>
              </font>
            </x14:dxf>
          </x14:cfRule>
          <xm:sqref>I26</xm:sqref>
        </x14:conditionalFormatting>
        <x14:conditionalFormatting xmlns:xm="http://schemas.microsoft.com/office/excel/2006/main">
          <x14:cfRule type="expression" priority="2" id="{806FD0ED-DD7E-4881-B362-AD5F0EDDC0CA}">
            <xm:f>Background!$D$14&lt;&gt;"Final"</xm:f>
            <x14:dxf>
              <font>
                <color theme="0"/>
              </font>
            </x14:dxf>
          </x14:cfRule>
          <xm:sqref>I35</xm:sqref>
        </x14:conditionalFormatting>
        <x14:conditionalFormatting xmlns:xm="http://schemas.microsoft.com/office/excel/2006/main">
          <x14:cfRule type="expression" priority="1" id="{7ABFF47D-3B0B-4441-9A04-2C909358D056}">
            <xm:f>Background!$D$14&lt;&gt;"Final"</xm:f>
            <x14:dxf>
              <font>
                <color theme="0"/>
              </font>
            </x14:dxf>
          </x14:cfRule>
          <xm:sqref>I45</xm:sqref>
        </x14:conditionalFormatting>
      </x14:conditionalFormattings>
    </ext>
    <ext xmlns:x14="http://schemas.microsoft.com/office/spreadsheetml/2009/9/main" uri="{CCE6A557-97BC-4b89-ADB6-D9C93CAAB3DF}">
      <x14:dataValidations xmlns:xm="http://schemas.microsoft.com/office/excel/2006/main" xWindow="113" yWindow="590" count="1">
        <x14:dataValidation type="list" allowBlank="1" showInputMessage="1" showErrorMessage="1" promptTitle="Patent Number" prompt="Please provide the patent number." xr:uid="{CACFA609-9576-4120-A84E-3FF4DC3D54C3}">
          <x14:formula1>
            <xm:f>Selections!$B$4:$B$6</xm:f>
          </x14:formula1>
          <xm:sqref>F30:F33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AC13-6CC2-455B-A476-54ABE0BA0F5E}">
  <sheetPr>
    <tabColor theme="0" tint="-0.249977111117893"/>
  </sheetPr>
  <dimension ref="A1:L11"/>
  <sheetViews>
    <sheetView workbookViewId="0"/>
  </sheetViews>
  <sheetFormatPr baseColWidth="10" defaultColWidth="8.5" defaultRowHeight="12" x14ac:dyDescent="0.15"/>
  <cols>
    <col min="1" max="1" width="8.5" style="9"/>
    <col min="2" max="2" width="10.5" style="9" customWidth="1"/>
    <col min="3" max="16384" width="8.5" style="9"/>
  </cols>
  <sheetData>
    <row r="1" spans="1:12" ht="13" x14ac:dyDescent="0.15">
      <c r="A1" s="55" t="s">
        <v>29</v>
      </c>
      <c r="B1" s="55" t="s">
        <v>30</v>
      </c>
      <c r="C1" s="55" t="s">
        <v>31</v>
      </c>
      <c r="D1" s="35" t="s">
        <v>141</v>
      </c>
      <c r="E1" s="35" t="s">
        <v>142</v>
      </c>
      <c r="F1" s="35" t="s">
        <v>143</v>
      </c>
      <c r="G1" s="35" t="s">
        <v>144</v>
      </c>
      <c r="H1" s="35" t="s">
        <v>145</v>
      </c>
      <c r="I1" s="35" t="s">
        <v>146</v>
      </c>
      <c r="J1" s="35" t="s">
        <v>147</v>
      </c>
      <c r="K1" s="35" t="s">
        <v>148</v>
      </c>
      <c r="L1" s="35" t="s">
        <v>149</v>
      </c>
    </row>
    <row r="2" spans="1:12" x14ac:dyDescent="0.15">
      <c r="A2" s="9">
        <f>IF(D2&lt;&gt;0,Background!$D$22,0)</f>
        <v>0</v>
      </c>
      <c r="B2" s="9" t="str">
        <f>Background!$D$14</f>
        <v>Final</v>
      </c>
      <c r="C2" s="9">
        <v>1</v>
      </c>
      <c r="D2" s="71" cm="1">
        <f t="array" ref="D2:L6">Publications[]</f>
        <v>0</v>
      </c>
      <c r="E2" s="71">
        <v>0</v>
      </c>
      <c r="F2" s="71">
        <v>0</v>
      </c>
      <c r="G2" s="71">
        <v>0</v>
      </c>
      <c r="H2" s="71">
        <v>0</v>
      </c>
      <c r="I2" s="71">
        <v>0</v>
      </c>
      <c r="J2" s="71">
        <v>0</v>
      </c>
      <c r="K2" s="71">
        <v>0</v>
      </c>
      <c r="L2" s="71">
        <v>0</v>
      </c>
    </row>
    <row r="3" spans="1:12" x14ac:dyDescent="0.15">
      <c r="A3" s="9">
        <f>IF(D3&lt;&gt;0,Background!$D$22,0)</f>
        <v>0</v>
      </c>
      <c r="B3" s="9" t="str">
        <f>Background!$D$14</f>
        <v>Final</v>
      </c>
      <c r="C3" s="9">
        <v>1</v>
      </c>
      <c r="D3" s="71">
        <v>0</v>
      </c>
      <c r="E3" s="71">
        <v>0</v>
      </c>
      <c r="F3" s="71">
        <v>0</v>
      </c>
      <c r="G3" s="71">
        <v>0</v>
      </c>
      <c r="H3" s="71">
        <v>0</v>
      </c>
      <c r="I3" s="71">
        <v>0</v>
      </c>
      <c r="J3" s="71">
        <v>0</v>
      </c>
      <c r="K3" s="71">
        <v>0</v>
      </c>
      <c r="L3" s="71">
        <v>0</v>
      </c>
    </row>
    <row r="4" spans="1:12" x14ac:dyDescent="0.15">
      <c r="A4" s="9">
        <f>IF(D4&lt;&gt;0,Background!$D$22,0)</f>
        <v>0</v>
      </c>
      <c r="B4" s="9" t="str">
        <f>Background!$D$14</f>
        <v>Final</v>
      </c>
      <c r="C4" s="9">
        <v>1</v>
      </c>
      <c r="D4" s="71">
        <v>0</v>
      </c>
      <c r="E4" s="71">
        <v>0</v>
      </c>
      <c r="F4" s="71">
        <v>0</v>
      </c>
      <c r="G4" s="71">
        <v>0</v>
      </c>
      <c r="H4" s="71">
        <v>0</v>
      </c>
      <c r="I4" s="71">
        <v>0</v>
      </c>
      <c r="J4" s="71">
        <v>0</v>
      </c>
      <c r="K4" s="71">
        <v>0</v>
      </c>
      <c r="L4" s="71">
        <v>0</v>
      </c>
    </row>
    <row r="5" spans="1:12" x14ac:dyDescent="0.15">
      <c r="A5" s="9">
        <f>IF(D5&lt;&gt;0,Background!$D$22,0)</f>
        <v>0</v>
      </c>
      <c r="B5" s="9" t="str">
        <f>Background!$D$14</f>
        <v>Final</v>
      </c>
      <c r="C5" s="9">
        <v>1</v>
      </c>
      <c r="D5" s="71">
        <v>0</v>
      </c>
      <c r="E5" s="71">
        <v>0</v>
      </c>
      <c r="F5" s="71">
        <v>0</v>
      </c>
      <c r="G5" s="71">
        <v>0</v>
      </c>
      <c r="H5" s="71">
        <v>0</v>
      </c>
      <c r="I5" s="71">
        <v>0</v>
      </c>
      <c r="J5" s="71">
        <v>0</v>
      </c>
      <c r="K5" s="71">
        <v>0</v>
      </c>
      <c r="L5" s="71">
        <v>0</v>
      </c>
    </row>
    <row r="6" spans="1:12" x14ac:dyDescent="0.15">
      <c r="A6" s="9">
        <f>IF(D6&lt;&gt;0,Background!$D$22,0)</f>
        <v>0</v>
      </c>
      <c r="B6" s="9" t="str">
        <f>Background!$D$14</f>
        <v>Final</v>
      </c>
      <c r="C6" s="9">
        <v>1</v>
      </c>
      <c r="D6" s="71">
        <v>0</v>
      </c>
      <c r="E6" s="71">
        <v>0</v>
      </c>
      <c r="F6" s="71">
        <v>0</v>
      </c>
      <c r="G6" s="71">
        <v>0</v>
      </c>
      <c r="H6" s="71">
        <v>0</v>
      </c>
      <c r="I6" s="71">
        <v>0</v>
      </c>
      <c r="J6" s="71">
        <v>0</v>
      </c>
      <c r="K6" s="71">
        <v>0</v>
      </c>
      <c r="L6" s="71">
        <v>0</v>
      </c>
    </row>
    <row r="7" spans="1:12" x14ac:dyDescent="0.15">
      <c r="A7" s="9">
        <f>IF(D7&lt;&gt;0,Background!$D$22,0)</f>
        <v>0</v>
      </c>
      <c r="B7" s="9" t="str">
        <f>Background!$D$14</f>
        <v>Final</v>
      </c>
      <c r="C7" s="9">
        <v>1</v>
      </c>
      <c r="D7" s="71"/>
      <c r="E7" s="71"/>
      <c r="F7" s="71"/>
      <c r="G7" s="71"/>
      <c r="H7" s="71"/>
      <c r="I7" s="71"/>
      <c r="J7" s="71"/>
      <c r="K7" s="71"/>
      <c r="L7" s="71"/>
    </row>
    <row r="8" spans="1:12" x14ac:dyDescent="0.15">
      <c r="A8" s="9">
        <f>IF(D8&lt;&gt;0,Background!$D$22,0)</f>
        <v>0</v>
      </c>
      <c r="B8" s="9" t="str">
        <f>Background!$D$14</f>
        <v>Final</v>
      </c>
      <c r="C8" s="9">
        <v>1</v>
      </c>
      <c r="D8" s="71"/>
      <c r="E8" s="71"/>
      <c r="F8" s="71"/>
      <c r="G8" s="71"/>
      <c r="H8" s="71"/>
      <c r="I8" s="71"/>
      <c r="J8" s="71"/>
      <c r="K8" s="71"/>
      <c r="L8" s="71"/>
    </row>
    <row r="9" spans="1:12" x14ac:dyDescent="0.15">
      <c r="A9" s="9">
        <f>IF(D9&lt;&gt;0,Background!$D$22,0)</f>
        <v>0</v>
      </c>
      <c r="B9" s="9" t="str">
        <f>Background!$D$14</f>
        <v>Final</v>
      </c>
      <c r="C9" s="9">
        <v>1</v>
      </c>
      <c r="D9" s="71"/>
      <c r="E9" s="71"/>
      <c r="F9" s="71"/>
      <c r="G9" s="71"/>
      <c r="H9" s="71"/>
      <c r="I9" s="71"/>
      <c r="J9" s="71"/>
      <c r="K9" s="71"/>
      <c r="L9" s="71"/>
    </row>
    <row r="10" spans="1:12" x14ac:dyDescent="0.15">
      <c r="A10" s="9">
        <f>IF(D10&lt;&gt;0,Background!$D$22,0)</f>
        <v>0</v>
      </c>
      <c r="B10" s="9" t="str">
        <f>Background!$D$14</f>
        <v>Final</v>
      </c>
      <c r="C10" s="9">
        <v>1</v>
      </c>
      <c r="D10" s="71"/>
      <c r="E10" s="71"/>
      <c r="F10" s="71"/>
      <c r="G10" s="71"/>
      <c r="H10" s="71"/>
      <c r="I10" s="71"/>
      <c r="J10" s="71"/>
      <c r="K10" s="71"/>
      <c r="L10" s="71"/>
    </row>
    <row r="11" spans="1:12" x14ac:dyDescent="0.15">
      <c r="A11" s="9">
        <f>IF(D11&lt;&gt;0,Background!$D$22,0)</f>
        <v>0</v>
      </c>
      <c r="B11" s="9" t="str">
        <f>Background!$D$14</f>
        <v>Final</v>
      </c>
      <c r="C11" s="9">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5A5F-3446-46A5-88CF-1702CFFF59A8}">
  <sheetPr>
    <tabColor theme="0" tint="-0.249977111117893"/>
  </sheetPr>
  <dimension ref="A1:I11"/>
  <sheetViews>
    <sheetView workbookViewId="0"/>
  </sheetViews>
  <sheetFormatPr baseColWidth="10" defaultColWidth="8.5" defaultRowHeight="12" x14ac:dyDescent="0.15"/>
  <cols>
    <col min="1" max="1" width="8.5" style="9"/>
    <col min="2" max="2" width="10.5" style="9" customWidth="1"/>
    <col min="3" max="16384" width="8.5" style="9"/>
  </cols>
  <sheetData>
    <row r="1" spans="1:9" ht="13" x14ac:dyDescent="0.15">
      <c r="A1" s="55" t="s">
        <v>29</v>
      </c>
      <c r="B1" s="55" t="s">
        <v>30</v>
      </c>
      <c r="C1" s="55" t="s">
        <v>31</v>
      </c>
      <c r="D1" s="35" t="s">
        <v>150</v>
      </c>
      <c r="E1" s="35" t="s">
        <v>151</v>
      </c>
      <c r="F1" s="35" t="s">
        <v>152</v>
      </c>
      <c r="G1" s="35" t="s">
        <v>153</v>
      </c>
      <c r="H1" s="35" t="s">
        <v>154</v>
      </c>
      <c r="I1" s="35" t="s">
        <v>155</v>
      </c>
    </row>
    <row r="2" spans="1:9" x14ac:dyDescent="0.15">
      <c r="A2" s="9">
        <f>IF(D2&lt;&gt;0,Background!$D$22,0)</f>
        <v>0</v>
      </c>
      <c r="B2" s="9" t="str">
        <f>Background!$D$14</f>
        <v>Final</v>
      </c>
      <c r="C2" s="9">
        <v>1</v>
      </c>
      <c r="D2" s="9" cm="1">
        <f t="array" ref="D2:I6">Events[]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C28-5730-4C28-9FFB-CD5EC383C6AE}">
  <sheetPr>
    <tabColor theme="0" tint="-0.249977111117893"/>
  </sheetPr>
  <dimension ref="A1:H11"/>
  <sheetViews>
    <sheetView workbookViewId="0"/>
  </sheetViews>
  <sheetFormatPr baseColWidth="10" defaultColWidth="8.5" defaultRowHeight="12" x14ac:dyDescent="0.15"/>
  <cols>
    <col min="1" max="1" width="8" style="9" bestFit="1" customWidth="1"/>
    <col min="2" max="2" width="10.83203125" style="9" customWidth="1"/>
    <col min="3" max="3" width="7.5" style="9" bestFit="1" customWidth="1"/>
    <col min="4" max="8" width="9.1640625" style="9" customWidth="1"/>
    <col min="9" max="16384" width="8.5" style="9"/>
  </cols>
  <sheetData>
    <row r="1" spans="1:8" ht="13" x14ac:dyDescent="0.15">
      <c r="A1" s="55" t="s">
        <v>29</v>
      </c>
      <c r="B1" s="55" t="s">
        <v>30</v>
      </c>
      <c r="C1" s="55" t="s">
        <v>31</v>
      </c>
      <c r="D1" s="35" t="s">
        <v>156</v>
      </c>
      <c r="E1" s="35" t="s">
        <v>157</v>
      </c>
      <c r="F1" s="35" t="s">
        <v>158</v>
      </c>
      <c r="G1" s="35" t="s">
        <v>159</v>
      </c>
      <c r="H1" s="35" t="s">
        <v>160</v>
      </c>
    </row>
    <row r="2" spans="1:8" x14ac:dyDescent="0.15">
      <c r="A2" s="9">
        <f>IF(D2&lt;&gt;0,Background!$D$22,0)</f>
        <v>0</v>
      </c>
      <c r="B2" s="9" t="str">
        <f>Background!$D$14</f>
        <v>Final</v>
      </c>
      <c r="C2" s="9">
        <v>1</v>
      </c>
      <c r="D2" s="9" cm="1">
        <f t="array" ref="D2:H5">Patents[]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row>
    <row r="7" spans="1:8" x14ac:dyDescent="0.15">
      <c r="A7" s="9">
        <f>IF(D7&lt;&gt;0,Background!$D$22,0)</f>
        <v>0</v>
      </c>
      <c r="B7" s="9" t="str">
        <f>Background!$D$14</f>
        <v>Final</v>
      </c>
      <c r="C7" s="9">
        <v>1</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253-1111-48D3-BDAD-94AAABD9E189}">
  <sheetPr>
    <tabColor theme="0" tint="-0.249977111117893"/>
  </sheetPr>
  <dimension ref="A1:G11"/>
  <sheetViews>
    <sheetView workbookViewId="0"/>
  </sheetViews>
  <sheetFormatPr baseColWidth="10" defaultColWidth="8.5" defaultRowHeight="12" x14ac:dyDescent="0.15"/>
  <cols>
    <col min="1" max="1" width="8.5" style="9"/>
    <col min="2" max="2" width="10.5" style="9" customWidth="1"/>
    <col min="3" max="16384" width="8.5" style="9"/>
  </cols>
  <sheetData>
    <row r="1" spans="1:7" ht="13" x14ac:dyDescent="0.15">
      <c r="A1" s="55" t="s">
        <v>29</v>
      </c>
      <c r="B1" s="55" t="s">
        <v>30</v>
      </c>
      <c r="C1" s="55" t="s">
        <v>31</v>
      </c>
      <c r="D1" s="35" t="s">
        <v>161</v>
      </c>
      <c r="E1" s="35" t="s">
        <v>162</v>
      </c>
      <c r="F1" s="35" t="s">
        <v>163</v>
      </c>
      <c r="G1" s="35" t="s">
        <v>164</v>
      </c>
    </row>
    <row r="2" spans="1:7" x14ac:dyDescent="0.15">
      <c r="A2" s="9">
        <f>IF(D2&lt;&gt;0,Background!$D$22,0)</f>
        <v>0</v>
      </c>
      <c r="B2" s="9" t="str">
        <f>Background!$D$14</f>
        <v>Final</v>
      </c>
      <c r="C2" s="9">
        <v>1</v>
      </c>
      <c r="D2" s="9" cm="1">
        <f t="array" ref="D2:G6">Awards[]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row r="5" spans="1:7" x14ac:dyDescent="0.15">
      <c r="A5" s="9">
        <f>IF(D5&lt;&gt;0,Background!$D$22,0)</f>
        <v>0</v>
      </c>
      <c r="B5" s="9" t="str">
        <f>Background!$D$14</f>
        <v>Final</v>
      </c>
      <c r="C5" s="9">
        <v>1</v>
      </c>
      <c r="D5" s="9">
        <v>0</v>
      </c>
      <c r="E5" s="9">
        <v>0</v>
      </c>
      <c r="F5" s="9">
        <v>0</v>
      </c>
      <c r="G5" s="9">
        <v>0</v>
      </c>
    </row>
    <row r="6" spans="1:7" x14ac:dyDescent="0.15">
      <c r="A6" s="9">
        <f>IF(D6&lt;&gt;0,Background!$D$22,0)</f>
        <v>0</v>
      </c>
      <c r="B6" s="9" t="str">
        <f>Background!$D$14</f>
        <v>Final</v>
      </c>
      <c r="C6" s="9">
        <v>1</v>
      </c>
      <c r="D6" s="9">
        <v>0</v>
      </c>
      <c r="E6" s="9">
        <v>0</v>
      </c>
      <c r="F6" s="9">
        <v>0</v>
      </c>
      <c r="G6" s="9">
        <v>0</v>
      </c>
    </row>
    <row r="7" spans="1:7" x14ac:dyDescent="0.15">
      <c r="A7" s="9">
        <f>IF(D7&lt;&gt;0,Background!$D$22,0)</f>
        <v>0</v>
      </c>
      <c r="B7" s="9" t="str">
        <f>Background!$D$14</f>
        <v>Final</v>
      </c>
      <c r="C7" s="9">
        <v>1</v>
      </c>
    </row>
    <row r="8" spans="1:7" x14ac:dyDescent="0.15">
      <c r="A8" s="9">
        <f>IF(D8&lt;&gt;0,Background!$D$22,0)</f>
        <v>0</v>
      </c>
      <c r="B8" s="9" t="str">
        <f>Background!$D$14</f>
        <v>Final</v>
      </c>
      <c r="C8" s="9">
        <v>1</v>
      </c>
    </row>
    <row r="9" spans="1:7" x14ac:dyDescent="0.15">
      <c r="A9" s="9">
        <f>IF(D9&lt;&gt;0,Background!$D$22,0)</f>
        <v>0</v>
      </c>
      <c r="B9" s="9" t="str">
        <f>Background!$D$14</f>
        <v>Final</v>
      </c>
      <c r="C9" s="9">
        <v>1</v>
      </c>
    </row>
    <row r="10" spans="1:7" x14ac:dyDescent="0.15">
      <c r="A10" s="9">
        <f>IF(D10&lt;&gt;0,Background!$D$22,0)</f>
        <v>0</v>
      </c>
      <c r="B10" s="9" t="str">
        <f>Background!$D$14</f>
        <v>Final</v>
      </c>
      <c r="C10" s="9">
        <v>1</v>
      </c>
    </row>
    <row r="11" spans="1:7" x14ac:dyDescent="0.15">
      <c r="A11" s="9">
        <f>IF(D11&lt;&gt;0,Background!$D$22,0)</f>
        <v>0</v>
      </c>
      <c r="B11" s="9" t="str">
        <f>Background!$D$14</f>
        <v>Final</v>
      </c>
      <c r="C11" s="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E66F-9289-4494-A516-6AAFD71FC9D7}">
  <sheetPr>
    <tabColor theme="0" tint="-0.249977111117893"/>
  </sheetPr>
  <dimension ref="A1:J11"/>
  <sheetViews>
    <sheetView workbookViewId="0"/>
  </sheetViews>
  <sheetFormatPr baseColWidth="10" defaultColWidth="8.5" defaultRowHeight="12" x14ac:dyDescent="0.15"/>
  <cols>
    <col min="1" max="1" width="8.5" style="9"/>
    <col min="2" max="2" width="10.5" style="9" customWidth="1"/>
    <col min="3" max="6" width="8.5" style="9"/>
    <col min="7" max="7" width="6.5" style="9" bestFit="1" customWidth="1"/>
    <col min="8" max="16384" width="8.5" style="9"/>
  </cols>
  <sheetData>
    <row r="1" spans="1:10" ht="13" x14ac:dyDescent="0.15">
      <c r="A1" s="55" t="s">
        <v>29</v>
      </c>
      <c r="B1" s="55" t="s">
        <v>30</v>
      </c>
      <c r="C1" s="55" t="s">
        <v>31</v>
      </c>
      <c r="D1" s="35" t="s">
        <v>165</v>
      </c>
      <c r="E1" s="35" t="s">
        <v>166</v>
      </c>
      <c r="F1" s="35" t="s">
        <v>167</v>
      </c>
      <c r="G1" s="35" t="s">
        <v>168</v>
      </c>
      <c r="H1" s="35" t="s">
        <v>169</v>
      </c>
      <c r="I1" s="35" t="s">
        <v>170</v>
      </c>
      <c r="J1" s="35" t="s">
        <v>171</v>
      </c>
    </row>
    <row r="2" spans="1:10" x14ac:dyDescent="0.15">
      <c r="A2" s="9" t="str">
        <f>IF(D2&lt;&gt;0,Background!$D$22,0)</f>
        <v>EPC-17-047</v>
      </c>
      <c r="B2" s="9" t="str">
        <f>Background!$D$14</f>
        <v>Final</v>
      </c>
      <c r="C2" s="9">
        <v>1</v>
      </c>
      <c r="D2" s="9" t="str" cm="1">
        <f t="array" ref="D2:J6">Tool[]</f>
        <v>OpenFIDO</v>
      </c>
      <c r="E2" s="9" t="str">
        <v>Published</v>
      </c>
      <c r="F2" s="9" t="str">
        <v>Deployment of OpenFIDO</v>
      </c>
      <c r="G2" s="9" t="str">
        <v>Utilities, researchers, regulators, and vendors</v>
      </c>
      <c r="H2" s="9" t="str">
        <v>Registered users</v>
      </c>
      <c r="I2" s="9">
        <v>12</v>
      </c>
      <c r="J2" s="9" t="str">
        <v>https://app.openfido.org/</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1E2-E02D-48A9-825B-0DCA46F8424C}">
  <sheetPr>
    <tabColor theme="8" tint="-0.249977111117893"/>
  </sheetPr>
  <dimension ref="B1:G56"/>
  <sheetViews>
    <sheetView showGridLines="0" zoomScale="140" zoomScaleNormal="140" workbookViewId="0">
      <selection activeCell="G38" sqref="G38"/>
    </sheetView>
  </sheetViews>
  <sheetFormatPr baseColWidth="10" defaultColWidth="9.5" defaultRowHeight="15" x14ac:dyDescent="0.2"/>
  <cols>
    <col min="1" max="1" width="2.5" customWidth="1"/>
    <col min="2" max="2" width="20" customWidth="1"/>
    <col min="3" max="3" width="17.83203125" customWidth="1"/>
    <col min="4" max="4" width="29.5" customWidth="1"/>
    <col min="5" max="5" width="18.83203125" customWidth="1"/>
    <col min="6" max="6" width="49" customWidth="1"/>
    <col min="7" max="8" width="21.5" customWidth="1"/>
    <col min="9" max="9" width="12" customWidth="1"/>
    <col min="10" max="10" width="13.5" customWidth="1"/>
    <col min="11" max="11" width="17.5" customWidth="1"/>
    <col min="13" max="13" width="11.5" customWidth="1"/>
  </cols>
  <sheetData>
    <row r="1" spans="2:5" x14ac:dyDescent="0.2">
      <c r="B1" s="13"/>
    </row>
    <row r="2" spans="2:5" x14ac:dyDescent="0.2">
      <c r="B2" s="13" t="s">
        <v>172</v>
      </c>
      <c r="C2" s="29"/>
      <c r="D2" s="6"/>
      <c r="E2" s="11" t="s">
        <v>0</v>
      </c>
    </row>
    <row r="3" spans="2:5" ht="5" customHeight="1" x14ac:dyDescent="0.2">
      <c r="B3" s="13"/>
      <c r="C3" s="29"/>
      <c r="D3" s="6"/>
      <c r="E3" s="6"/>
    </row>
    <row r="4" spans="2:5" x14ac:dyDescent="0.2">
      <c r="B4" s="7" t="s">
        <v>173</v>
      </c>
      <c r="C4" s="29"/>
      <c r="D4" s="6"/>
      <c r="E4" s="6"/>
    </row>
    <row r="5" spans="2:5" ht="5" customHeight="1" x14ac:dyDescent="0.2">
      <c r="B5" s="13"/>
      <c r="C5" s="29"/>
      <c r="D5" s="6"/>
      <c r="E5" s="6"/>
    </row>
    <row r="6" spans="2:5" x14ac:dyDescent="0.2">
      <c r="B6" s="13" t="s">
        <v>174</v>
      </c>
      <c r="C6" s="63"/>
      <c r="D6" s="6"/>
      <c r="E6" s="6"/>
    </row>
    <row r="7" spans="2:5" ht="5" customHeight="1" x14ac:dyDescent="0.2">
      <c r="C7" s="63"/>
      <c r="D7" s="6"/>
      <c r="E7" s="6"/>
    </row>
    <row r="8" spans="2:5" x14ac:dyDescent="0.2">
      <c r="B8" s="58" t="s">
        <v>175</v>
      </c>
      <c r="C8" s="48"/>
      <c r="D8" s="6"/>
      <c r="E8" s="6"/>
    </row>
    <row r="9" spans="2:5" x14ac:dyDescent="0.2">
      <c r="B9" s="119" t="s">
        <v>787</v>
      </c>
      <c r="D9" s="6"/>
      <c r="E9" s="6"/>
    </row>
    <row r="10" spans="2:5" ht="5" customHeight="1" x14ac:dyDescent="0.2">
      <c r="B10" s="57"/>
      <c r="D10" s="6"/>
      <c r="E10" s="6"/>
    </row>
    <row r="11" spans="2:5" x14ac:dyDescent="0.2">
      <c r="B11" s="58" t="s">
        <v>176</v>
      </c>
      <c r="D11" s="6"/>
      <c r="E11" s="6"/>
    </row>
    <row r="12" spans="2:5" x14ac:dyDescent="0.2">
      <c r="B12" s="255"/>
      <c r="C12" s="256"/>
      <c r="D12" s="6"/>
      <c r="E12" s="6"/>
    </row>
    <row r="13" spans="2:5" ht="5" customHeight="1" x14ac:dyDescent="0.2">
      <c r="B13" s="57"/>
      <c r="D13" s="6"/>
      <c r="E13" s="6"/>
    </row>
    <row r="14" spans="2:5" x14ac:dyDescent="0.2">
      <c r="B14" s="58" t="s">
        <v>177</v>
      </c>
      <c r="D14" s="6"/>
      <c r="E14" s="6"/>
    </row>
    <row r="15" spans="2:5" ht="14.5" customHeight="1" x14ac:dyDescent="0.2">
      <c r="B15" s="120"/>
      <c r="D15" s="6"/>
      <c r="E15" s="87" t="s">
        <v>11</v>
      </c>
    </row>
    <row r="16" spans="2:5" ht="5" customHeight="1" x14ac:dyDescent="0.2">
      <c r="D16" s="6"/>
      <c r="E16" s="6"/>
    </row>
    <row r="17" spans="2:5" ht="14.75" customHeight="1" x14ac:dyDescent="0.2">
      <c r="B17" s="58" t="s">
        <v>178</v>
      </c>
      <c r="C17" s="48"/>
      <c r="D17" s="6"/>
      <c r="E17" s="6"/>
    </row>
    <row r="18" spans="2:5" ht="14.75" customHeight="1" x14ac:dyDescent="0.2">
      <c r="B18" s="119" t="s">
        <v>779</v>
      </c>
      <c r="D18" s="6"/>
      <c r="E18" s="6"/>
    </row>
    <row r="19" spans="2:5" ht="5" customHeight="1" x14ac:dyDescent="0.2">
      <c r="B19" s="57"/>
      <c r="D19" s="6"/>
      <c r="E19" s="6"/>
    </row>
    <row r="20" spans="2:5" ht="14.75" customHeight="1" x14ac:dyDescent="0.2">
      <c r="B20" s="58" t="s">
        <v>179</v>
      </c>
      <c r="D20" s="6"/>
      <c r="E20" s="6"/>
    </row>
    <row r="21" spans="2:5" ht="14.75" customHeight="1" x14ac:dyDescent="0.2">
      <c r="B21" s="255" t="s">
        <v>3658</v>
      </c>
      <c r="C21" s="256"/>
      <c r="D21" s="6"/>
      <c r="E21" s="6"/>
    </row>
    <row r="22" spans="2:5" ht="5" customHeight="1" x14ac:dyDescent="0.2">
      <c r="B22" s="57"/>
      <c r="D22" s="6"/>
      <c r="E22" s="6"/>
    </row>
    <row r="23" spans="2:5" ht="14.75" customHeight="1" x14ac:dyDescent="0.2">
      <c r="B23" s="58" t="s">
        <v>180</v>
      </c>
      <c r="D23" s="6"/>
      <c r="E23" s="6"/>
    </row>
    <row r="24" spans="2:5" ht="14.75" customHeight="1" x14ac:dyDescent="0.2">
      <c r="B24" s="121">
        <v>2023</v>
      </c>
      <c r="C24" s="63"/>
      <c r="D24" s="6"/>
      <c r="E24" s="6"/>
    </row>
    <row r="25" spans="2:5" x14ac:dyDescent="0.2">
      <c r="B25" s="13"/>
      <c r="C25" s="29"/>
      <c r="D25" s="6"/>
      <c r="E25" s="11"/>
    </row>
    <row r="26" spans="2:5" ht="18" x14ac:dyDescent="0.2">
      <c r="B26" s="13" t="s">
        <v>181</v>
      </c>
      <c r="E26" s="87" t="s">
        <v>11</v>
      </c>
    </row>
    <row r="27" spans="2:5" ht="5" customHeight="1" x14ac:dyDescent="0.2">
      <c r="B27" s="13"/>
    </row>
    <row r="28" spans="2:5" x14ac:dyDescent="0.2">
      <c r="B28" s="7" t="s">
        <v>182</v>
      </c>
    </row>
    <row r="29" spans="2:5" x14ac:dyDescent="0.2">
      <c r="B29" s="13"/>
    </row>
    <row r="30" spans="2:5" ht="16" thickBot="1" x14ac:dyDescent="0.25">
      <c r="B30" s="85" t="s">
        <v>183</v>
      </c>
      <c r="C30" s="28" t="s">
        <v>184</v>
      </c>
    </row>
    <row r="31" spans="2:5" ht="16" thickTop="1" x14ac:dyDescent="0.2">
      <c r="B31" s="69" t="s">
        <v>185</v>
      </c>
      <c r="C31" s="122">
        <v>0</v>
      </c>
    </row>
    <row r="32" spans="2:5" x14ac:dyDescent="0.2">
      <c r="B32" s="86" t="s">
        <v>186</v>
      </c>
      <c r="C32" s="123">
        <v>0</v>
      </c>
      <c r="E32" s="11" t="s">
        <v>0</v>
      </c>
    </row>
    <row r="33" spans="2:7" x14ac:dyDescent="0.2">
      <c r="B33" s="13"/>
      <c r="E33" s="11"/>
    </row>
    <row r="34" spans="2:7" x14ac:dyDescent="0.2">
      <c r="B34" s="12" t="s">
        <v>187</v>
      </c>
    </row>
    <row r="35" spans="2:7" ht="5" customHeight="1" x14ac:dyDescent="0.2"/>
    <row r="36" spans="2:7" x14ac:dyDescent="0.2">
      <c r="B36" s="3" t="s">
        <v>188</v>
      </c>
      <c r="C36" s="27" t="s">
        <v>189</v>
      </c>
      <c r="D36" s="27" t="s">
        <v>190</v>
      </c>
      <c r="E36" s="28" t="s">
        <v>191</v>
      </c>
      <c r="F36" s="28" t="s">
        <v>192</v>
      </c>
      <c r="G36" s="27" t="s">
        <v>193</v>
      </c>
    </row>
    <row r="37" spans="2:7" ht="14.5" customHeight="1" x14ac:dyDescent="0.2">
      <c r="B37" s="125" t="s">
        <v>3668</v>
      </c>
      <c r="C37" s="124">
        <v>150000</v>
      </c>
      <c r="D37" s="114" t="s">
        <v>888</v>
      </c>
      <c r="E37" s="126"/>
      <c r="F37" s="126" t="s">
        <v>964</v>
      </c>
      <c r="G37" s="127" t="s">
        <v>3669</v>
      </c>
    </row>
    <row r="38" spans="2:7" ht="14.5" customHeight="1" x14ac:dyDescent="0.2">
      <c r="B38" s="125"/>
      <c r="C38" s="124"/>
      <c r="D38" s="114"/>
      <c r="E38" s="126"/>
      <c r="F38" s="126"/>
      <c r="G38" s="127"/>
    </row>
    <row r="39" spans="2:7" ht="14.5" customHeight="1" x14ac:dyDescent="0.2">
      <c r="B39" s="125"/>
      <c r="C39" s="124"/>
      <c r="D39" s="114"/>
      <c r="E39" s="126"/>
      <c r="F39" s="126"/>
      <c r="G39" s="127"/>
    </row>
    <row r="40" spans="2:7" ht="14.5" customHeight="1" x14ac:dyDescent="0.2">
      <c r="B40" s="125"/>
      <c r="C40" s="124"/>
      <c r="D40" s="114"/>
      <c r="E40" s="126"/>
      <c r="F40" s="126"/>
      <c r="G40" s="127"/>
    </row>
    <row r="41" spans="2:7" ht="14.5" customHeight="1" x14ac:dyDescent="0.2">
      <c r="B41" s="125"/>
      <c r="C41" s="124"/>
      <c r="D41" s="114"/>
      <c r="E41" s="126"/>
      <c r="F41" s="126"/>
      <c r="G41" s="127"/>
    </row>
    <row r="42" spans="2:7" ht="14.5" customHeight="1" x14ac:dyDescent="0.2">
      <c r="B42" s="19"/>
      <c r="C42" s="128"/>
      <c r="D42" s="19"/>
      <c r="E42" s="19"/>
      <c r="F42" s="17"/>
      <c r="G42" s="17"/>
    </row>
    <row r="43" spans="2:7" ht="18" x14ac:dyDescent="0.2">
      <c r="E43" s="87" t="s">
        <v>11</v>
      </c>
    </row>
    <row r="44" spans="2:7" x14ac:dyDescent="0.2">
      <c r="B44" s="13" t="s">
        <v>194</v>
      </c>
    </row>
    <row r="45" spans="2:7" ht="5" customHeight="1" x14ac:dyDescent="0.2"/>
    <row r="46" spans="2:7" ht="14.5" customHeight="1" x14ac:dyDescent="0.2">
      <c r="B46" s="16" t="s">
        <v>195</v>
      </c>
      <c r="C46" s="32"/>
      <c r="D46" s="32"/>
    </row>
    <row r="47" spans="2:7" ht="14.5" customHeight="1" x14ac:dyDescent="0.2">
      <c r="B47" s="16" t="s">
        <v>49</v>
      </c>
      <c r="C47" s="32"/>
      <c r="D47" s="32"/>
    </row>
    <row r="48" spans="2:7" ht="5" customHeight="1" x14ac:dyDescent="0.2">
      <c r="B48" s="16"/>
      <c r="C48" s="241"/>
      <c r="D48" s="241"/>
    </row>
    <row r="49" spans="2:5" x14ac:dyDescent="0.2">
      <c r="B49" s="56" t="s">
        <v>196</v>
      </c>
      <c r="C49" s="22" t="s">
        <v>197</v>
      </c>
      <c r="D49" s="28" t="s">
        <v>198</v>
      </c>
    </row>
    <row r="50" spans="2:5" ht="26" x14ac:dyDescent="0.2">
      <c r="B50" s="75" t="s">
        <v>199</v>
      </c>
      <c r="C50" s="129"/>
      <c r="D50" s="130"/>
    </row>
    <row r="51" spans="2:5" x14ac:dyDescent="0.2">
      <c r="B51" s="66" t="s">
        <v>200</v>
      </c>
      <c r="C51" s="129"/>
      <c r="D51" s="130"/>
    </row>
    <row r="52" spans="2:5" ht="26" x14ac:dyDescent="0.2">
      <c r="B52" s="66" t="s">
        <v>201</v>
      </c>
      <c r="C52" s="129"/>
      <c r="D52" s="130"/>
    </row>
    <row r="53" spans="2:5" x14ac:dyDescent="0.2">
      <c r="B53" s="75" t="s">
        <v>202</v>
      </c>
      <c r="C53" s="129"/>
      <c r="D53" s="130"/>
    </row>
    <row r="54" spans="2:5" x14ac:dyDescent="0.2">
      <c r="B54" s="84" t="s">
        <v>203</v>
      </c>
      <c r="C54" s="129"/>
      <c r="D54" s="130"/>
    </row>
    <row r="56" spans="2:5" x14ac:dyDescent="0.2">
      <c r="E56" s="11" t="s">
        <v>0</v>
      </c>
    </row>
  </sheetData>
  <sheetProtection sheet="1" objects="1" scenarios="1"/>
  <mergeCells count="2">
    <mergeCell ref="B21:C21"/>
    <mergeCell ref="B12:C12"/>
  </mergeCells>
  <conditionalFormatting sqref="B11:C15">
    <cfRule type="expression" dxfId="576" priority="12">
      <formula>$B$9&lt;&gt;"Yes"</formula>
    </cfRule>
  </conditionalFormatting>
  <conditionalFormatting sqref="D50:D54">
    <cfRule type="expression" dxfId="575" priority="11">
      <formula>$C50="No"</formula>
    </cfRule>
  </conditionalFormatting>
  <conditionalFormatting sqref="B24 B21 B18 B15 B12 B9 C50:D54 C31:C32">
    <cfRule type="containsBlanks" dxfId="574" priority="38">
      <formula>LEN(TRIM(B9))=0</formula>
    </cfRule>
  </conditionalFormatting>
  <conditionalFormatting sqref="B20:C24">
    <cfRule type="expression" dxfId="573" priority="8">
      <formula>$B$18&lt;&gt;"Yes"</formula>
    </cfRule>
  </conditionalFormatting>
  <dataValidations xWindow="494" yWindow="469" count="31">
    <dataValidation type="list" allowBlank="1" showInputMessage="1" showErrorMessage="1" promptTitle="Affect of EPIC on Funding" prompt="What affect, if any, did EPIC have on your ability to attract follow-on funding?" sqref="E42" xr:uid="{BBD650A8-268E-4EAC-B913-8CD87B41B2EF}">
      <formula1>INDIRECT("Affectlevel[Affectlevel]")</formula1>
    </dataValidation>
    <dataValidation type="list" allowBlank="1" showInputMessage="1" showErrorMessage="1" promptTitle="Investment Type" prompt="Type of investment or funding received" sqref="D42" xr:uid="{62249A51-0880-4292-9F37-6061DF3AFAB1}">
      <formula1>INDIRECT("InvestmentType[InvestmentType]")</formula1>
    </dataValidation>
    <dataValidation type="whole" allowBlank="1" showInputMessage="1" showErrorMessage="1" promptTitle="Raised capital" prompt="Dollars raised from public or private sources." sqref="C42" xr:uid="{7D36E0CB-A673-481F-A0F7-1D634DC30A20}">
      <formula1>0</formula1>
      <formula2>1000000000</formula2>
    </dataValidation>
    <dataValidation allowBlank="1" showInputMessage="1" showErrorMessage="1" promptTitle="Funding Source" prompt="Name" sqref="B42" xr:uid="{F73E1257-5406-4A7C-8F43-FDC6CBCAA060}"/>
    <dataValidation allowBlank="1" showErrorMessage="1" sqref="C19:C20 C22 C10:C11 C13 B31:B32" xr:uid="{8FDEC7E3-8328-42A4-B1D5-3B31FD8E63D9}"/>
    <dataValidation type="list" allowBlank="1" showInputMessage="1" showErrorMessage="1" promptTitle="New Company Formation" prompt="Please indicate whether a company was created by one of the project team members for which you received support from EPIC under this grant." sqref="B9" xr:uid="{C3BB9D96-0331-42FF-ACA8-F87552EB2BCA}">
      <formula1>INDIRECT("Yes_No[Yes_No]")</formula1>
    </dataValidation>
    <dataValidation allowBlank="1" showInputMessage="1" showErrorMessage="1" promptTitle="Awarding Entity" prompt="Please enter the name of the awarding entity." sqref="B37:B41" xr:uid="{BC0EE815-B5FF-4CAD-9E94-6BA1C28893F1}"/>
    <dataValidation type="list" allowBlank="1" showInputMessage="1" showErrorMessage="1" promptTitle="New Company Formation" prompt="Please indicate if a new company was created or founded during this EPIC grant to commercialize the technology for which you received support from EPIC under this grant." sqref="B18" xr:uid="{F1FCE033-611F-4AD3-95E0-D3A3F7A46A47}">
      <formula1>INDIRECT("Yes_No[Yes_No]")</formula1>
    </dataValidation>
    <dataValidation allowBlank="1" showInputMessage="1" showErrorMessage="1" promptTitle="Name of Company" prompt="Please enter the name of the new company." sqref="B21:C21" xr:uid="{199C6D7E-25C7-4C52-B643-3AF0203D5179}"/>
    <dataValidation type="whole" allowBlank="1" showInputMessage="1" showErrorMessage="1" promptTitle="Year of Formation" prompt="Please enter the year your company was formed. This company could be the same or a different company from the one that received the EPIC funding for this particular grant." sqref="B15" xr:uid="{12918CA2-4712-4145-9AE6-B9CBB14B0939}">
      <formula1>1900</formula1>
      <formula2>2050</formula2>
    </dataValidation>
    <dataValidation type="whole" allowBlank="1" showInputMessage="1" showErrorMessage="1" promptTitle="Year of Formation" prompt="Please enter the year this new company was formed." sqref="C24" xr:uid="{D507BA21-0D14-4D56-8776-C91A5E8B18BC}">
      <formula1>1900</formula1>
      <formula2>2050</formula2>
    </dataValidation>
    <dataValidation type="whole" allowBlank="1" showInputMessage="1" showErrorMessage="1" promptTitle="Raised capital" prompt="Please enter the dollars raised from public our private sources since you received the current EPIC funding." sqref="C38:C41" xr:uid="{58944D37-533F-4D35-BBEC-9F618F34A766}">
      <formula1>0</formula1>
      <formula2>1000000000</formula2>
    </dataValidation>
    <dataValidation type="list" allowBlank="1" showInputMessage="1" showErrorMessage="1" promptTitle="Investment Type" prompt="Please select the type of investment of funding received." sqref="D37:D41" xr:uid="{B70B6BA0-FE89-4BC0-951F-BA894395B79D}">
      <formula1>INDIRECT("InvestmentType[InvestmentType]")</formula1>
    </dataValidation>
    <dataValidation type="whole" allowBlank="1" showInputMessage="1" showErrorMessage="1" promptTitle="Raised Capital" prompt="Please enter the dollars raised from public our private sources since you received the current EPIC funding." sqref="C37" xr:uid="{396F00F9-8945-4735-BEF0-13F09C9EEFCD}">
      <formula1>0</formula1>
      <formula2>1000000000</formula2>
    </dataValidation>
    <dataValidation type="list" allowBlank="1" showInputMessage="1" showErrorMessage="1" promptTitle="Effect of EPIC on Funding" prompt="Please select what effect if any, EPIC had on your ability to attract follow-on funding" sqref="F37:F41" xr:uid="{7E046E0F-B02A-40BD-A5C0-B5E5A5D1BC2D}">
      <formula1>INDIRECT("Affectlevel[Affectlevel]")</formula1>
    </dataValidation>
    <dataValidation allowBlank="1" showInputMessage="1" showErrorMessage="1" promptTitle="Comment on EPIC Contribution" prompt="Please explain how EPIC support help or did not help your organization raise additional financial capital." sqref="G37:G41" xr:uid="{DDB66E51-A484-453D-B697-BE30B59CE2F9}"/>
    <dataValidation allowBlank="1" showInputMessage="1" showErrorMessage="1" promptTitle="Detailed Description" prompt="Please provide a detailed description or explanation of the type of the replication." sqref="D54" xr:uid="{9F542B7A-CA9A-4B44-805C-8F0A55A14FDC}"/>
    <dataValidation allowBlank="1" sqref="B50:B54" xr:uid="{816FCFDD-8EFC-4D7D-BDC0-F3B99DA2EC76}"/>
    <dataValidation type="list" allowBlank="1" showInputMessage="1" showErrorMessage="1" promptTitle="Name of Company" prompt="Please enter the name of the new company." sqref="B12:C12" xr:uid="{59CD2C8B-1D30-4843-8E20-18607E2BFE06}">
      <formula1>INDIRECT("ProjectTeamOrgs[Name of Entity]")</formula1>
    </dataValidation>
    <dataValidation type="list" allowBlank="1" showInputMessage="1" promptTitle="Project Replicated" prompt="Select Yes or No. Project has been replicated by others." sqref="C54" xr:uid="{F62783D1-7940-41B3-B736-FE047AE8D0EB}">
      <formula1>INDIRECT("Yes_No[Yes_No]")</formula1>
    </dataValidation>
    <dataValidation type="list" allowBlank="1" showInputMessage="1" promptTitle="Incentive program" prompt="Select Yes or No. Technology developed or demonstrated in this project is eligible to participate in utility or public energy efficiency, demand response, or distributed energy resource incentive or assistance programs." sqref="C50" xr:uid="{FB451ECA-272D-4895-9AFB-32439529C9A5}">
      <formula1>INDIRECT("Yes_No[Yes_No]")</formula1>
    </dataValidation>
    <dataValidation type="list" allowBlank="1" showInputMessage="1" promptTitle="Informed policy" prompt="Select Yes or No. Regulatory or legislative proceedings or policy reports used project research to inform policy." sqref="C53" xr:uid="{44DA02B3-A9FE-48D3-80DC-61B8F7E54F00}">
      <formula1>INDIRECT("Yes_No[Yes_No]")</formula1>
    </dataValidation>
    <dataValidation type="list" allowBlank="1" showInputMessage="1" promptTitle="Regulatory Standard" prompt="Select Yes or No. Regulatory proceedings used project research to inform the development or updating of a regulatory standard." sqref="C51" xr:uid="{C5555385-56BC-45C1-BCD3-A7139F99B001}">
      <formula1>INDIRECT("Yes_No[Yes_No]")</formula1>
    </dataValidation>
    <dataValidation type="list" allowBlank="1" showInputMessage="1" promptTitle="Market-driven Standard" prompt="Select Yes or No. A trade organization used project research to inform the development or updating of a market standard." sqref="C52" xr:uid="{730AB542-BC37-45CB-A1CC-FE27A1F5A553}">
      <formula1>INDIRECT("Yes_No[Yes_No]")</formula1>
    </dataValidation>
    <dataValidation allowBlank="1" showInputMessage="1" showErrorMessage="1" promptTitle="Detailed Description" prompt="Please include the name of the program and link to more information." sqref="D50" xr:uid="{278E04FB-0CE9-444C-9DB4-EC8126B888B2}"/>
    <dataValidation allowBlank="1" showInputMessage="1" showErrorMessage="1" promptTitle="Detailed Description" prompt="Please provide the name of the regulator and the section/code that was developed or updated." sqref="D51" xr:uid="{546F13EF-B635-4BC4-9FE2-DD78CA1519E7}"/>
    <dataValidation allowBlank="1" showInputMessage="1" showErrorMessage="1" promptTitle="Detailed Description" prompt="Please provide the name of the organization and the section/code that was developed or updated." sqref="D52" xr:uid="{63E37F7A-F140-4999-B7E2-A3AD950A0A16}"/>
    <dataValidation allowBlank="1" showInputMessage="1" showErrorMessage="1" promptTitle="Detailed Description" prompt="Please provide the name or the proceeding or policy report and a link to more information." sqref="D53" xr:uid="{D6383010-CF6A-429A-8B7D-F119D78D4A4C}"/>
    <dataValidation type="date" operator="greaterThan" allowBlank="1" showInputMessage="1" showErrorMessage="1" promptTitle="Award Date" prompt="Please provide the date that the investment was awarded." sqref="E37:E41" xr:uid="{EB81F0E2-84F9-4C0E-BB38-34264E4DA798}">
      <formula1>43831</formula1>
    </dataValidation>
    <dataValidation allowBlank="1" showInputMessage="1" showErrorMessage="1" promptTitle="Total Investment" prompt="Please enter the dollars raised from public or private sources prior to receiving the EPIC grant." sqref="C31:C32" xr:uid="{386CEC37-BF49-4F52-B477-7E614F925C0F}"/>
    <dataValidation type="whole" allowBlank="1" showInputMessage="1" showErrorMessage="1" promptTitle="Year of Formation" prompt="Please enter the year this new company was formed." sqref="B24" xr:uid="{FD6D701F-478A-45F6-B89D-ED698C1FB861}">
      <formula1>2020</formula1>
      <formula2>2050</formula2>
    </dataValidation>
  </dataValidations>
  <hyperlinks>
    <hyperlink ref="E2" location="Jobs!B2" tooltip="NEXT PAGE &gt;" display="NEXT PAGE &gt;" xr:uid="{40C9CC09-164A-4D47-B10E-E0A4658716B6}"/>
    <hyperlink ref="E56" location="Jobs!B2" tooltip="NEXT PAGE &gt;" display="NEXT PAGE &gt;" xr:uid="{991BBE27-D27E-47FE-936E-A047C05540A0}"/>
    <hyperlink ref="E32" location="Jobs!B2" tooltip="NEXT PAGE &gt;" display="NEXT PAGE &gt;" xr:uid="{D848237D-80FC-445A-9B0C-CBC8563D0E03}"/>
  </hyperlinks>
  <pageMargins left="0.7" right="0.7" top="0.75" bottom="0.75" header="0.3" footer="0.3"/>
  <pageSetup orientation="landscape" r:id="rId1"/>
  <headerFooter>
    <oddHeader>&amp;C&amp;"-,Bold"&amp;9TECHNOLOGY &amp; MARKET READINESS</oddHeader>
  </headerFooter>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9" id="{0B58D83C-A468-4B5B-BC57-30C616B00A2F}">
            <xm:f>Background!$D$14&lt;&gt;"Final"</xm:f>
            <x14:dxf>
              <font>
                <color theme="0"/>
              </font>
              <fill>
                <patternFill>
                  <bgColor theme="0"/>
                </patternFill>
              </fill>
              <border>
                <left/>
                <right/>
                <top/>
                <bottom/>
                <vertical/>
                <horizontal/>
              </border>
            </x14:dxf>
          </x14:cfRule>
          <xm:sqref>B17:G25 B34:G56</xm:sqref>
        </x14:conditionalFormatting>
        <x14:conditionalFormatting xmlns:xm="http://schemas.microsoft.com/office/excel/2006/main">
          <x14:cfRule type="expression" priority="3" id="{D9790B12-C68E-4FEC-A482-57C43CCBF184}">
            <xm:f>Background!$D$14="Final"</xm:f>
            <x14:dxf>
              <font>
                <color theme="0"/>
              </font>
            </x14:dxf>
          </x14:cfRule>
          <xm:sqref>E15</xm:sqref>
        </x14:conditionalFormatting>
        <x14:conditionalFormatting xmlns:xm="http://schemas.microsoft.com/office/excel/2006/main">
          <x14:cfRule type="expression" priority="1" id="{8C30E3ED-A344-4FB7-8A7F-F3FD158D383E}">
            <xm:f>Background!$D$14="Final"</xm:f>
            <x14:dxf>
              <font>
                <color theme="0"/>
              </font>
            </x14:dxf>
          </x14:cfRule>
          <xm:sqref>E32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6E0-C35C-4F87-B0E3-598BFB7D0E1A}">
  <sheetPr>
    <tabColor theme="0" tint="-0.249977111117893"/>
  </sheetPr>
  <dimension ref="A1:I11"/>
  <sheetViews>
    <sheetView workbookViewId="0"/>
  </sheetViews>
  <sheetFormatPr baseColWidth="10" defaultColWidth="14.5" defaultRowHeight="12" x14ac:dyDescent="0.15"/>
  <cols>
    <col min="1" max="9" width="11" style="9" customWidth="1"/>
    <col min="10" max="16384" width="14.5" style="9"/>
  </cols>
  <sheetData>
    <row r="1" spans="1:9" ht="13" x14ac:dyDescent="0.15">
      <c r="A1" s="55" t="s">
        <v>29</v>
      </c>
      <c r="B1" s="55" t="s">
        <v>30</v>
      </c>
      <c r="C1" s="55" t="s">
        <v>31</v>
      </c>
      <c r="D1" s="35" t="s">
        <v>204</v>
      </c>
      <c r="E1" s="35" t="s">
        <v>205</v>
      </c>
      <c r="F1" s="35" t="s">
        <v>206</v>
      </c>
      <c r="G1" s="35" t="s">
        <v>207</v>
      </c>
      <c r="H1" s="35" t="s">
        <v>208</v>
      </c>
      <c r="I1" s="35" t="s">
        <v>209</v>
      </c>
    </row>
    <row r="2" spans="1:9" x14ac:dyDescent="0.15">
      <c r="A2" s="9" t="str">
        <f>IF(D2&lt;&gt;0,Background!$D$22,0)</f>
        <v>EPC-17-047</v>
      </c>
      <c r="B2" s="9" t="str">
        <f>Background!$D$14</f>
        <v>Final</v>
      </c>
      <c r="C2" s="9">
        <v>1</v>
      </c>
      <c r="D2" s="9" t="str" cm="1">
        <f t="array" ref="D2:I6">FollowOnInvestment84[]</f>
        <v>US Department of Energy Office of Technology Transitions</v>
      </c>
      <c r="E2" s="9">
        <v>150000</v>
      </c>
      <c r="F2" s="9" t="str">
        <v>Public funding</v>
      </c>
      <c r="G2" s="9">
        <v>0</v>
      </c>
      <c r="H2" s="9" t="str">
        <v>4 - Moderate affect</v>
      </c>
      <c r="I2" s="9" t="str">
        <v>(award date Oct 2019) Provided rationale for Federal investment in commercialization support</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2E7E-4712-403D-9FC2-285587100169}">
  <sheetPr>
    <tabColor theme="0" tint="-0.249977111117893"/>
  </sheetPr>
  <dimension ref="A1:E3"/>
  <sheetViews>
    <sheetView workbookViewId="0">
      <selection activeCell="A2" sqref="A2"/>
    </sheetView>
  </sheetViews>
  <sheetFormatPr baseColWidth="10" defaultColWidth="8.83203125" defaultRowHeight="15" x14ac:dyDescent="0.2"/>
  <cols>
    <col min="1" max="6" width="12.5" customWidth="1"/>
  </cols>
  <sheetData>
    <row r="1" spans="1:5" x14ac:dyDescent="0.2">
      <c r="A1" s="55" t="s">
        <v>29</v>
      </c>
      <c r="B1" s="55" t="s">
        <v>30</v>
      </c>
      <c r="C1" s="55" t="s">
        <v>31</v>
      </c>
      <c r="D1" s="35" t="s">
        <v>210</v>
      </c>
      <c r="E1" s="35" t="s">
        <v>211</v>
      </c>
    </row>
    <row r="2" spans="1:5" x14ac:dyDescent="0.2">
      <c r="A2" s="9">
        <f>IF(E2&lt;&gt;0,Background!$D$22,0)</f>
        <v>0</v>
      </c>
      <c r="B2" s="9" t="str">
        <f>Background!$D$14</f>
        <v>Final</v>
      </c>
      <c r="C2" s="9">
        <v>1</v>
      </c>
      <c r="D2" s="9" t="str" cm="1">
        <f t="array" ref="D2:E3">PreInvest[]</f>
        <v>Public</v>
      </c>
      <c r="E2" s="9">
        <v>0</v>
      </c>
    </row>
    <row r="3" spans="1:5" x14ac:dyDescent="0.2">
      <c r="A3" s="9">
        <f>IF(E3&lt;&gt;0,Background!$D$22,0)</f>
        <v>0</v>
      </c>
      <c r="B3" s="9" t="str">
        <f>Background!$D$14</f>
        <v>Final</v>
      </c>
      <c r="C3" s="9">
        <v>1</v>
      </c>
      <c r="D3" s="9" t="str">
        <v>Private</v>
      </c>
      <c r="E3" s="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45C2-554E-45B8-9C5D-9FC4B08FC257}">
  <sheetPr>
    <tabColor theme="0" tint="-0.249977111117893"/>
  </sheetPr>
  <dimension ref="A1:I2"/>
  <sheetViews>
    <sheetView workbookViewId="0"/>
  </sheetViews>
  <sheetFormatPr baseColWidth="10" defaultColWidth="15.5" defaultRowHeight="12" x14ac:dyDescent="0.15"/>
  <cols>
    <col min="1" max="1" width="8" style="9" bestFit="1" customWidth="1"/>
    <col min="2" max="2" width="12" style="9" customWidth="1"/>
    <col min="3" max="3" width="7.5" style="9" bestFit="1" customWidth="1"/>
    <col min="4" max="4" width="11.1640625" style="9" bestFit="1" customWidth="1"/>
    <col min="5" max="5" width="14.5" style="9" bestFit="1" customWidth="1"/>
    <col min="6" max="6" width="14.1640625" style="9" bestFit="1" customWidth="1"/>
    <col min="7" max="7" width="8.83203125" style="9" bestFit="1" customWidth="1"/>
    <col min="8" max="8" width="13" style="9" bestFit="1" customWidth="1"/>
    <col min="9" max="9" width="13.5" style="9" customWidth="1"/>
    <col min="10" max="16384" width="15.5" style="9"/>
  </cols>
  <sheetData>
    <row r="1" spans="1:9" ht="13" x14ac:dyDescent="0.15">
      <c r="A1" s="55" t="s">
        <v>29</v>
      </c>
      <c r="B1" s="55" t="s">
        <v>30</v>
      </c>
      <c r="C1" s="55" t="s">
        <v>31</v>
      </c>
      <c r="D1" s="35" t="s">
        <v>212</v>
      </c>
      <c r="E1" s="35" t="s">
        <v>213</v>
      </c>
      <c r="F1" s="35" t="s">
        <v>214</v>
      </c>
      <c r="G1" s="35" t="s">
        <v>215</v>
      </c>
      <c r="H1" s="35" t="s">
        <v>216</v>
      </c>
      <c r="I1" s="35" t="s">
        <v>217</v>
      </c>
    </row>
    <row r="2" spans="1:9" x14ac:dyDescent="0.15">
      <c r="A2" s="9" t="str">
        <f>IF(D2&lt;&gt;0,Background!$D$22,0)</f>
        <v>EPC-17-047</v>
      </c>
      <c r="B2" s="9" t="str">
        <f>Background!$D$14</f>
        <v>Final</v>
      </c>
      <c r="C2" s="9">
        <v>1</v>
      </c>
      <c r="D2" s="52" t="str">
        <f>BusinessGrowth!$B9</f>
        <v>No</v>
      </c>
      <c r="E2" s="52">
        <f>BusinessGrowth!$B12</f>
        <v>0</v>
      </c>
      <c r="F2" s="52">
        <f>BusinessGrowth!$B15</f>
        <v>0</v>
      </c>
      <c r="G2" s="52" t="str">
        <f>BusinessGrowth!B18</f>
        <v>Yes</v>
      </c>
      <c r="H2" s="52" t="str">
        <f>BusinessGrowth!B21</f>
        <v>OpenFIDO LLC</v>
      </c>
      <c r="I2" s="52">
        <f>BusinessGrowth!B24</f>
        <v>2023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84D0-9D23-4F63-8FF3-9AA7BB9C99DE}">
  <sheetPr>
    <tabColor theme="0" tint="-0.249977111117893"/>
  </sheetPr>
  <dimension ref="A1:F6"/>
  <sheetViews>
    <sheetView workbookViewId="0"/>
  </sheetViews>
  <sheetFormatPr baseColWidth="10" defaultColWidth="8.5" defaultRowHeight="12" x14ac:dyDescent="0.15"/>
  <cols>
    <col min="1" max="1" width="8.5" style="9" customWidth="1"/>
    <col min="2" max="2" width="10.5" style="9" bestFit="1" customWidth="1"/>
    <col min="3" max="4" width="8.5" style="9" customWidth="1"/>
    <col min="5" max="5" width="13" style="9" customWidth="1"/>
    <col min="6" max="6" width="9.5" style="9" bestFit="1" customWidth="1"/>
    <col min="7" max="8" width="8.5" style="9" customWidth="1"/>
    <col min="9" max="16384" width="8.5" style="9"/>
  </cols>
  <sheetData>
    <row r="1" spans="1:6" ht="13" x14ac:dyDescent="0.15">
      <c r="A1" s="55" t="s">
        <v>29</v>
      </c>
      <c r="B1" s="55" t="s">
        <v>30</v>
      </c>
      <c r="C1" s="55" t="s">
        <v>31</v>
      </c>
      <c r="D1" s="15" t="s">
        <v>218</v>
      </c>
      <c r="E1" s="15" t="s">
        <v>219</v>
      </c>
      <c r="F1" s="15" t="s">
        <v>220</v>
      </c>
    </row>
    <row r="2" spans="1:6" x14ac:dyDescent="0.15">
      <c r="A2" s="9">
        <f>IF(E2="Yes",Background!$D$22,0)</f>
        <v>0</v>
      </c>
      <c r="B2" s="9" t="str">
        <f>Background!$D$14</f>
        <v>Final</v>
      </c>
      <c r="C2" s="9">
        <v>1</v>
      </c>
      <c r="D2" s="52" t="str" cm="1">
        <f t="array" ref="D2:F6">Adoption[]</f>
        <v xml:space="preserve">Eligible for Incentive or Assistance Program </v>
      </c>
      <c r="E2" s="9">
        <v>0</v>
      </c>
      <c r="F2" s="9">
        <v>0</v>
      </c>
    </row>
    <row r="3" spans="1:6" x14ac:dyDescent="0.15">
      <c r="A3" s="9">
        <f>IF(E3="Yes",Background!$D$22,0)</f>
        <v>0</v>
      </c>
      <c r="B3" s="9" t="str">
        <f>Background!$D$14</f>
        <v>Final</v>
      </c>
      <c r="C3" s="9">
        <v>1</v>
      </c>
      <c r="D3" s="9" t="str">
        <v>Informed Regulatory Standard</v>
      </c>
      <c r="E3" s="9">
        <v>0</v>
      </c>
      <c r="F3" s="9">
        <v>0</v>
      </c>
    </row>
    <row r="4" spans="1:6" x14ac:dyDescent="0.15">
      <c r="A4" s="9">
        <f>IF(E4="Yes",Background!$D$22,0)</f>
        <v>0</v>
      </c>
      <c r="B4" s="9" t="str">
        <f>Background!$D$14</f>
        <v>Final</v>
      </c>
      <c r="C4" s="9">
        <v>1</v>
      </c>
      <c r="D4" s="9" t="str">
        <v>Informed Market-driven Standard</v>
      </c>
      <c r="E4" s="9">
        <v>0</v>
      </c>
      <c r="F4" s="9">
        <v>0</v>
      </c>
    </row>
    <row r="5" spans="1:6" x14ac:dyDescent="0.15">
      <c r="A5" s="9">
        <f>IF(E5="Yes",Background!$D$22,0)</f>
        <v>0</v>
      </c>
      <c r="B5" s="9" t="str">
        <f>Background!$D$14</f>
        <v>Final</v>
      </c>
      <c r="C5" s="9">
        <v>1</v>
      </c>
      <c r="D5" s="9" t="str">
        <v>Informed Policy</v>
      </c>
      <c r="E5" s="9">
        <v>0</v>
      </c>
      <c r="F5" s="9">
        <v>0</v>
      </c>
    </row>
    <row r="6" spans="1:6" x14ac:dyDescent="0.15">
      <c r="A6" s="9">
        <f>IF(E6="Yes",Background!$D$22,0)</f>
        <v>0</v>
      </c>
      <c r="B6" s="9" t="str">
        <f>Background!$D$14</f>
        <v>Final</v>
      </c>
      <c r="C6" s="9">
        <v>1</v>
      </c>
      <c r="D6" s="9" t="str">
        <v>Replicated by Others</v>
      </c>
      <c r="E6" s="9">
        <v>0</v>
      </c>
      <c r="F6" s="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652-9783-4E78-8F1D-754FFD8F7536}">
  <sheetPr>
    <tabColor theme="8" tint="-0.249977111117893"/>
  </sheetPr>
  <dimension ref="B2:E15"/>
  <sheetViews>
    <sheetView showGridLines="0" zoomScale="150" zoomScaleNormal="150" workbookViewId="0">
      <selection activeCell="J15" sqref="J15"/>
    </sheetView>
  </sheetViews>
  <sheetFormatPr baseColWidth="10" defaultColWidth="8.5" defaultRowHeight="15" x14ac:dyDescent="0.2"/>
  <cols>
    <col min="1" max="1" width="2.5" customWidth="1"/>
    <col min="2" max="2" width="15.5" customWidth="1"/>
    <col min="3" max="3" width="17.5" customWidth="1"/>
    <col min="4" max="4" width="15.5" customWidth="1"/>
    <col min="5" max="5" width="22" customWidth="1"/>
  </cols>
  <sheetData>
    <row r="2" spans="2:5" x14ac:dyDescent="0.2">
      <c r="B2" s="13" t="s">
        <v>221</v>
      </c>
      <c r="E2" s="95" t="s">
        <v>0</v>
      </c>
    </row>
    <row r="3" spans="2:5" ht="5" customHeight="1" x14ac:dyDescent="0.2">
      <c r="B3" s="13"/>
      <c r="E3" s="95"/>
    </row>
    <row r="4" spans="2:5" x14ac:dyDescent="0.2">
      <c r="B4" s="12" t="s">
        <v>222</v>
      </c>
    </row>
    <row r="5" spans="2:5" x14ac:dyDescent="0.2">
      <c r="B5" s="12" t="s">
        <v>50</v>
      </c>
    </row>
    <row r="6" spans="2:5" ht="5" customHeight="1" x14ac:dyDescent="0.2"/>
    <row r="7" spans="2:5" x14ac:dyDescent="0.2">
      <c r="B7" s="13" t="s">
        <v>223</v>
      </c>
    </row>
    <row r="8" spans="2:5" ht="5" customHeight="1" x14ac:dyDescent="0.2">
      <c r="B8" s="13"/>
    </row>
    <row r="9" spans="2:5" ht="72" customHeight="1" x14ac:dyDescent="0.2">
      <c r="B9" s="3" t="s">
        <v>224</v>
      </c>
      <c r="C9" s="3" t="s">
        <v>225</v>
      </c>
      <c r="D9" s="132" t="s">
        <v>226</v>
      </c>
    </row>
    <row r="10" spans="2:5" x14ac:dyDescent="0.2">
      <c r="B10" s="6" t="s">
        <v>227</v>
      </c>
      <c r="C10" s="81">
        <f>3036+1533</f>
        <v>4569</v>
      </c>
      <c r="D10" s="21">
        <f>Jobs[[#This Row],[Hours worked over term of project (2,080 = 1 FTE)]]/2080</f>
        <v>2.1966346153846152</v>
      </c>
    </row>
    <row r="11" spans="2:5" x14ac:dyDescent="0.2">
      <c r="B11" s="6" t="s">
        <v>228</v>
      </c>
      <c r="C11" s="82">
        <v>126</v>
      </c>
      <c r="D11" s="21">
        <f>Jobs[[#This Row],[Hours worked over term of project (2,080 = 1 FTE)]]/2080</f>
        <v>6.0576923076923077E-2</v>
      </c>
    </row>
    <row r="13" spans="2:5" x14ac:dyDescent="0.2">
      <c r="B13" s="58" t="s">
        <v>229</v>
      </c>
    </row>
    <row r="14" spans="2:5" ht="5" customHeight="1" x14ac:dyDescent="0.2"/>
    <row r="15" spans="2:5" x14ac:dyDescent="0.2">
      <c r="B15" s="131">
        <f>0.8+433.75/2080</f>
        <v>1.008533653846154</v>
      </c>
    </row>
  </sheetData>
  <sheetProtection sheet="1" objects="1" scenarios="1"/>
  <conditionalFormatting sqref="B15 C10:C11">
    <cfRule type="containsBlanks" dxfId="548" priority="4">
      <formula>LEN(TRIM(B10))=0</formula>
    </cfRule>
  </conditionalFormatting>
  <dataValidations xWindow="796" yWindow="655" count="3">
    <dataValidation type="whole" allowBlank="1" showInputMessage="1" showErrorMessage="1" promptTitle="Hours worked" prompt="Number of job hours supported with funding." sqref="C10" xr:uid="{06DD6314-C60F-4749-8806-CBC711A212EB}">
      <formula1>1</formula1>
      <formula2>10000000</formula2>
    </dataValidation>
    <dataValidation allowBlank="1" showInputMessage="1" showErrorMessage="1" promptTitle="Job funding" prompt="Indicate the number of hours worked over term of project by job funding source." sqref="B10:B11" xr:uid="{5FC1E3CE-2541-4042-B659-CC1B17C37222}"/>
    <dataValidation allowBlank="1" showInputMessage="1" showErrorMessage="1" promptTitle="Post-EPIC FTE" prompt="Please record the number of FTE, post-EPIC." sqref="B15" xr:uid="{9879860B-2B23-4499-9A66-F6156D5784BF}"/>
  </dataValidations>
  <hyperlinks>
    <hyperlink ref="E2" location="TechnologicalLearning!B2" tooltip="NEXT PAGE &gt;" display="NEXT PAGE &gt;" xr:uid="{9BBB49B5-D7EC-479B-BE2D-6DB3D3ED422F}"/>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 id="{EA00E178-CA8F-4475-B479-E3E9D99E1B4F}">
            <xm:f>ISBLANK(Background!$D$14)</xm:f>
            <x14:dxf>
              <font>
                <color theme="0"/>
              </font>
              <fill>
                <patternFill>
                  <bgColor theme="0"/>
                </patternFill>
              </fill>
            </x14:dxf>
          </x14:cfRule>
          <x14:cfRule type="expression" priority="6" id="{D954DD8B-5891-4A00-9144-5851D8E117B6}">
            <xm:f>Background!$D$14="Kick-off"</xm:f>
            <x14:dxf>
              <font>
                <color theme="0"/>
              </font>
            </x14:dxf>
          </x14:cfRule>
          <xm:sqref>B5</xm:sqref>
        </x14:conditionalFormatting>
        <x14:conditionalFormatting xmlns:xm="http://schemas.microsoft.com/office/excel/2006/main">
          <x14:cfRule type="expression" priority="1" id="{1A0A9470-AF5B-4DF1-88CC-D019551A80BF}">
            <xm:f>Background!$D$14&lt;&gt;"Final"</xm:f>
            <x14:dxf>
              <font>
                <color theme="0"/>
              </font>
              <fill>
                <patternFill>
                  <bgColor theme="0"/>
                </patternFill>
              </fill>
              <border>
                <left/>
                <right/>
                <top/>
                <bottom/>
                <vertical/>
                <horizontal/>
              </border>
            </x14:dxf>
          </x14:cfRule>
          <xm:sqref>B13:B15</xm:sqref>
        </x14:conditionalFormatting>
      </x14:conditionalFormattings>
    </ext>
    <ext xmlns:x14="http://schemas.microsoft.com/office/spreadsheetml/2009/9/main" uri="{CCE6A557-97BC-4b89-ADB6-D9C93CAAB3DF}">
      <x14:dataValidations xmlns:xm="http://schemas.microsoft.com/office/excel/2006/main" xWindow="796" yWindow="655" count="2">
        <x14:dataValidation type="list" allowBlank="1" showInputMessage="1" showErrorMessage="1" promptTitle="California County" prompt="Place of work (county)" xr:uid="{8AD77665-FACC-4762-A599-63AFC79F0C0A}">
          <x14:formula1>
            <xm:f>Selections!$B$34:$B$91</xm:f>
          </x14:formula1>
          <xm:sqref>C10</xm:sqref>
        </x14:dataValidation>
        <x14:dataValidation type="list" allowBlank="1" showInputMessage="1" showErrorMessage="1" xr:uid="{9C3511E6-4B39-45CB-9500-A0F6277A0B53}">
          <x14:formula1>
            <xm:f>Selections!$B$34:$B$91</xm:f>
          </x14:formula1>
          <xm:sqref>C10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BEC8-AA13-4A0A-990F-F133CFD8ACD0}">
  <sheetPr>
    <tabColor theme="0" tint="-0.249977111117893"/>
  </sheetPr>
  <dimension ref="A1:G3"/>
  <sheetViews>
    <sheetView workbookViewId="0"/>
  </sheetViews>
  <sheetFormatPr baseColWidth="10" defaultColWidth="8.5" defaultRowHeight="12" x14ac:dyDescent="0.15"/>
  <cols>
    <col min="1" max="1" width="8.5" style="9"/>
    <col min="2" max="2" width="11" style="9" customWidth="1"/>
    <col min="3" max="16384" width="8.5" style="9"/>
  </cols>
  <sheetData>
    <row r="1" spans="1:7" ht="13" x14ac:dyDescent="0.15">
      <c r="A1" s="55" t="s">
        <v>29</v>
      </c>
      <c r="B1" s="55" t="s">
        <v>30</v>
      </c>
      <c r="C1" s="55" t="s">
        <v>31</v>
      </c>
      <c r="D1" s="35" t="s">
        <v>230</v>
      </c>
      <c r="E1" s="35" t="s">
        <v>231</v>
      </c>
      <c r="F1" s="35" t="s">
        <v>232</v>
      </c>
      <c r="G1" s="35" t="s">
        <v>233</v>
      </c>
    </row>
    <row r="2" spans="1:7" x14ac:dyDescent="0.15">
      <c r="A2" s="9" t="str">
        <f>IF(E2&lt;&gt;0,Background!$D$22,0)</f>
        <v>EPC-17-047</v>
      </c>
      <c r="B2" s="9" t="str">
        <f>Background!$D$14</f>
        <v>Final</v>
      </c>
      <c r="C2" s="9">
        <v>1</v>
      </c>
      <c r="D2" s="74" t="str" cm="1">
        <f t="array" ref="D2:F3">Jobs[]</f>
        <v>EPIC</v>
      </c>
      <c r="E2" s="9">
        <v>4569</v>
      </c>
      <c r="F2" s="74">
        <v>2.1966346153846152</v>
      </c>
      <c r="G2" s="74">
        <f>Jobs!B15</f>
        <v>1.008533653846154</v>
      </c>
    </row>
    <row r="3" spans="1:7" x14ac:dyDescent="0.15">
      <c r="A3" s="9" t="str">
        <f>IF(E3&lt;&gt;0,Background!$D$22,0)</f>
        <v>EPC-17-047</v>
      </c>
      <c r="B3" s="9" t="str">
        <f>Background!$D$14</f>
        <v>Final</v>
      </c>
      <c r="C3" s="9">
        <v>1</v>
      </c>
      <c r="D3" s="74" t="str">
        <v>Match</v>
      </c>
      <c r="E3" s="9">
        <v>126</v>
      </c>
      <c r="F3" s="74">
        <v>6.0576923076923077E-2</v>
      </c>
      <c r="G3" s="7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BB8-60F5-4DFB-A7FA-DC18BD2BC88F}">
  <sheetPr>
    <tabColor theme="8" tint="-0.249977111117893"/>
  </sheetPr>
  <dimension ref="B2:J32"/>
  <sheetViews>
    <sheetView showGridLines="0" workbookViewId="0">
      <selection activeCell="M51" sqref="M51"/>
    </sheetView>
  </sheetViews>
  <sheetFormatPr baseColWidth="10" defaultColWidth="8.83203125" defaultRowHeight="15" x14ac:dyDescent="0.2"/>
  <cols>
    <col min="1" max="1" width="2.5" customWidth="1"/>
    <col min="2" max="2" width="14.5" customWidth="1"/>
    <col min="3" max="4" width="18.83203125" customWidth="1"/>
    <col min="5" max="6" width="18.5" customWidth="1"/>
  </cols>
  <sheetData>
    <row r="2" spans="2:10" x14ac:dyDescent="0.2">
      <c r="B2" s="13" t="s">
        <v>234</v>
      </c>
      <c r="H2" s="18" t="s">
        <v>0</v>
      </c>
      <c r="I2" s="18"/>
    </row>
    <row r="3" spans="2:10" ht="5" customHeight="1" x14ac:dyDescent="0.2"/>
    <row r="4" spans="2:10" x14ac:dyDescent="0.2">
      <c r="B4" s="7" t="str">
        <f>IF(OR(Background!D16= "TD&amp;D", AND(Background!D16="ARD",Background!D36="Yes")),IF(Background!D14="Kick-off",Selections!AN4,Selections!AN6),Selections!AN5)</f>
        <v xml:space="preserve">Since you indicated in the Background tab that your project is neither a TD&amp;D nor an ARD project that is piloting a technology outside the lab, you are not required to report any information related to Technological Learning. </v>
      </c>
    </row>
    <row r="5" spans="2:10" ht="5" customHeight="1" x14ac:dyDescent="0.2"/>
    <row r="6" spans="2:10" x14ac:dyDescent="0.2">
      <c r="B6" s="46" t="s">
        <v>235</v>
      </c>
    </row>
    <row r="7" spans="2:10" ht="5" customHeight="1" x14ac:dyDescent="0.2"/>
    <row r="8" spans="2:10" ht="26" x14ac:dyDescent="0.2">
      <c r="B8" s="5" t="s">
        <v>236</v>
      </c>
      <c r="C8" s="3" t="s">
        <v>237</v>
      </c>
      <c r="D8" s="3" t="s">
        <v>238</v>
      </c>
      <c r="E8" s="3" t="s">
        <v>239</v>
      </c>
      <c r="F8" s="3" t="s">
        <v>240</v>
      </c>
    </row>
    <row r="9" spans="2:10" x14ac:dyDescent="0.2">
      <c r="B9" s="133"/>
      <c r="C9" s="133"/>
      <c r="D9" s="133"/>
      <c r="E9" s="133"/>
      <c r="F9" s="133"/>
    </row>
    <row r="11" spans="2:10" x14ac:dyDescent="0.2">
      <c r="B11" s="46" t="s">
        <v>241</v>
      </c>
    </row>
    <row r="12" spans="2:10" ht="5" customHeight="1" x14ac:dyDescent="0.2"/>
    <row r="13" spans="2:10" x14ac:dyDescent="0.2">
      <c r="B13" s="47" t="s">
        <v>242</v>
      </c>
      <c r="J13" s="134"/>
    </row>
    <row r="14" spans="2:10" ht="5" customHeight="1" x14ac:dyDescent="0.2"/>
    <row r="15" spans="2:10" x14ac:dyDescent="0.2">
      <c r="B15" s="47" t="s">
        <v>243</v>
      </c>
      <c r="J15" s="135"/>
    </row>
    <row r="16" spans="2:10" ht="5" customHeight="1" x14ac:dyDescent="0.2"/>
    <row r="17" spans="2:10" x14ac:dyDescent="0.2">
      <c r="B17" s="12" t="s">
        <v>244</v>
      </c>
    </row>
    <row r="18" spans="2:10" ht="5" customHeight="1" x14ac:dyDescent="0.2"/>
    <row r="19" spans="2:10" x14ac:dyDescent="0.2">
      <c r="B19" s="3" t="s">
        <v>245</v>
      </c>
      <c r="C19" s="3" t="s">
        <v>246</v>
      </c>
    </row>
    <row r="20" spans="2:10" x14ac:dyDescent="0.2">
      <c r="B20" s="136"/>
      <c r="C20" s="137"/>
    </row>
    <row r="22" spans="2:10" x14ac:dyDescent="0.2">
      <c r="B22" s="46" t="s">
        <v>247</v>
      </c>
    </row>
    <row r="23" spans="2:10" ht="4.75" customHeight="1" x14ac:dyDescent="0.2"/>
    <row r="24" spans="2:10" x14ac:dyDescent="0.2">
      <c r="B24" s="47" t="s">
        <v>248</v>
      </c>
      <c r="J24" s="134"/>
    </row>
    <row r="25" spans="2:10" ht="4.75" customHeight="1" x14ac:dyDescent="0.2"/>
    <row r="26" spans="2:10" x14ac:dyDescent="0.2">
      <c r="B26" s="92" t="s">
        <v>249</v>
      </c>
      <c r="J26" s="135"/>
    </row>
    <row r="27" spans="2:10" ht="5" customHeight="1" x14ac:dyDescent="0.2">
      <c r="B27" s="92"/>
    </row>
    <row r="28" spans="2:10" x14ac:dyDescent="0.2">
      <c r="B28" s="12" t="s">
        <v>250</v>
      </c>
    </row>
    <row r="29" spans="2:10" ht="5" customHeight="1" x14ac:dyDescent="0.2"/>
    <row r="30" spans="2:10" x14ac:dyDescent="0.2">
      <c r="B30" s="3" t="s">
        <v>245</v>
      </c>
      <c r="C30" s="3" t="s">
        <v>246</v>
      </c>
    </row>
    <row r="31" spans="2:10" x14ac:dyDescent="0.2">
      <c r="B31" s="137"/>
      <c r="C31" s="137"/>
    </row>
    <row r="32" spans="2:10" x14ac:dyDescent="0.2">
      <c r="H32" s="18" t="s">
        <v>0</v>
      </c>
    </row>
  </sheetData>
  <sheetProtection sheet="1" objects="1" scenarios="1"/>
  <conditionalFormatting sqref="B9:C9 E9 B20:C20 B31:C31">
    <cfRule type="containsBlanks" dxfId="539" priority="406">
      <formula>LEN(TRIM(B9))=0</formula>
    </cfRule>
  </conditionalFormatting>
  <conditionalFormatting sqref="B9:C9 E9 B20:C20 B31:C31">
    <cfRule type="notContainsBlanks" dxfId="538" priority="37">
      <formula>LEN(TRIM(B9))&gt;0</formula>
    </cfRule>
  </conditionalFormatting>
  <conditionalFormatting sqref="J15">
    <cfRule type="containsBlanks" dxfId="537" priority="17">
      <formula>LEN(TRIM(J15))=0</formula>
    </cfRule>
  </conditionalFormatting>
  <conditionalFormatting sqref="J26">
    <cfRule type="containsBlanks" dxfId="536" priority="14">
      <formula>LEN(TRIM(J26))=0</formula>
    </cfRule>
  </conditionalFormatting>
  <conditionalFormatting sqref="F9">
    <cfRule type="containsBlanks" dxfId="535" priority="21">
      <formula>LEN(TRIM(F9))=0</formula>
    </cfRule>
  </conditionalFormatting>
  <conditionalFormatting sqref="F9">
    <cfRule type="notContainsBlanks" dxfId="534" priority="18">
      <formula>LEN(TRIM(F9))&gt;0</formula>
    </cfRule>
  </conditionalFormatting>
  <conditionalFormatting sqref="B17:F20">
    <cfRule type="expression" dxfId="533" priority="27">
      <formula>$J$15&lt;&gt;"Yes"</formula>
    </cfRule>
  </conditionalFormatting>
  <conditionalFormatting sqref="B28:F31">
    <cfRule type="expression" dxfId="532" priority="24">
      <formula>$J$26&lt;&gt;"Yes"</formula>
    </cfRule>
  </conditionalFormatting>
  <conditionalFormatting sqref="D9">
    <cfRule type="containsBlanks" dxfId="531" priority="8">
      <formula>LEN(TRIM(D9))=0</formula>
    </cfRule>
  </conditionalFormatting>
  <conditionalFormatting sqref="D9">
    <cfRule type="notContainsBlanks" dxfId="530" priority="7">
      <formula>LEN(TRIM(D9))&gt;0</formula>
    </cfRule>
  </conditionalFormatting>
  <conditionalFormatting sqref="J13">
    <cfRule type="expression" dxfId="529" priority="5">
      <formula>AND($D$8="No",$D$10="No",$D$14="No",$D$16="No")</formula>
    </cfRule>
  </conditionalFormatting>
  <conditionalFormatting sqref="J13">
    <cfRule type="containsBlanks" dxfId="528" priority="6">
      <formula>LEN(TRIM(J13))=0</formula>
    </cfRule>
  </conditionalFormatting>
  <conditionalFormatting sqref="J24">
    <cfRule type="expression" dxfId="527" priority="3">
      <formula>AND($D$8="No",$D$10="No",$D$14="No",$D$16="No")</formula>
    </cfRule>
  </conditionalFormatting>
  <conditionalFormatting sqref="J24">
    <cfRule type="containsBlanks" dxfId="526" priority="4">
      <formula>LEN(TRIM(J24))=0</formula>
    </cfRule>
  </conditionalFormatting>
  <dataValidations count="13">
    <dataValidation type="list" operator="greaterThan" allowBlank="1" showInputMessage="1" showErrorMessage="1" promptTitle="Reduction of Installation Cost" prompt="Please indicate if this project will reduce the initial cost of installing the technology (e.g. through new design or methods that reduce complexity)." sqref="J26" xr:uid="{36465C15-0C0E-4E74-A53E-0E863F78AAC3}">
      <formula1>INDIRECT("Yes_No[Yes_No]")</formula1>
    </dataValidation>
    <dataValidation type="list" operator="greaterThan" allowBlank="1" showInputMessage="1" showErrorMessage="1" promptTitle="Reduction of Production Cost" prompt="Please indicate if this project will reduce the initial cost of producing the technology (e.g. through new design or materials)." sqref="J15" xr:uid="{E7BD70E8-1BFA-45DD-AA8C-BC08625DE801}">
      <formula1>INDIRECT("Yes_No[Yes_No]")</formula1>
    </dataValidation>
    <dataValidation type="whole" operator="greaterThanOrEqual" allowBlank="1" showInputMessage="1" showErrorMessage="1" promptTitle="Units Installed before Project" prompt="Please indicate the number of units of the technology that have been installed before the start of the EPIC project (Not only by your company, but by anyone ever)." sqref="B9:B10" xr:uid="{29B16F8E-EC49-4CAD-A8A7-465683B8C597}">
      <formula1>0</formula1>
    </dataValidation>
    <dataValidation type="whole" operator="greaterThanOrEqual" allowBlank="1" showInputMessage="1" showErrorMessage="1" promptTitle="Units installed- Spillover Final" prompt="Please enter the actual number of units of the technology that have been installed as a result of the EPIC project, but that have not been funded by EPIC, , i.e. spillovers. Enter 0 if none." sqref="F9:F10" xr:uid="{76FAA98E-724A-412F-AA7E-804BC8820303}">
      <formula1>0</formula1>
    </dataValidation>
    <dataValidation type="whole" operator="greaterThanOrEqual" allowBlank="1" showInputMessage="1" showErrorMessage="1" promptTitle="Units due to EPIC Project Final" prompt="Please enter the actual number of units of the technology that have been installed through the EPIC project." sqref="E9:E10" xr:uid="{D00BE8BC-9832-4FED-9E5B-986A8ABD0C00}">
      <formula1>0</formula1>
    </dataValidation>
    <dataValidation type="decimal" operator="greaterThanOrEqual" allowBlank="1" showInputMessage="1" showErrorMessage="1" promptTitle="Reduction of Installation Cost" prompt="Please enter the target direct reduction of PER UNIT installation costs." sqref="B31" xr:uid="{16ECC495-BC5E-4F6C-8ED3-818B914804BF}">
      <formula1>0</formula1>
    </dataValidation>
    <dataValidation type="decimal" operator="greaterThanOrEqual" allowBlank="1" showInputMessage="1" showErrorMessage="1" promptTitle="Reduction of Installation Cost" prompt="Please enter the actual direct reduction of PER UNIT installation costs." sqref="C31" xr:uid="{C605559E-24A8-44BC-8F2A-DE6BB42A009C}">
      <formula1>0</formula1>
    </dataValidation>
    <dataValidation type="decimal" operator="greaterThanOrEqual" allowBlank="1" showInputMessage="1" showErrorMessage="1" promptTitle="Reduction of Production Cost" prompt="Please enter the actual direct reduction of PER UNIT production costs." sqref="C20" xr:uid="{66F25BC2-D2D6-4214-8817-8BD6E3EC7CCE}">
      <formula1>0</formula1>
    </dataValidation>
    <dataValidation type="whole" operator="greaterThanOrEqual" allowBlank="1" showInputMessage="1" showErrorMessage="1" promptTitle="Units due to EPIC Project" prompt="Please enter the targeted number of units of the technology that will be installed through the EPIC project." sqref="C9:C10" xr:uid="{F7256FC3-EAFF-4716-B4BD-2895553BFD94}">
      <formula1>0</formula1>
    </dataValidation>
    <dataValidation type="whole" operator="greaterThanOrEqual" allowBlank="1" showInputMessage="1" showErrorMessage="1" promptTitle="Units installed- Spillover" prompt="Please enter the targeted number of units of the technology that will be installed as a result of the EPIC project, but that have not been funded by EPIC, , i.e. spillovers. Enter 0 if none." sqref="D9:D10" xr:uid="{C50DE896-47CF-4CA9-A478-470AF5CAEA55}">
      <formula1>0</formula1>
    </dataValidation>
    <dataValidation type="decimal" operator="greaterThanOrEqual" allowBlank="1" showInputMessage="1" showErrorMessage="1" promptTitle="Reduction of Production Cost" prompt="Please enter the target direct reduction of PER UNIT production costs." sqref="B20" xr:uid="{61032CC4-85DB-43AB-80BA-8FABEB31D7EB}">
      <formula1>0</formula1>
    </dataValidation>
    <dataValidation type="decimal" operator="greaterThanOrEqual" allowBlank="1" showInputMessage="1" showErrorMessage="1" promptTitle="Per Unit Installation Costs" prompt="Please enter the installation costs PER UNIT of the technology before the start of the EPIC project." sqref="J24" xr:uid="{AE790BDF-61F6-4BBF-B319-4B8B0B399DFF}">
      <formula1>0</formula1>
    </dataValidation>
    <dataValidation type="whole" operator="greaterThanOrEqual" allowBlank="1" showInputMessage="1" showErrorMessage="1" promptTitle="Per Unit Production Costs" prompt="Please enter the production costs PER UNIT of the technology before the start of the EPIC project." sqref="J13" xr:uid="{8756FFBF-0BF0-4DAA-A94B-D58DFFC731CC}">
      <formula1>0</formula1>
    </dataValidation>
  </dataValidations>
  <hyperlinks>
    <hyperlink ref="H2" location="Review!B6" tooltip="NEXT PAGE &gt;" display="NEXT PAGE &gt;" xr:uid="{8DCF1639-DC87-4736-A1B6-F2C082467EF4}"/>
    <hyperlink ref="H32" location="Review!B6" tooltip="NEXT PAGE &gt;" display="NEXT PAGE &gt;" xr:uid="{057322C5-D614-447D-94E1-1AC06BCBBB05}"/>
  </hyperlink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2" id="{2CDD31E7-8455-4E1A-A448-12693C93F64B}">
            <xm:f>AND(Background!$D$16="ARD",Background!$D$36&lt;&gt;"Yes")</xm:f>
            <x14:dxf>
              <font>
                <color theme="0"/>
              </font>
              <fill>
                <patternFill>
                  <bgColor theme="0"/>
                </patternFill>
              </fill>
              <border>
                <left/>
                <right/>
                <top/>
                <bottom/>
                <vertical/>
                <horizontal/>
              </border>
            </x14:dxf>
          </x14:cfRule>
          <xm:sqref>B6:K31 B32:G32 I32:K32</xm:sqref>
        </x14:conditionalFormatting>
        <x14:conditionalFormatting xmlns:xm="http://schemas.microsoft.com/office/excel/2006/main">
          <x14:cfRule type="expression" priority="22" id="{9121AB5F-2BA8-4AC2-B7CF-23BA3D6E16CC}">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E8:E9</xm:sqref>
        </x14:conditionalFormatting>
        <x14:conditionalFormatting xmlns:xm="http://schemas.microsoft.com/office/excel/2006/main">
          <x14:cfRule type="expression" priority="28" id="{F0BBCF6B-06B8-455A-8136-5429CFFCD0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C19:C20</xm:sqref>
        </x14:conditionalFormatting>
        <x14:conditionalFormatting xmlns:xm="http://schemas.microsoft.com/office/excel/2006/main">
          <x14:cfRule type="expression" priority="23" id="{D87C86C7-D7F6-4996-9133-CE9AC20BB8C0}">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C30:C31</xm:sqref>
        </x14:conditionalFormatting>
        <x14:conditionalFormatting xmlns:xm="http://schemas.microsoft.com/office/excel/2006/main">
          <x14:cfRule type="expression" priority="9" id="{2756DF53-BC29-4FC9-9B93-F6FC7E2DE52E}">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F8:F9</xm:sqref>
        </x14:conditionalFormatting>
        <x14:conditionalFormatting xmlns:xm="http://schemas.microsoft.com/office/excel/2006/main">
          <x14:cfRule type="expression" priority="1" id="{FAB13A38-55DE-4A68-9DBC-089B82E36663}">
            <xm:f>AND(Background!$D$16&lt;&gt;"ARD",Background!$D$16&lt;&gt;"TD&amp;D")</xm:f>
            <x14:dxf>
              <font>
                <color theme="0"/>
              </font>
              <fill>
                <patternFill>
                  <bgColor theme="0"/>
                </patternFill>
              </fill>
              <border>
                <left/>
                <right/>
                <top/>
                <bottom/>
                <vertical/>
                <horizontal/>
              </border>
            </x14:dxf>
          </x14:cfRule>
          <xm:sqref>B6:L31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07DE-E39E-474C-9C0B-BCBC9E88FFB7}">
  <sheetPr>
    <tabColor theme="0" tint="-0.249977111117893"/>
  </sheetPr>
  <dimension ref="A1:P2"/>
  <sheetViews>
    <sheetView workbookViewId="0">
      <selection activeCell="K38" sqref="K38"/>
    </sheetView>
  </sheetViews>
  <sheetFormatPr baseColWidth="10" defaultColWidth="11.5" defaultRowHeight="12" x14ac:dyDescent="0.15"/>
  <cols>
    <col min="1" max="16" width="13.1640625" style="9" customWidth="1"/>
    <col min="17" max="16384" width="11.5" style="9"/>
  </cols>
  <sheetData>
    <row r="1" spans="1:16" ht="13" x14ac:dyDescent="0.15">
      <c r="A1" s="55" t="s">
        <v>29</v>
      </c>
      <c r="B1" s="55" t="s">
        <v>30</v>
      </c>
      <c r="C1" s="55" t="s">
        <v>31</v>
      </c>
      <c r="D1" s="35" t="s">
        <v>251</v>
      </c>
      <c r="E1" s="35" t="s">
        <v>252</v>
      </c>
      <c r="F1" s="35" t="s">
        <v>253</v>
      </c>
      <c r="G1" s="35" t="s">
        <v>254</v>
      </c>
      <c r="H1" s="35" t="s">
        <v>255</v>
      </c>
      <c r="I1" s="35" t="s">
        <v>256</v>
      </c>
      <c r="J1" s="35" t="s">
        <v>257</v>
      </c>
      <c r="K1" s="35" t="s">
        <v>258</v>
      </c>
      <c r="L1" s="35" t="s">
        <v>259</v>
      </c>
      <c r="M1" s="35" t="s">
        <v>260</v>
      </c>
      <c r="N1" s="35" t="s">
        <v>261</v>
      </c>
      <c r="O1" s="35" t="s">
        <v>262</v>
      </c>
      <c r="P1" s="35" t="s">
        <v>263</v>
      </c>
    </row>
    <row r="2" spans="1:16" x14ac:dyDescent="0.15">
      <c r="A2" s="9">
        <f>IF(D2&lt;&gt;0,Background!$D$22,0)</f>
        <v>0</v>
      </c>
      <c r="B2" s="9" t="str">
        <f>Background!$D$14</f>
        <v>Final</v>
      </c>
      <c r="C2" s="52">
        <v>1</v>
      </c>
      <c r="D2" s="9" cm="1">
        <f t="array" ref="D2:H2">TechLearnUnit[]</f>
        <v>0</v>
      </c>
      <c r="E2" s="79">
        <v>0</v>
      </c>
      <c r="F2" s="79">
        <v>0</v>
      </c>
      <c r="G2" s="79">
        <v>0</v>
      </c>
      <c r="H2" s="79">
        <v>0</v>
      </c>
      <c r="I2" s="94">
        <f>TechnologicalLearning!J13</f>
        <v>0</v>
      </c>
      <c r="J2" s="237">
        <f>TechnologicalLearning!J15</f>
        <v>0</v>
      </c>
      <c r="K2" s="79" cm="1">
        <f t="array" ref="K2:L2">TechLearnProCost[]</f>
        <v>0</v>
      </c>
      <c r="L2" s="79">
        <v>0</v>
      </c>
      <c r="M2" s="94">
        <f>TechnologicalLearning!J24</f>
        <v>0</v>
      </c>
      <c r="N2" s="238">
        <f>TechnologicalLearning!J26</f>
        <v>0</v>
      </c>
      <c r="O2" s="9" cm="1">
        <f t="array" ref="O2:P2">TechLearnInsCost[]</f>
        <v>0</v>
      </c>
      <c r="P2" s="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2E70-DB7F-47EF-A8F1-74AD560CABE4}">
  <sheetPr>
    <tabColor theme="0" tint="-0.249977111117893"/>
  </sheetPr>
  <dimension ref="A1:O2"/>
  <sheetViews>
    <sheetView workbookViewId="0"/>
  </sheetViews>
  <sheetFormatPr baseColWidth="10" defaultColWidth="11" defaultRowHeight="12" x14ac:dyDescent="0.15"/>
  <cols>
    <col min="1" max="16384" width="11" style="9"/>
  </cols>
  <sheetData>
    <row r="1" spans="1:15" ht="13" x14ac:dyDescent="0.15">
      <c r="A1" s="55" t="s">
        <v>29</v>
      </c>
      <c r="B1" s="55" t="s">
        <v>30</v>
      </c>
      <c r="C1" s="55" t="s">
        <v>31</v>
      </c>
      <c r="D1" s="35" t="s">
        <v>264</v>
      </c>
      <c r="E1" s="35" t="s">
        <v>265</v>
      </c>
      <c r="F1" s="35" t="s">
        <v>266</v>
      </c>
      <c r="G1" s="35" t="s">
        <v>267</v>
      </c>
      <c r="H1" s="35" t="s">
        <v>268</v>
      </c>
      <c r="I1" s="35" t="s">
        <v>269</v>
      </c>
      <c r="J1" s="35" t="s">
        <v>270</v>
      </c>
      <c r="K1" s="35" t="s">
        <v>271</v>
      </c>
      <c r="L1" s="35" t="s">
        <v>272</v>
      </c>
      <c r="M1" s="35" t="s">
        <v>273</v>
      </c>
      <c r="N1" s="35" t="s">
        <v>274</v>
      </c>
      <c r="O1" s="35" t="s">
        <v>275</v>
      </c>
    </row>
    <row r="2" spans="1:15" x14ac:dyDescent="0.15">
      <c r="A2" s="9">
        <f>IF(D2&lt;&gt;0,Background!$D$22,0)</f>
        <v>0</v>
      </c>
      <c r="B2" s="9" t="str">
        <f>Background!$D$14</f>
        <v>Final</v>
      </c>
      <c r="C2" s="9">
        <v>1</v>
      </c>
      <c r="D2" s="52">
        <f>Energy!$D8</f>
        <v>0</v>
      </c>
      <c r="E2" s="52">
        <f>Energy!$D10</f>
        <v>0</v>
      </c>
      <c r="F2" s="52">
        <f>Energy!$D12</f>
        <v>0</v>
      </c>
      <c r="G2" s="52">
        <f>Energy!$D14</f>
        <v>0</v>
      </c>
      <c r="H2" s="52">
        <f>Energy!$D16</f>
        <v>0</v>
      </c>
      <c r="I2" s="80">
        <f>Energy!B19</f>
        <v>0</v>
      </c>
      <c r="J2" s="80">
        <f>Energy!B22</f>
        <v>0</v>
      </c>
      <c r="K2" s="80">
        <f>Energy!B25</f>
        <v>0</v>
      </c>
      <c r="L2" s="80">
        <f>Energy!B28</f>
        <v>0</v>
      </c>
      <c r="M2" s="80">
        <f>Energy!B31</f>
        <v>0</v>
      </c>
      <c r="N2" s="80">
        <f>Energy!B34</f>
        <v>0</v>
      </c>
      <c r="O2" s="9">
        <f>Energy!B37</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F0B-0431-4452-AE6A-508C46701842}">
  <sheetPr>
    <tabColor theme="0" tint="-0.249977111117893"/>
  </sheetPr>
  <dimension ref="A1:F4"/>
  <sheetViews>
    <sheetView workbookViewId="0"/>
  </sheetViews>
  <sheetFormatPr baseColWidth="10" defaultColWidth="8.5" defaultRowHeight="12" x14ac:dyDescent="0.15"/>
  <cols>
    <col min="1" max="6" width="10.5" style="9" customWidth="1"/>
    <col min="7" max="16384" width="8.5" style="9"/>
  </cols>
  <sheetData>
    <row r="1" spans="1:6" ht="13" x14ac:dyDescent="0.15">
      <c r="A1" s="55" t="s">
        <v>29</v>
      </c>
      <c r="B1" s="55" t="s">
        <v>30</v>
      </c>
      <c r="C1" s="55" t="s">
        <v>31</v>
      </c>
      <c r="D1" s="35" t="s">
        <v>276</v>
      </c>
      <c r="E1" s="35" t="s">
        <v>277</v>
      </c>
      <c r="F1" s="35" t="s">
        <v>278</v>
      </c>
    </row>
    <row r="2" spans="1:6" x14ac:dyDescent="0.15">
      <c r="A2" s="9">
        <f>IF(D2&lt;&gt;0,Background!$D$22,0)</f>
        <v>0</v>
      </c>
      <c r="B2" s="9" t="str">
        <f>Background!$D$14</f>
        <v>Final</v>
      </c>
      <c r="C2" s="9">
        <v>1</v>
      </c>
      <c r="D2" s="9" cm="1">
        <f t="array" ref="D2:F4">BuildingProfileInfo[]</f>
        <v>0</v>
      </c>
      <c r="E2" s="9">
        <v>0</v>
      </c>
      <c r="F2" s="9">
        <v>0</v>
      </c>
    </row>
    <row r="3" spans="1:6" x14ac:dyDescent="0.15">
      <c r="A3" s="9">
        <f>IF(D3&lt;&gt;0,Background!$D$22,0)</f>
        <v>0</v>
      </c>
      <c r="B3" s="9" t="str">
        <f>Background!$D$14</f>
        <v>Final</v>
      </c>
      <c r="C3" s="9">
        <v>1</v>
      </c>
      <c r="D3" s="9">
        <v>0</v>
      </c>
      <c r="E3" s="9">
        <v>0</v>
      </c>
      <c r="F3" s="9">
        <v>0</v>
      </c>
    </row>
    <row r="4" spans="1:6" x14ac:dyDescent="0.15">
      <c r="A4" s="9">
        <f>IF(D4&lt;&gt;0,Background!$D$22,0)</f>
        <v>0</v>
      </c>
      <c r="B4" s="9" t="str">
        <f>Background!$D$14</f>
        <v>Final</v>
      </c>
      <c r="C4" s="9">
        <v>1</v>
      </c>
      <c r="D4" s="9">
        <v>0</v>
      </c>
      <c r="E4" s="9">
        <v>0</v>
      </c>
      <c r="F4" s="9">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F7C-C782-450F-A34A-FE9F5E683F70}">
  <sheetPr>
    <tabColor theme="0" tint="-0.249977111117893"/>
  </sheetPr>
  <dimension ref="A1:K4"/>
  <sheetViews>
    <sheetView workbookViewId="0">
      <selection activeCell="E5" sqref="E5"/>
    </sheetView>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9.83203125" style="9" bestFit="1" customWidth="1"/>
    <col min="5" max="5" width="8" style="9" bestFit="1" customWidth="1"/>
    <col min="6" max="6" width="9.1640625" style="9" bestFit="1" customWidth="1"/>
    <col min="7" max="7" width="11.83203125" style="9" bestFit="1" customWidth="1"/>
    <col min="8" max="8" width="8.1640625" style="9" bestFit="1" customWidth="1"/>
    <col min="9" max="9" width="8.83203125" style="9" bestFit="1" customWidth="1"/>
    <col min="10" max="10" width="9.1640625" style="9" bestFit="1" customWidth="1"/>
    <col min="11" max="11" width="8.1640625" style="9" bestFit="1" customWidth="1"/>
    <col min="12" max="12" width="9.5" style="9" customWidth="1"/>
    <col min="13" max="16384" width="13.5" style="9"/>
  </cols>
  <sheetData>
    <row r="1" spans="1:11" ht="13" x14ac:dyDescent="0.15">
      <c r="A1" s="55" t="s">
        <v>29</v>
      </c>
      <c r="B1" s="55" t="s">
        <v>30</v>
      </c>
      <c r="C1" s="55" t="s">
        <v>31</v>
      </c>
      <c r="D1" s="35" t="s">
        <v>279</v>
      </c>
      <c r="E1" s="35" t="s">
        <v>280</v>
      </c>
      <c r="F1" s="35" t="s">
        <v>281</v>
      </c>
      <c r="G1" s="35" t="s">
        <v>282</v>
      </c>
      <c r="H1" s="35" t="s">
        <v>283</v>
      </c>
      <c r="I1" s="35" t="s">
        <v>284</v>
      </c>
      <c r="J1" s="35" t="s">
        <v>285</v>
      </c>
      <c r="K1" s="35" t="s">
        <v>286</v>
      </c>
    </row>
    <row r="2" spans="1:11" x14ac:dyDescent="0.15">
      <c r="A2" s="9">
        <f>IF(H2&lt;&gt;0,Background!$D$22,0)</f>
        <v>0</v>
      </c>
      <c r="B2" s="9" t="str">
        <f>Background!$D$14</f>
        <v>Final</v>
      </c>
      <c r="C2" s="9">
        <v>1</v>
      </c>
      <c r="D2" s="52">
        <f>Energy!$B$49</f>
        <v>0</v>
      </c>
      <c r="E2" s="52">
        <f>Energy!$E$51</f>
        <v>0</v>
      </c>
      <c r="F2" s="52">
        <f>Energy!$E$53</f>
        <v>0</v>
      </c>
      <c r="G2" s="9" t="str" cm="1">
        <f t="array" ref="G2:K4">ElectricityReduction[]</f>
        <v>Building Profile 1</v>
      </c>
      <c r="H2" s="9">
        <v>0</v>
      </c>
      <c r="I2" s="9">
        <v>0</v>
      </c>
      <c r="J2" s="9">
        <v>0</v>
      </c>
      <c r="K2" s="9">
        <v>0</v>
      </c>
    </row>
    <row r="3" spans="1:11" x14ac:dyDescent="0.15">
      <c r="A3" s="9">
        <f>IF(H3&lt;&gt;0,Background!$D$22,0)</f>
        <v>0</v>
      </c>
      <c r="B3" s="9" t="str">
        <f>Background!$D$14</f>
        <v>Final</v>
      </c>
      <c r="C3" s="9">
        <v>1</v>
      </c>
      <c r="D3" s="52">
        <f>Energy!$B$49</f>
        <v>0</v>
      </c>
      <c r="E3" s="52">
        <f>Energy!$E$51</f>
        <v>0</v>
      </c>
      <c r="F3" s="52">
        <f>Energy!$E$53</f>
        <v>0</v>
      </c>
      <c r="G3" s="9">
        <v>0</v>
      </c>
      <c r="H3" s="9">
        <v>0</v>
      </c>
      <c r="I3" s="9">
        <v>0</v>
      </c>
      <c r="J3" s="9">
        <v>0</v>
      </c>
      <c r="K3" s="9">
        <v>0</v>
      </c>
    </row>
    <row r="4" spans="1:11" x14ac:dyDescent="0.15">
      <c r="A4" s="9">
        <f>IF(H4&lt;&gt;0,Background!$D$22,0)</f>
        <v>0</v>
      </c>
      <c r="B4" s="9" t="str">
        <f>Background!$D$14</f>
        <v>Final</v>
      </c>
      <c r="C4" s="9">
        <v>1</v>
      </c>
      <c r="D4" s="52">
        <f>Energy!$B$49</f>
        <v>0</v>
      </c>
      <c r="E4" s="52">
        <f>Energy!$E$51</f>
        <v>0</v>
      </c>
      <c r="F4" s="52">
        <f>Energy!$E$53</f>
        <v>0</v>
      </c>
      <c r="G4" s="9">
        <v>0</v>
      </c>
      <c r="H4" s="9">
        <v>0</v>
      </c>
      <c r="I4" s="9">
        <v>0</v>
      </c>
      <c r="J4" s="9">
        <v>0</v>
      </c>
      <c r="K4" s="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BE14-A9F4-448D-B85B-863DB4BC9875}">
  <sheetPr>
    <tabColor theme="0" tint="-0.249977111117893"/>
  </sheetPr>
  <dimension ref="A1:G7"/>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9.1640625" style="9" bestFit="1" customWidth="1"/>
    <col min="5" max="5" width="8" style="9" bestFit="1" customWidth="1"/>
    <col min="6" max="6" width="9.5" style="9" customWidth="1"/>
    <col min="7" max="16384" width="13.5" style="9"/>
  </cols>
  <sheetData>
    <row r="1" spans="1:7" ht="13" x14ac:dyDescent="0.15">
      <c r="A1" s="55" t="s">
        <v>29</v>
      </c>
      <c r="B1" s="55" t="s">
        <v>30</v>
      </c>
      <c r="C1" s="55" t="s">
        <v>31</v>
      </c>
      <c r="D1" s="35" t="s">
        <v>287</v>
      </c>
      <c r="E1" s="35" t="s">
        <v>288</v>
      </c>
      <c r="F1" s="35" t="s">
        <v>289</v>
      </c>
      <c r="G1" s="35" t="s">
        <v>290</v>
      </c>
    </row>
    <row r="2" spans="1:7" x14ac:dyDescent="0.15">
      <c r="A2" s="9">
        <f>IF(D2&lt;&gt;0,Background!$D$22,0)</f>
        <v>0</v>
      </c>
      <c r="B2" s="9" t="str">
        <f>Background!$D$14</f>
        <v>Final</v>
      </c>
      <c r="C2" s="9">
        <v>1</v>
      </c>
      <c r="D2" s="52">
        <f>Energy!B$73</f>
        <v>0</v>
      </c>
      <c r="E2" s="52">
        <f>Energy!B$76</f>
        <v>0</v>
      </c>
      <c r="F2" s="9">
        <f>IF(D2="Mass market-level",Energy!B81,0)</f>
        <v>0</v>
      </c>
      <c r="G2" s="9">
        <f>IF(F2="Residential",Energy!C81,0)</f>
        <v>0</v>
      </c>
    </row>
    <row r="3" spans="1:7" x14ac:dyDescent="0.15">
      <c r="A3" s="9">
        <f>IF(D3&lt;&gt;0,Background!$D$22,0)</f>
        <v>0</v>
      </c>
      <c r="B3" s="9" t="str">
        <f>Background!$D$14</f>
        <v>Final</v>
      </c>
      <c r="C3" s="9">
        <v>1</v>
      </c>
      <c r="D3" s="52">
        <f>IF($D$2= "Specific site/ group of sites",,Energy!$B$73)</f>
        <v>0</v>
      </c>
      <c r="E3" s="52">
        <v>0</v>
      </c>
      <c r="F3" s="9">
        <f>IF(D3="Mass market-level",Energy!B82,0)</f>
        <v>0</v>
      </c>
      <c r="G3" s="9">
        <f>IF(F3="Medium C&amp;I",Energy!C82,0)</f>
        <v>0</v>
      </c>
    </row>
    <row r="4" spans="1:7" x14ac:dyDescent="0.15">
      <c r="A4" s="9">
        <f>IF(D4&lt;&gt;0,Background!$D$22,0)</f>
        <v>0</v>
      </c>
      <c r="B4" s="9" t="str">
        <f>Background!$D$14</f>
        <v>Final</v>
      </c>
      <c r="C4" s="9">
        <v>1</v>
      </c>
      <c r="D4" s="52">
        <f>IF($D$2= "Specific site/ group of sites",,Energy!$B$73)</f>
        <v>0</v>
      </c>
      <c r="E4" s="52">
        <v>0</v>
      </c>
      <c r="F4" s="9">
        <f>IF(D4="Mass market-level",Energy!B83,0)</f>
        <v>0</v>
      </c>
      <c r="G4" s="9">
        <f>IF(F4="Large C&amp;I",Energy!C83,0)</f>
        <v>0</v>
      </c>
    </row>
    <row r="5" spans="1:7" x14ac:dyDescent="0.15">
      <c r="D5" s="71"/>
    </row>
    <row r="6" spans="1:7" x14ac:dyDescent="0.15">
      <c r="D6" s="71"/>
    </row>
    <row r="7" spans="1:7" x14ac:dyDescent="0.15">
      <c r="D7" s="7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3D-44E2-434D-A97B-E1AD1F864AF1}">
  <sheetPr>
    <tabColor theme="0" tint="-0.249977111117893"/>
  </sheetPr>
  <dimension ref="A1:G10"/>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3.83203125" style="9" customWidth="1"/>
    <col min="5" max="5" width="8" style="9" bestFit="1" customWidth="1"/>
    <col min="6" max="6" width="9.5" style="9" customWidth="1"/>
    <col min="7" max="16384" width="13.5" style="9"/>
  </cols>
  <sheetData>
    <row r="1" spans="1:7" ht="13" x14ac:dyDescent="0.15">
      <c r="A1" s="55" t="s">
        <v>29</v>
      </c>
      <c r="B1" s="55" t="s">
        <v>30</v>
      </c>
      <c r="C1" s="55" t="s">
        <v>31</v>
      </c>
      <c r="D1" s="35" t="s">
        <v>291</v>
      </c>
      <c r="E1" s="35" t="s">
        <v>292</v>
      </c>
      <c r="F1" s="35" t="s">
        <v>293</v>
      </c>
      <c r="G1" s="35" t="s">
        <v>294</v>
      </c>
    </row>
    <row r="2" spans="1:7" x14ac:dyDescent="0.15">
      <c r="A2" s="9">
        <f>IF(D2&lt;&gt;0,Background!$D$22,0)</f>
        <v>0</v>
      </c>
      <c r="B2" s="9" t="str">
        <f>Background!$D$14</f>
        <v>Final</v>
      </c>
      <c r="C2" s="9">
        <v>1</v>
      </c>
      <c r="D2" s="52">
        <f>Energy!B$89</f>
        <v>0</v>
      </c>
      <c r="E2" s="52">
        <f>Energy!B$92</f>
        <v>0</v>
      </c>
      <c r="F2" s="9">
        <f>IF(D2="Mass market-level",Energy!B97,0)</f>
        <v>0</v>
      </c>
      <c r="G2" s="9">
        <f>IF(F2="Residential",Energy!C97,0)</f>
        <v>0</v>
      </c>
    </row>
    <row r="3" spans="1:7" x14ac:dyDescent="0.15">
      <c r="A3" s="9">
        <f>IF(D3&lt;&gt;0,Background!$D$22,0)</f>
        <v>0</v>
      </c>
      <c r="B3" s="9" t="str">
        <f>Background!$D$14</f>
        <v>Final</v>
      </c>
      <c r="C3" s="9">
        <v>1</v>
      </c>
      <c r="D3" s="52">
        <f>IF($D$2= "Specific site/ group of sites",,Energy!$B$89)</f>
        <v>0</v>
      </c>
      <c r="E3" s="52">
        <v>0</v>
      </c>
      <c r="F3" s="9">
        <f>IF(D3="Mass market-level",Energy!B98,0)</f>
        <v>0</v>
      </c>
      <c r="G3" s="9">
        <f>IF(F3="Medium C&amp;I ",Energy!C98,0)</f>
        <v>0</v>
      </c>
    </row>
    <row r="4" spans="1:7" x14ac:dyDescent="0.15">
      <c r="A4" s="9">
        <f>IF(D4&lt;&gt;0,Background!$D$22,0)</f>
        <v>0</v>
      </c>
      <c r="B4" s="9" t="str">
        <f>Background!$D$14</f>
        <v>Final</v>
      </c>
      <c r="C4" s="9">
        <v>1</v>
      </c>
      <c r="D4" s="52">
        <f>IF($D$2= "Specific site/ group of sites",,Energy!$B$89)</f>
        <v>0</v>
      </c>
      <c r="E4" s="52">
        <v>0</v>
      </c>
      <c r="F4" s="9">
        <f>IF(D4="Mass market-level",Energy!B99,0)</f>
        <v>0</v>
      </c>
      <c r="G4" s="9">
        <f>IF(F4="Large C&amp;I",Energy!C99,0)</f>
        <v>0</v>
      </c>
    </row>
    <row r="8" spans="1:7" x14ac:dyDescent="0.15">
      <c r="D8" s="71"/>
    </row>
    <row r="9" spans="1:7" x14ac:dyDescent="0.15">
      <c r="D9" s="71"/>
    </row>
    <row r="10" spans="1:7" x14ac:dyDescent="0.15">
      <c r="D10"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FBD-4F21-45DE-83AC-7B0BB9EF9613}">
  <sheetPr>
    <tabColor theme="0" tint="-0.249977111117893"/>
  </sheetPr>
  <dimension ref="A1:K4"/>
  <sheetViews>
    <sheetView workbookViewId="0">
      <selection activeCell="A3" sqref="A3"/>
    </sheetView>
  </sheetViews>
  <sheetFormatPr baseColWidth="10" defaultColWidth="8.5" defaultRowHeight="12" x14ac:dyDescent="0.15"/>
  <cols>
    <col min="1" max="1" width="8" style="9" bestFit="1" customWidth="1"/>
    <col min="2" max="2" width="9.83203125" style="9" bestFit="1" customWidth="1"/>
    <col min="3" max="3" width="7.5" style="9" bestFit="1" customWidth="1"/>
    <col min="4" max="4" width="7" style="9" bestFit="1" customWidth="1"/>
    <col min="5" max="5" width="6.5" style="9" bestFit="1" customWidth="1"/>
    <col min="6" max="6" width="7.1640625" style="9" bestFit="1" customWidth="1"/>
    <col min="7" max="7" width="11.83203125" style="9" bestFit="1" customWidth="1"/>
    <col min="8" max="8" width="7.83203125" style="9" bestFit="1" customWidth="1"/>
    <col min="9" max="10" width="6.83203125" style="9" bestFit="1" customWidth="1"/>
    <col min="11" max="11" width="5.5" style="9" bestFit="1" customWidth="1"/>
    <col min="12" max="16384" width="8.5" style="9"/>
  </cols>
  <sheetData>
    <row r="1" spans="1:11" ht="13" x14ac:dyDescent="0.15">
      <c r="A1" s="55" t="s">
        <v>29</v>
      </c>
      <c r="B1" s="55" t="s">
        <v>30</v>
      </c>
      <c r="C1" s="55" t="s">
        <v>31</v>
      </c>
      <c r="D1" s="35" t="s">
        <v>295</v>
      </c>
      <c r="E1" s="35" t="s">
        <v>296</v>
      </c>
      <c r="F1" s="35" t="s">
        <v>297</v>
      </c>
      <c r="G1" s="35" t="s">
        <v>298</v>
      </c>
      <c r="H1" s="35" t="s">
        <v>299</v>
      </c>
      <c r="I1" s="35" t="s">
        <v>300</v>
      </c>
      <c r="J1" s="35" t="s">
        <v>301</v>
      </c>
      <c r="K1" s="35" t="s">
        <v>302</v>
      </c>
    </row>
    <row r="2" spans="1:11" x14ac:dyDescent="0.15">
      <c r="A2" s="9">
        <f>IF(H2&lt;&gt;0,Background!$D$22,0)</f>
        <v>0</v>
      </c>
      <c r="B2" s="9" t="str">
        <f>Background!$D$14</f>
        <v>Final</v>
      </c>
      <c r="C2" s="9">
        <v>1</v>
      </c>
      <c r="D2" s="52">
        <f>Energy!$B$104</f>
        <v>0</v>
      </c>
      <c r="E2" s="52">
        <f>Energy!$B$107</f>
        <v>0</v>
      </c>
      <c r="F2" s="52">
        <f>Energy!$B$110</f>
        <v>0</v>
      </c>
      <c r="G2" s="9" t="str" cm="1">
        <f t="array" ref="G2:K4">FuelReduction[]</f>
        <v>Building Profile 1</v>
      </c>
      <c r="H2" s="9">
        <v>0</v>
      </c>
      <c r="I2" s="9">
        <v>0</v>
      </c>
      <c r="J2" s="9">
        <v>0</v>
      </c>
      <c r="K2" s="9">
        <v>0</v>
      </c>
    </row>
    <row r="3" spans="1:11" x14ac:dyDescent="0.15">
      <c r="A3" s="9">
        <f>IF(H3&lt;&gt;0,Background!$D$22,0)</f>
        <v>0</v>
      </c>
      <c r="B3" s="9" t="str">
        <f>Background!$D$14</f>
        <v>Final</v>
      </c>
      <c r="C3" s="9">
        <v>1</v>
      </c>
      <c r="D3" s="52">
        <f>Energy!$B$104</f>
        <v>0</v>
      </c>
      <c r="E3" s="52">
        <f>Energy!$B$107</f>
        <v>0</v>
      </c>
      <c r="F3" s="52">
        <f>Energy!$B$110</f>
        <v>0</v>
      </c>
      <c r="G3" s="9">
        <v>0</v>
      </c>
      <c r="H3" s="9">
        <v>0</v>
      </c>
      <c r="I3" s="9">
        <v>0</v>
      </c>
      <c r="J3" s="9">
        <v>0</v>
      </c>
      <c r="K3" s="9">
        <v>0</v>
      </c>
    </row>
    <row r="4" spans="1:11" x14ac:dyDescent="0.15">
      <c r="A4" s="9">
        <f>IF(H4&lt;&gt;0,Background!$D$22,0)</f>
        <v>0</v>
      </c>
      <c r="B4" s="9" t="str">
        <f>Background!$D$14</f>
        <v>Final</v>
      </c>
      <c r="C4" s="9">
        <v>1</v>
      </c>
      <c r="D4" s="52">
        <f>Energy!$B$104</f>
        <v>0</v>
      </c>
      <c r="E4" s="52">
        <f>Energy!$B$107</f>
        <v>0</v>
      </c>
      <c r="F4" s="52">
        <f>Energy!$B$110</f>
        <v>0</v>
      </c>
      <c r="G4" s="9">
        <v>0</v>
      </c>
      <c r="H4" s="9">
        <v>0</v>
      </c>
      <c r="I4" s="9">
        <v>0</v>
      </c>
      <c r="J4" s="9">
        <v>0</v>
      </c>
      <c r="K4" s="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7F44-A6E0-4E18-95D9-82F17A144F87}">
  <sheetPr>
    <tabColor theme="0" tint="-0.249977111117893"/>
  </sheetPr>
  <dimension ref="A1:I2"/>
  <sheetViews>
    <sheetView workbookViewId="0"/>
  </sheetViews>
  <sheetFormatPr baseColWidth="10" defaultColWidth="10.1640625" defaultRowHeight="12" x14ac:dyDescent="0.15"/>
  <cols>
    <col min="1" max="16384" width="10.1640625" style="9"/>
  </cols>
  <sheetData>
    <row r="1" spans="1:9" ht="13" x14ac:dyDescent="0.15">
      <c r="A1" s="55" t="s">
        <v>29</v>
      </c>
      <c r="B1" s="55" t="s">
        <v>30</v>
      </c>
      <c r="C1" s="55" t="s">
        <v>31</v>
      </c>
      <c r="D1" s="35" t="s">
        <v>303</v>
      </c>
      <c r="E1" s="35" t="s">
        <v>304</v>
      </c>
      <c r="F1" s="35" t="s">
        <v>305</v>
      </c>
      <c r="G1" s="35" t="s">
        <v>306</v>
      </c>
      <c r="H1" s="35" t="s">
        <v>307</v>
      </c>
      <c r="I1" s="35" t="s">
        <v>308</v>
      </c>
    </row>
    <row r="2" spans="1:9" x14ac:dyDescent="0.15">
      <c r="A2" s="9">
        <f>IF(D2&lt;&gt;0,Background!$D$22,0)</f>
        <v>0</v>
      </c>
      <c r="B2" s="9" t="str">
        <f>Background!$D$14</f>
        <v>Final</v>
      </c>
      <c r="C2" s="9">
        <v>1</v>
      </c>
      <c r="D2" s="52">
        <f>Energy!$E120</f>
        <v>0</v>
      </c>
      <c r="E2" s="52">
        <f>Energy!$E122</f>
        <v>0</v>
      </c>
      <c r="F2" s="52">
        <f>Energy!$E124</f>
        <v>0</v>
      </c>
      <c r="G2" s="52">
        <f>Energy!$E126</f>
        <v>0</v>
      </c>
      <c r="H2" s="52">
        <f>Energy!$E128</f>
        <v>0</v>
      </c>
      <c r="I2" s="52">
        <f>Energy!$E130</f>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4596-42C9-4406-88CB-9FAD01EA9FD9}">
  <sheetPr>
    <tabColor theme="0" tint="-0.249977111117893"/>
  </sheetPr>
  <dimension ref="A1:F2"/>
  <sheetViews>
    <sheetView workbookViewId="0"/>
  </sheetViews>
  <sheetFormatPr baseColWidth="10" defaultColWidth="15.5" defaultRowHeight="12" x14ac:dyDescent="0.15"/>
  <cols>
    <col min="1" max="1" width="8" style="9" bestFit="1" customWidth="1"/>
    <col min="2" max="2" width="9.83203125" style="9" bestFit="1" customWidth="1"/>
    <col min="3" max="3" width="7.5" style="9" bestFit="1" customWidth="1"/>
    <col min="4" max="4" width="8.5" style="9" bestFit="1" customWidth="1"/>
    <col min="5" max="5" width="9.83203125" style="9" bestFit="1" customWidth="1"/>
    <col min="6" max="6" width="8.83203125" style="9" bestFit="1" customWidth="1"/>
    <col min="7" max="16384" width="15.5" style="9"/>
  </cols>
  <sheetData>
    <row r="1" spans="1:6" ht="13" x14ac:dyDescent="0.15">
      <c r="A1" s="55" t="s">
        <v>29</v>
      </c>
      <c r="B1" s="55" t="s">
        <v>30</v>
      </c>
      <c r="C1" s="55" t="s">
        <v>31</v>
      </c>
      <c r="D1" s="35" t="s">
        <v>309</v>
      </c>
      <c r="E1" s="35" t="s">
        <v>310</v>
      </c>
      <c r="F1" s="35" t="s">
        <v>311</v>
      </c>
    </row>
    <row r="2" spans="1:6" x14ac:dyDescent="0.15">
      <c r="A2" s="9">
        <f>IF(D2&lt;&gt;0,Background!$D$22,0)</f>
        <v>0</v>
      </c>
      <c r="B2" s="9" t="str">
        <f>Background!$D$14</f>
        <v>Final</v>
      </c>
      <c r="C2" s="9">
        <v>1</v>
      </c>
      <c r="D2" s="9" cm="1">
        <f t="array" ref="D2:F2">LoadRed[]</f>
        <v>0</v>
      </c>
      <c r="E2" s="9">
        <v>0</v>
      </c>
      <c r="F2" s="9">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C46F-216A-485A-BBF1-20877ACE2BB7}">
  <sheetPr>
    <tabColor theme="8" tint="-0.499984740745262"/>
  </sheetPr>
  <dimension ref="B2:H133"/>
  <sheetViews>
    <sheetView showGridLines="0" workbookViewId="0">
      <selection activeCell="B2" sqref="B2"/>
    </sheetView>
  </sheetViews>
  <sheetFormatPr baseColWidth="10" defaultColWidth="8.83203125" defaultRowHeight="15" x14ac:dyDescent="0.2"/>
  <cols>
    <col min="1" max="1" width="2.5" customWidth="1"/>
    <col min="2" max="2" width="24.5" customWidth="1"/>
    <col min="3" max="3" width="15.5" customWidth="1"/>
    <col min="4" max="4" width="16.5" customWidth="1"/>
    <col min="5" max="6" width="14.5" customWidth="1"/>
    <col min="7" max="7" width="13.5" customWidth="1"/>
    <col min="10" max="10" width="8.83203125" customWidth="1"/>
  </cols>
  <sheetData>
    <row r="2" spans="2:8" x14ac:dyDescent="0.2">
      <c r="B2" s="13" t="s">
        <v>312</v>
      </c>
      <c r="H2" s="95" t="s">
        <v>0</v>
      </c>
    </row>
    <row r="3" spans="2:8" x14ac:dyDescent="0.2">
      <c r="B3" s="7" t="s">
        <v>313</v>
      </c>
    </row>
    <row r="4" spans="2:8" x14ac:dyDescent="0.2">
      <c r="B4" s="12" t="s">
        <v>83</v>
      </c>
    </row>
    <row r="5" spans="2:8" ht="5" customHeight="1" x14ac:dyDescent="0.2">
      <c r="B5" s="12"/>
    </row>
    <row r="6" spans="2:8" x14ac:dyDescent="0.2">
      <c r="B6" s="58" t="s">
        <v>314</v>
      </c>
    </row>
    <row r="7" spans="2:8" ht="5" customHeight="1" x14ac:dyDescent="0.2">
      <c r="B7" s="58"/>
    </row>
    <row r="8" spans="2:8" x14ac:dyDescent="0.2">
      <c r="B8" s="138" t="s">
        <v>315</v>
      </c>
      <c r="D8" s="121"/>
    </row>
    <row r="9" spans="2:8" ht="5" customHeight="1" x14ac:dyDescent="0.2">
      <c r="B9" s="138"/>
      <c r="F9" s="139">
        <f>COUNTIF(D8:D16,"Yes")</f>
        <v>0</v>
      </c>
    </row>
    <row r="10" spans="2:8" ht="14.5" customHeight="1" x14ac:dyDescent="0.2">
      <c r="B10" s="138" t="s">
        <v>316</v>
      </c>
      <c r="D10" s="121"/>
      <c r="F10" s="87" t="s">
        <v>11</v>
      </c>
    </row>
    <row r="11" spans="2:8" ht="5" customHeight="1" x14ac:dyDescent="0.2">
      <c r="B11" s="138"/>
    </row>
    <row r="12" spans="2:8" x14ac:dyDescent="0.2">
      <c r="B12" s="138" t="s">
        <v>317</v>
      </c>
      <c r="D12" s="121"/>
    </row>
    <row r="13" spans="2:8" ht="5" customHeight="1" x14ac:dyDescent="0.2">
      <c r="B13" s="138"/>
    </row>
    <row r="14" spans="2:8" x14ac:dyDescent="0.2">
      <c r="B14" s="138" t="s">
        <v>318</v>
      </c>
      <c r="D14" s="121"/>
    </row>
    <row r="15" spans="2:8" ht="5" customHeight="1" x14ac:dyDescent="0.2">
      <c r="B15" s="138"/>
    </row>
    <row r="16" spans="2:8" x14ac:dyDescent="0.2">
      <c r="B16" s="138" t="s">
        <v>319</v>
      </c>
      <c r="D16" s="121"/>
    </row>
    <row r="18" spans="2:2" x14ac:dyDescent="0.2">
      <c r="B18" s="58" t="s">
        <v>320</v>
      </c>
    </row>
    <row r="19" spans="2:2" x14ac:dyDescent="0.2">
      <c r="B19" s="121"/>
    </row>
    <row r="20" spans="2:2" ht="5" customHeight="1" x14ac:dyDescent="0.2">
      <c r="B20" s="13"/>
    </row>
    <row r="21" spans="2:2" x14ac:dyDescent="0.2">
      <c r="B21" s="58" t="s">
        <v>321</v>
      </c>
    </row>
    <row r="22" spans="2:2" x14ac:dyDescent="0.2">
      <c r="B22" s="121"/>
    </row>
    <row r="23" spans="2:2" ht="5" customHeight="1" x14ac:dyDescent="0.2"/>
    <row r="24" spans="2:2" x14ac:dyDescent="0.2">
      <c r="B24" s="58" t="s">
        <v>322</v>
      </c>
    </row>
    <row r="25" spans="2:2" x14ac:dyDescent="0.2">
      <c r="B25" s="121"/>
    </row>
    <row r="26" spans="2:2" ht="5" customHeight="1" x14ac:dyDescent="0.2"/>
    <row r="27" spans="2:2" x14ac:dyDescent="0.2">
      <c r="B27" s="58" t="s">
        <v>323</v>
      </c>
    </row>
    <row r="28" spans="2:2" x14ac:dyDescent="0.2">
      <c r="B28" s="121"/>
    </row>
    <row r="29" spans="2:2" ht="5" customHeight="1" x14ac:dyDescent="0.2"/>
    <row r="30" spans="2:2" x14ac:dyDescent="0.2">
      <c r="B30" s="58" t="s">
        <v>324</v>
      </c>
    </row>
    <row r="31" spans="2:2" x14ac:dyDescent="0.2">
      <c r="B31" s="121"/>
    </row>
    <row r="32" spans="2:2" ht="5" customHeight="1" x14ac:dyDescent="0.2"/>
    <row r="33" spans="2:6" x14ac:dyDescent="0.2">
      <c r="B33" s="58" t="s">
        <v>325</v>
      </c>
    </row>
    <row r="34" spans="2:6" x14ac:dyDescent="0.2">
      <c r="B34" s="121"/>
    </row>
    <row r="35" spans="2:6" ht="5" customHeight="1" x14ac:dyDescent="0.2"/>
    <row r="36" spans="2:6" x14ac:dyDescent="0.2">
      <c r="B36" s="58" t="s">
        <v>326</v>
      </c>
    </row>
    <row r="37" spans="2:6" x14ac:dyDescent="0.2">
      <c r="B37" s="141"/>
    </row>
    <row r="39" spans="2:6" x14ac:dyDescent="0.2">
      <c r="B39" s="13" t="s">
        <v>327</v>
      </c>
    </row>
    <row r="40" spans="2:6" ht="5" customHeight="1" x14ac:dyDescent="0.2"/>
    <row r="41" spans="2:6" x14ac:dyDescent="0.2">
      <c r="B41" s="56" t="s">
        <v>328</v>
      </c>
      <c r="C41" s="22" t="s">
        <v>329</v>
      </c>
      <c r="D41" s="27" t="s">
        <v>330</v>
      </c>
    </row>
    <row r="42" spans="2:6" ht="14.5" customHeight="1" x14ac:dyDescent="0.2">
      <c r="B42" s="72">
        <f>IF(OR(B31="Building Level",B34="One",B34="Two",B34="Three"),"Building Profile 1",)</f>
        <v>0</v>
      </c>
      <c r="C42" s="142"/>
      <c r="D42" s="142"/>
    </row>
    <row r="43" spans="2:6" ht="14.5" customHeight="1" x14ac:dyDescent="0.2">
      <c r="B43" s="72">
        <f>IF(OR(B34="Two",B34="Three"),"Building Profile 2",)</f>
        <v>0</v>
      </c>
      <c r="C43" s="143"/>
      <c r="D43" s="144"/>
    </row>
    <row r="44" spans="2:6" ht="14.5" customHeight="1" x14ac:dyDescent="0.2">
      <c r="B44" s="72">
        <f>IF(B34="Three","Building Profile 3",)</f>
        <v>0</v>
      </c>
      <c r="C44" s="143"/>
      <c r="D44" s="144"/>
      <c r="F44" s="87" t="s">
        <v>11</v>
      </c>
    </row>
    <row r="46" spans="2:6" x14ac:dyDescent="0.2">
      <c r="B46" s="13" t="s">
        <v>331</v>
      </c>
    </row>
    <row r="47" spans="2:6" ht="5" customHeight="1" x14ac:dyDescent="0.2"/>
    <row r="48" spans="2:6" x14ac:dyDescent="0.2">
      <c r="B48" s="58" t="s">
        <v>332</v>
      </c>
    </row>
    <row r="49" spans="2:6" x14ac:dyDescent="0.2">
      <c r="B49" s="121"/>
    </row>
    <row r="50" spans="2:6" ht="5" customHeight="1" x14ac:dyDescent="0.2"/>
    <row r="51" spans="2:6" x14ac:dyDescent="0.2">
      <c r="B51" s="140" t="s">
        <v>333</v>
      </c>
      <c r="E51" s="121"/>
    </row>
    <row r="52" spans="2:6" ht="5" customHeight="1" x14ac:dyDescent="0.2"/>
    <row r="53" spans="2:6" x14ac:dyDescent="0.2">
      <c r="B53" s="140" t="s">
        <v>334</v>
      </c>
      <c r="E53" s="121"/>
    </row>
    <row r="55" spans="2:6" ht="52" x14ac:dyDescent="0.2">
      <c r="B55" s="56" t="s">
        <v>335</v>
      </c>
      <c r="C55" s="22" t="s">
        <v>336</v>
      </c>
      <c r="D55" s="27" t="s">
        <v>337</v>
      </c>
      <c r="E55" s="27" t="s">
        <v>338</v>
      </c>
      <c r="F55" s="27" t="s">
        <v>339</v>
      </c>
    </row>
    <row r="56" spans="2:6" x14ac:dyDescent="0.2">
      <c r="B56" s="72" t="str">
        <f>IF(B49="Individual unit of technology","Technology Unit","Building Profile 1")</f>
        <v>Building Profile 1</v>
      </c>
      <c r="C56" s="146"/>
      <c r="D56" s="147"/>
      <c r="E56" s="147"/>
      <c r="F56" s="147"/>
    </row>
    <row r="57" spans="2:6" x14ac:dyDescent="0.2">
      <c r="B57" s="72">
        <f>IF(B49="Multiple Buildings",B43,0)</f>
        <v>0</v>
      </c>
      <c r="C57" s="146"/>
      <c r="D57" s="147"/>
      <c r="E57" s="147"/>
      <c r="F57" s="147"/>
    </row>
    <row r="58" spans="2:6" x14ac:dyDescent="0.2">
      <c r="B58" s="72">
        <f>IF(B49="Multiple Buildings",B44,0)</f>
        <v>0</v>
      </c>
      <c r="C58" s="146"/>
      <c r="D58" s="147"/>
      <c r="E58" s="147"/>
      <c r="F58" s="147"/>
    </row>
    <row r="60" spans="2:6" x14ac:dyDescent="0.2">
      <c r="B60" s="13" t="s">
        <v>340</v>
      </c>
    </row>
    <row r="61" spans="2:6" x14ac:dyDescent="0.2">
      <c r="B61" s="7" t="s">
        <v>341</v>
      </c>
    </row>
    <row r="62" spans="2:6" ht="5" customHeight="1" x14ac:dyDescent="0.2">
      <c r="B62" s="7"/>
    </row>
    <row r="63" spans="2:6" x14ac:dyDescent="0.2">
      <c r="B63" s="13" t="s">
        <v>342</v>
      </c>
    </row>
    <row r="64" spans="2:6" x14ac:dyDescent="0.2">
      <c r="B64" s="7" t="s">
        <v>343</v>
      </c>
    </row>
    <row r="65" spans="2:6" ht="5" customHeight="1" x14ac:dyDescent="0.2">
      <c r="B65" s="13"/>
    </row>
    <row r="66" spans="2:6" ht="26" x14ac:dyDescent="0.2">
      <c r="B66" s="56" t="s">
        <v>344</v>
      </c>
      <c r="C66" s="3" t="s">
        <v>345</v>
      </c>
      <c r="D66" s="3" t="s">
        <v>346</v>
      </c>
    </row>
    <row r="67" spans="2:6" x14ac:dyDescent="0.2">
      <c r="B67" s="145"/>
      <c r="C67" s="148"/>
      <c r="D67" s="149"/>
    </row>
    <row r="69" spans="2:6" x14ac:dyDescent="0.2">
      <c r="B69" s="13" t="s">
        <v>347</v>
      </c>
    </row>
    <row r="70" spans="2:6" x14ac:dyDescent="0.2">
      <c r="B70" s="7" t="s">
        <v>341</v>
      </c>
    </row>
    <row r="71" spans="2:6" ht="5" customHeight="1" x14ac:dyDescent="0.2">
      <c r="B71" s="7"/>
    </row>
    <row r="72" spans="2:6" x14ac:dyDescent="0.2">
      <c r="B72" s="58" t="s">
        <v>348</v>
      </c>
    </row>
    <row r="73" spans="2:6" x14ac:dyDescent="0.2">
      <c r="B73" s="121"/>
    </row>
    <row r="74" spans="2:6" ht="5" customHeight="1" x14ac:dyDescent="0.2"/>
    <row r="75" spans="2:6" x14ac:dyDescent="0.2">
      <c r="B75" s="58" t="s">
        <v>349</v>
      </c>
    </row>
    <row r="76" spans="2:6" x14ac:dyDescent="0.2">
      <c r="B76" s="121"/>
    </row>
    <row r="77" spans="2:6" ht="5" customHeight="1" x14ac:dyDescent="0.2"/>
    <row r="78" spans="2:6" x14ac:dyDescent="0.2">
      <c r="B78" s="7" t="s">
        <v>350</v>
      </c>
      <c r="D78" s="12"/>
    </row>
    <row r="79" spans="2:6" ht="5" customHeight="1" x14ac:dyDescent="0.2"/>
    <row r="80" spans="2:6" ht="18" x14ac:dyDescent="0.2">
      <c r="B80" s="56" t="s">
        <v>351</v>
      </c>
      <c r="C80" s="56" t="s">
        <v>352</v>
      </c>
      <c r="F80" s="87" t="s">
        <v>11</v>
      </c>
    </row>
    <row r="81" spans="2:4" x14ac:dyDescent="0.2">
      <c r="B81" s="72" t="s">
        <v>353</v>
      </c>
      <c r="C81" s="150"/>
    </row>
    <row r="82" spans="2:4" x14ac:dyDescent="0.2">
      <c r="B82" s="72" t="s">
        <v>354</v>
      </c>
      <c r="C82" s="150"/>
    </row>
    <row r="83" spans="2:4" x14ac:dyDescent="0.2">
      <c r="B83" s="72" t="s">
        <v>355</v>
      </c>
      <c r="C83" s="150"/>
    </row>
    <row r="85" spans="2:4" x14ac:dyDescent="0.2">
      <c r="B85" s="13" t="s">
        <v>356</v>
      </c>
    </row>
    <row r="86" spans="2:4" x14ac:dyDescent="0.2">
      <c r="B86" s="7" t="s">
        <v>341</v>
      </c>
    </row>
    <row r="87" spans="2:4" ht="5" customHeight="1" x14ac:dyDescent="0.2">
      <c r="B87" s="7"/>
    </row>
    <row r="88" spans="2:4" x14ac:dyDescent="0.2">
      <c r="B88" s="58" t="s">
        <v>348</v>
      </c>
    </row>
    <row r="89" spans="2:4" x14ac:dyDescent="0.2">
      <c r="B89" s="121"/>
    </row>
    <row r="90" spans="2:4" ht="5" customHeight="1" x14ac:dyDescent="0.2"/>
    <row r="91" spans="2:4" x14ac:dyDescent="0.2">
      <c r="B91" s="58" t="s">
        <v>349</v>
      </c>
    </row>
    <row r="92" spans="2:4" x14ac:dyDescent="0.2">
      <c r="B92" s="121"/>
    </row>
    <row r="93" spans="2:4" ht="5" customHeight="1" x14ac:dyDescent="0.2"/>
    <row r="94" spans="2:4" x14ac:dyDescent="0.2">
      <c r="B94" s="7" t="s">
        <v>350</v>
      </c>
      <c r="D94" s="12"/>
    </row>
    <row r="95" spans="2:4" ht="5" customHeight="1" x14ac:dyDescent="0.2"/>
    <row r="96" spans="2:4" x14ac:dyDescent="0.2">
      <c r="B96" s="56" t="s">
        <v>351</v>
      </c>
      <c r="C96" s="56" t="s">
        <v>352</v>
      </c>
    </row>
    <row r="97" spans="2:6" x14ac:dyDescent="0.2">
      <c r="B97" s="72" t="s">
        <v>353</v>
      </c>
      <c r="C97" s="150"/>
    </row>
    <row r="98" spans="2:6" x14ac:dyDescent="0.2">
      <c r="B98" s="72" t="s">
        <v>354</v>
      </c>
      <c r="C98" s="150"/>
    </row>
    <row r="99" spans="2:6" x14ac:dyDescent="0.2">
      <c r="B99" s="72" t="s">
        <v>355</v>
      </c>
      <c r="C99" s="150"/>
      <c r="F99" s="87"/>
    </row>
    <row r="101" spans="2:6" x14ac:dyDescent="0.2">
      <c r="B101" s="13" t="s">
        <v>357</v>
      </c>
    </row>
    <row r="102" spans="2:6" ht="5" customHeight="1" x14ac:dyDescent="0.2"/>
    <row r="103" spans="2:6" x14ac:dyDescent="0.2">
      <c r="B103" s="58" t="s">
        <v>358</v>
      </c>
    </row>
    <row r="104" spans="2:6" x14ac:dyDescent="0.2">
      <c r="B104" s="121"/>
    </row>
    <row r="105" spans="2:6" ht="5" customHeight="1" x14ac:dyDescent="0.2"/>
    <row r="106" spans="2:6" x14ac:dyDescent="0.2">
      <c r="B106" s="58" t="s">
        <v>359</v>
      </c>
    </row>
    <row r="107" spans="2:6" ht="18" x14ac:dyDescent="0.2">
      <c r="B107" s="121"/>
      <c r="F107" s="87" t="s">
        <v>11</v>
      </c>
    </row>
    <row r="108" spans="2:6" ht="5" customHeight="1" x14ac:dyDescent="0.2"/>
    <row r="109" spans="2:6" x14ac:dyDescent="0.2">
      <c r="B109" s="58" t="s">
        <v>360</v>
      </c>
    </row>
    <row r="110" spans="2:6" x14ac:dyDescent="0.2">
      <c r="B110" s="121"/>
    </row>
    <row r="111" spans="2:6" ht="5" customHeight="1" x14ac:dyDescent="0.2"/>
    <row r="112" spans="2:6" ht="52" x14ac:dyDescent="0.2">
      <c r="B112" s="56" t="s">
        <v>361</v>
      </c>
      <c r="C112" s="22" t="s">
        <v>362</v>
      </c>
      <c r="D112" s="27" t="s">
        <v>363</v>
      </c>
      <c r="E112" s="27" t="s">
        <v>338</v>
      </c>
      <c r="F112" s="27" t="s">
        <v>339</v>
      </c>
    </row>
    <row r="113" spans="2:6" x14ac:dyDescent="0.2">
      <c r="B113" s="72" t="str">
        <f>IF(B110="Individual unit of technology","Technology Unit","Building Profile 1")</f>
        <v>Building Profile 1</v>
      </c>
      <c r="C113" s="151"/>
      <c r="D113" s="147"/>
      <c r="E113" s="147"/>
      <c r="F113" s="147"/>
    </row>
    <row r="114" spans="2:6" x14ac:dyDescent="0.2">
      <c r="B114" s="72">
        <f>IF(B110="Multiple Buildings",B43,0)</f>
        <v>0</v>
      </c>
      <c r="C114" s="151"/>
      <c r="D114" s="147"/>
      <c r="E114" s="147"/>
      <c r="F114" s="147"/>
    </row>
    <row r="115" spans="2:6" x14ac:dyDescent="0.2">
      <c r="B115" s="72">
        <f>IF(B110="Multiple Buildings",B44,0)</f>
        <v>0</v>
      </c>
      <c r="C115" s="151"/>
      <c r="D115" s="147"/>
      <c r="E115" s="147"/>
      <c r="F115" s="147"/>
    </row>
    <row r="117" spans="2:6" x14ac:dyDescent="0.2">
      <c r="B117" s="13" t="s">
        <v>364</v>
      </c>
    </row>
    <row r="118" spans="2:6" x14ac:dyDescent="0.2">
      <c r="B118" s="7" t="s">
        <v>365</v>
      </c>
    </row>
    <row r="119" spans="2:6" ht="5" customHeight="1" x14ac:dyDescent="0.2"/>
    <row r="120" spans="2:6" x14ac:dyDescent="0.2">
      <c r="B120" s="58" t="s">
        <v>366</v>
      </c>
      <c r="E120" s="121"/>
    </row>
    <row r="121" spans="2:6" ht="5" customHeight="1" x14ac:dyDescent="0.2"/>
    <row r="122" spans="2:6" x14ac:dyDescent="0.2">
      <c r="B122" s="58" t="s">
        <v>367</v>
      </c>
      <c r="E122" s="152"/>
    </row>
    <row r="123" spans="2:6" ht="5" customHeight="1" x14ac:dyDescent="0.2"/>
    <row r="124" spans="2:6" x14ac:dyDescent="0.2">
      <c r="B124" s="58" t="s">
        <v>368</v>
      </c>
      <c r="E124" s="152"/>
    </row>
    <row r="125" spans="2:6" ht="5" customHeight="1" x14ac:dyDescent="0.2"/>
    <row r="126" spans="2:6" x14ac:dyDescent="0.2">
      <c r="B126" s="58" t="s">
        <v>369</v>
      </c>
      <c r="E126" s="257"/>
      <c r="F126" s="258"/>
    </row>
    <row r="127" spans="2:6" ht="5" customHeight="1" x14ac:dyDescent="0.2"/>
    <row r="128" spans="2:6" x14ac:dyDescent="0.2">
      <c r="B128" s="58" t="s">
        <v>370</v>
      </c>
      <c r="E128" s="121"/>
    </row>
    <row r="129" spans="2:8" ht="5" customHeight="1" x14ac:dyDescent="0.2"/>
    <row r="130" spans="2:8" x14ac:dyDescent="0.2">
      <c r="B130" s="58" t="s">
        <v>371</v>
      </c>
      <c r="E130" s="121"/>
    </row>
    <row r="133" spans="2:8" x14ac:dyDescent="0.2">
      <c r="H133" s="95" t="s">
        <v>0</v>
      </c>
    </row>
  </sheetData>
  <sheetProtection sheet="1" objects="1" scenarios="1"/>
  <mergeCells count="1">
    <mergeCell ref="E126:F126"/>
  </mergeCells>
  <conditionalFormatting sqref="C67:D67">
    <cfRule type="expression" dxfId="504" priority="174">
      <formula>$B$67="Other"</formula>
    </cfRule>
    <cfRule type="notContainsBlanks" dxfId="503" priority="175">
      <formula>LEN(TRIM(C67))&gt;0</formula>
    </cfRule>
  </conditionalFormatting>
  <conditionalFormatting sqref="C67:D67">
    <cfRule type="expression" dxfId="502" priority="176">
      <formula>$B$67="Event-based"</formula>
    </cfRule>
  </conditionalFormatting>
  <conditionalFormatting sqref="B42:D44">
    <cfRule type="expression" dxfId="501" priority="110">
      <formula>$B42=0</formula>
    </cfRule>
  </conditionalFormatting>
  <conditionalFormatting sqref="B33:D35 B39:D45">
    <cfRule type="expression" dxfId="500" priority="164">
      <formula>OR($B$31="Individual unit of technology", ISBLANK($B$31))</formula>
    </cfRule>
  </conditionalFormatting>
  <conditionalFormatting sqref="B24:D45">
    <cfRule type="expression" dxfId="499" priority="161">
      <formula>(AND($D$8="No",$D$10="No",$D$12="No",$D$14="No",$D$16="No"))</formula>
    </cfRule>
  </conditionalFormatting>
  <conditionalFormatting sqref="B57:F58">
    <cfRule type="expression" dxfId="498" priority="143">
      <formula>$B57=0</formula>
    </cfRule>
  </conditionalFormatting>
  <conditionalFormatting sqref="B56:F56 C57:F58">
    <cfRule type="expression" dxfId="497" priority="104">
      <formula>ISBLANK($B$49)</formula>
    </cfRule>
  </conditionalFormatting>
  <conditionalFormatting sqref="B114:F115">
    <cfRule type="expression" dxfId="496" priority="142">
      <formula>$B114=0</formula>
    </cfRule>
  </conditionalFormatting>
  <conditionalFormatting sqref="B113:F113 C114:F115">
    <cfRule type="expression" dxfId="495" priority="109">
      <formula>ISBLANK($B$110)</formula>
    </cfRule>
  </conditionalFormatting>
  <conditionalFormatting sqref="B101:F106 B108:F116 B107:E107">
    <cfRule type="expression" dxfId="494" priority="102">
      <formula>$D$14&lt;&gt;"Yes"</formula>
    </cfRule>
  </conditionalFormatting>
  <conditionalFormatting sqref="B117:F130">
    <cfRule type="expression" dxfId="493" priority="163">
      <formula>$D$16&lt;&gt;"Yes"</formula>
    </cfRule>
  </conditionalFormatting>
  <conditionalFormatting sqref="B18:D22">
    <cfRule type="expression" dxfId="492" priority="106">
      <formula>AND($D$8="No",$D$10="No",$D$12="No",$D$14="No",$D$16="No")</formula>
    </cfRule>
  </conditionalFormatting>
  <conditionalFormatting sqref="B24:C28">
    <cfRule type="expression" dxfId="491" priority="103">
      <formula>$D$8&lt;&gt;"Yes"</formula>
    </cfRule>
  </conditionalFormatting>
  <conditionalFormatting sqref="B118">
    <cfRule type="expression" dxfId="490" priority="101">
      <formula>(AND($D$8="No",$D$10="No",$D$14="No"))</formula>
    </cfRule>
  </conditionalFormatting>
  <conditionalFormatting sqref="B118">
    <cfRule type="expression" dxfId="489" priority="100">
      <formula>AND($D$10="No", $D$16="No")</formula>
    </cfRule>
  </conditionalFormatting>
  <conditionalFormatting sqref="B126:F128">
    <cfRule type="expression" dxfId="488" priority="98">
      <formula>$E$120&lt;&gt;"Other"</formula>
    </cfRule>
  </conditionalFormatting>
  <conditionalFormatting sqref="C42:D44 B49 B104 B107 B110 E120 E122 E124 E126 E128 E130 B67 D12 E51 B37 B34 B31 B28 B25 B22 B19 D16 D14 D10 D8 C56:F58 C113:F115 E53">
    <cfRule type="containsBlanks" dxfId="487" priority="167">
      <formula>LEN(TRIM(B8))=0</formula>
    </cfRule>
  </conditionalFormatting>
  <conditionalFormatting sqref="B69:F71 C72:F72 B73:F79 B81:F84 B80:E80">
    <cfRule type="expression" dxfId="486" priority="54">
      <formula>$D$10&lt;&gt;"Yes"</formula>
    </cfRule>
  </conditionalFormatting>
  <conditionalFormatting sqref="B33:C34">
    <cfRule type="expression" dxfId="485" priority="70">
      <formula>OR($B$31="Individual unit of technology", $B$31="Building level", ISBLANK($B$31))</formula>
    </cfRule>
  </conditionalFormatting>
  <conditionalFormatting sqref="B53:E53">
    <cfRule type="expression" dxfId="484" priority="69">
      <formula>$E$51&lt;&gt;"Yes"</formula>
    </cfRule>
  </conditionalFormatting>
  <conditionalFormatting sqref="B122:E122">
    <cfRule type="expression" dxfId="483" priority="68">
      <formula>$E$120&lt;&gt;"Solar"</formula>
    </cfRule>
  </conditionalFormatting>
  <conditionalFormatting sqref="F10">
    <cfRule type="expression" dxfId="482" priority="67">
      <formula>$F$9=0</formula>
    </cfRule>
  </conditionalFormatting>
  <conditionalFormatting sqref="B76 B73 C81:C83">
    <cfRule type="containsBlanks" dxfId="481" priority="162">
      <formula>LEN(TRIM(B73))=0</formula>
    </cfRule>
  </conditionalFormatting>
  <conditionalFormatting sqref="C81:C83">
    <cfRule type="notContainsBlanks" dxfId="480" priority="45">
      <formula>LEN(TRIM(C81))&gt;0</formula>
    </cfRule>
  </conditionalFormatting>
  <conditionalFormatting sqref="B78:D83">
    <cfRule type="expression" dxfId="479" priority="42">
      <formula>$B$73&lt;&gt;"Mass market-level"</formula>
    </cfRule>
  </conditionalFormatting>
  <conditionalFormatting sqref="B92 B89 C97:C99">
    <cfRule type="containsBlanks" dxfId="478" priority="18">
      <formula>LEN(TRIM(B89))=0</formula>
    </cfRule>
  </conditionalFormatting>
  <conditionalFormatting sqref="C97:C99">
    <cfRule type="notContainsBlanks" dxfId="477" priority="17">
      <formula>LEN(TRIM(C97))&gt;0</formula>
    </cfRule>
  </conditionalFormatting>
  <conditionalFormatting sqref="B94:D99">
    <cfRule type="expression" dxfId="476" priority="16">
      <formula>$B$89&lt;&gt;"Mass market-level"</formula>
    </cfRule>
  </conditionalFormatting>
  <conditionalFormatting sqref="B85:D99">
    <cfRule type="expression" dxfId="475" priority="14">
      <formula>$D$12&lt;&gt;"Yes"</formula>
    </cfRule>
  </conditionalFormatting>
  <conditionalFormatting sqref="B30:B31">
    <cfRule type="expression" dxfId="474" priority="8">
      <formula>AND(OR($D$8="No",ISBLANK($D$8)),OR($D$14="No",ISBLANK($D$14)))</formula>
    </cfRule>
  </conditionalFormatting>
  <conditionalFormatting sqref="B46:F58">
    <cfRule type="expression" dxfId="473" priority="11">
      <formula>$D$8&lt;&gt;"Yes"</formula>
    </cfRule>
  </conditionalFormatting>
  <conditionalFormatting sqref="B60:F67">
    <cfRule type="expression" dxfId="472" priority="10">
      <formula>$D$8&lt;&gt;"Yes"</formula>
    </cfRule>
  </conditionalFormatting>
  <conditionalFormatting sqref="B72">
    <cfRule type="expression" dxfId="471" priority="9">
      <formula>$D$10&lt;&gt;"Yes"</formula>
    </cfRule>
  </conditionalFormatting>
  <conditionalFormatting sqref="B36:B37">
    <cfRule type="expression" dxfId="470" priority="7">
      <formula>AND(OR($D$8="No",ISBLANK($D$8)),OR($D$14="No",ISBLANK($D$14)),OR($D$16="No",ISBLANK($D$16)))</formula>
    </cfRule>
  </conditionalFormatting>
  <conditionalFormatting sqref="B75:B76">
    <cfRule type="expression" dxfId="469" priority="6">
      <formula>$B$73&lt;&gt;"Specific site/ group of sites"</formula>
    </cfRule>
  </conditionalFormatting>
  <conditionalFormatting sqref="B91:B92">
    <cfRule type="expression" dxfId="468" priority="5">
      <formula>$B$89&lt;&gt;"Specific site/ group of sites"</formula>
    </cfRule>
  </conditionalFormatting>
  <conditionalFormatting sqref="F44">
    <cfRule type="expression" dxfId="467" priority="4">
      <formula>$F$9=0</formula>
    </cfRule>
  </conditionalFormatting>
  <conditionalFormatting sqref="F80">
    <cfRule type="expression" dxfId="466" priority="3">
      <formula>$F$9=0</formula>
    </cfRule>
  </conditionalFormatting>
  <conditionalFormatting sqref="F99">
    <cfRule type="expression" dxfId="465" priority="2">
      <formula>$F$9=0</formula>
    </cfRule>
  </conditionalFormatting>
  <conditionalFormatting sqref="F107">
    <cfRule type="expression" dxfId="464" priority="1">
      <formula>$F$9=0</formula>
    </cfRule>
  </conditionalFormatting>
  <dataValidations xWindow="927" yWindow="336" count="42">
    <dataValidation type="list" allowBlank="1" showInputMessage="1" showErrorMessage="1" promptTitle="Demand Charge" prompt="Please indicate if electricity bills at project site include a demand charge." sqref="E51" xr:uid="{F826C903-D9F5-4282-BF56-EFABC5F735BD}">
      <formula1>INDIRECT("Yes_No[Yes_No]")</formula1>
    </dataValidation>
    <dataValidation type="list" allowBlank="1" showInputMessage="1" showErrorMessage="1" promptTitle="Load Reduction Type" prompt="Please select the load reduction type from the drop-down list. Event-based load reduction projects are not expected to occur regularly. Sustained load reduction projects are expected to yield consistent savings, e.g., energy efficiency upgrades." sqref="B67" xr:uid="{0115B48C-13E9-4B88-B2F1-1377B0E26940}">
      <formula1>INDIRECT("LoadShiftType[LoadShiftType]")</formula1>
    </dataValidation>
    <dataValidation type="decimal" operator="greaterThan" allowBlank="1" showInputMessage="1" showErrorMessage="1" promptTitle="Load Reduced - Target" prompt="Please provide the target annual load reduction on a given day when a DR event is called." sqref="C67" xr:uid="{D1B9A6B5-24EC-4188-9FA8-0FE9F7373759}">
      <formula1>0</formula1>
    </dataValidation>
    <dataValidation type="decimal" operator="greaterThan" allowBlank="1" showInputMessage="1" showErrorMessage="1" promptTitle="Load Reduced - Final" prompt="Please provide the final target (at time of final questionnaire) load reduction on a given day when a DR event is called." sqref="D67" xr:uid="{F7CECE9F-386A-4B51-BF3C-1B10E041A945}">
      <formula1>0</formula1>
    </dataValidation>
    <dataValidation type="list" allowBlank="1" showInputMessage="1" showErrorMessage="1" promptTitle="Intervention Scale" prompt="Please select. A single unit of technology; a building-level approach, which could include multiple units of technology within a single building; or multiple buildings, each of which can have a different number of units of technology." sqref="B31" xr:uid="{E804A1E7-6DDC-4F6C-8252-E45FF47DE152}">
      <formula1>INDIRECT("InterventionScale[InterventionScale]")</formula1>
    </dataValidation>
    <dataValidation type="list" allowBlank="1" showInputMessage="1" showErrorMessage="1" promptTitle="Building Profiles" prompt="A &quot;profile&quot; represents a building or group of buildings that have the same number of units of technology per building, and the same per-unit energy savings. Different profiles have a different number of units or technology and/or fuel savings results." sqref="B34" xr:uid="{72D02FF5-FDD5-4DF1-910E-791CBFE22836}">
      <formula1>INDIRECT("BuildingProfiles[BuildingProfiles]")</formula1>
    </dataValidation>
    <dataValidation type="whole" operator="greaterThan" allowBlank="1" showInputMessage="1" showErrorMessage="1" promptTitle="Number of Buildings" prompt="Please indicate how many buildings are in this building profile." sqref="C42:C44" xr:uid="{19FCA2D8-59DC-4E38-B16E-C97FE674995D}">
      <formula1>0</formula1>
    </dataValidation>
    <dataValidation type="whole" operator="greaterThan" allowBlank="1" showInputMessage="1" showErrorMessage="1" promptTitle="Technology Per Building" prompt="Please indicate how many individual pieces of technology are installed per building." sqref="D42:D44" xr:uid="{2C8ADE5E-59BB-4964-BBA0-AAAEEE8DA46F}">
      <formula1>0</formula1>
    </dataValidation>
    <dataValidation type="date" allowBlank="1" showInputMessage="1" showErrorMessage="1" promptTitle="Start Year" prompt="Please indicate what year the project will be operational and project benefits will start." sqref="B19" xr:uid="{D106379D-A057-4311-906B-D863777C52F9}">
      <formula1>2000</formula1>
      <formula2>2100</formula2>
    </dataValidation>
    <dataValidation type="list" allowBlank="1" showInputMessage="1" showErrorMessage="1" promptTitle="Electricity Rate Type" prompt="Please select the electricity rate type from the drop-down menu." sqref="B28" xr:uid="{01C0E384-220A-40A2-9F90-8F3F9C739C27}">
      <formula1>INDIRECT("ElectricityRateType[ElectricityRateType]")</formula1>
    </dataValidation>
    <dataValidation type="list" allowBlank="1" showInputMessage="1" showErrorMessage="1" promptTitle="Technology Type" prompt="Please select the technology type for the energy efficiency upgrade." sqref="B25" xr:uid="{AA635F68-00B2-4796-A611-A7AFE45C32BE}">
      <formula1>INDIRECT("EfficiencyUpgrade[EfficiencyUpgrade]")</formula1>
    </dataValidation>
    <dataValidation type="list" allowBlank="1" showInputMessage="1" showErrorMessage="1" promptTitle="Scale of Electricity Savings" prompt="Please select the scale of the electricity savings reported in the following table. The reported electricity scale cannot be larger than the intervention scale, reported above." sqref="B49" xr:uid="{7C88D2F4-2E88-4CD3-AA85-B436B7EC0894}">
      <formula1>INDIRECT("InterventionScale[InterventionScale]")</formula1>
    </dataValidation>
    <dataValidation type="list" allowBlank="1" showInputMessage="1" showErrorMessage="1" promptTitle="Scale of Reported Fuel Savings" prompt="Please select the scale of the fuel savings reported in the following table. The reported fuel scale cannot be larger than the intervention scale, reported above." sqref="B110" xr:uid="{01DCE8ED-A972-4476-90CD-1A00AC1EEF43}">
      <formula1>INDIRECT("InterventionScale[InterventionScale]")</formula1>
    </dataValidation>
    <dataValidation type="list" allowBlank="1" showInputMessage="1" showErrorMessage="1" promptTitle="Fuel Type of Savings" prompt="Please select the fuel type with anticipated fuel savings." sqref="B104" xr:uid="{79EBA085-D200-4C94-B62A-F42C8F3C2C50}">
      <formula1>INDIRECT("FRFuelType[FRFuelType]")</formula1>
    </dataValidation>
    <dataValidation type="list" allowBlank="1" showInputMessage="1" showErrorMessage="1" promptTitle="Fuel Unit" prompt="Please select the unit associated with the reported fuel savings." sqref="B107" xr:uid="{1EA563E3-3C9D-451D-B2EC-239214AA28CF}">
      <formula1>INDIRECT("FRFuelUnit[FRFuelUnit]")</formula1>
    </dataValidation>
    <dataValidation type="list" allowBlank="1" showInputMessage="1" showErrorMessage="1" promptTitle="Generation Power Type" prompt="Please select the generation power type." sqref="E120" xr:uid="{C76FFF68-75FD-4231-B01F-D97C82B1D4DC}">
      <formula1>INDIRECT("GenPowerType[GenPowerType]")</formula1>
    </dataValidation>
    <dataValidation type="decimal" operator="greaterThan" allowBlank="1" showInputMessage="1" showErrorMessage="1" promptTitle="System Capacity" prompt="Please enter the system capacity (kW)." sqref="E122" xr:uid="{CFAA32F8-6523-4DF1-B084-29A9A538897F}">
      <formula1>0</formula1>
    </dataValidation>
    <dataValidation type="decimal" operator="greaterThan" allowBlank="1" showInputMessage="1" showErrorMessage="1" promptTitle="Total Expected Generation" prompt="Please enter the total expected generation for the project (kWh/year)." sqref="E124" xr:uid="{19ABC251-F5DA-4BC6-8A29-658118D28677}">
      <formula1>0</formula1>
    </dataValidation>
    <dataValidation type="list" allowBlank="1" showInputMessage="1" showErrorMessage="1" promptTitle="Weekend Generation" prompt="Please indicate if generation occurs on weekends and holidays." sqref="E128" xr:uid="{D1CA43D5-195F-406E-B464-72A39D7554F6}">
      <formula1>INDIRECT("Yes_No[Yes_No]")</formula1>
    </dataValidation>
    <dataValidation type="list" allowBlank="1" showInputMessage="1" showErrorMessage="1" promptTitle="Project Zip Code" prompt="Please type in zip code or select the zip code of the location of the project site." sqref="E130" xr:uid="{2AB92ADB-77EA-4E2A-95DB-2CD7E57B6E84}">
      <formula1>INDIRECT("Zipcodes[Zipcodes]")</formula1>
    </dataValidation>
    <dataValidation allowBlank="1" showInputMessage="1" showErrorMessage="1" promptTitle="First Cost Per Unit/Project" prompt="Please provide the cost to purchase this technology considering the intervention scale, if provided at individual unit level, cost should be first cost per unit, if at building or higher, it should be provided at first cost per project." sqref="B37" xr:uid="{59FE4F54-1DC0-4DBB-9497-FDE0C3863A66}"/>
    <dataValidation type="list" allowBlank="1" showInputMessage="1" showErrorMessage="1" promptTitle="Electricity Reduction" prompt="Please indicate if this project will result in electricity reduction benefits. " sqref="D8" xr:uid="{8296BFFC-7001-4BE4-B211-8CD0E00CBEA7}">
      <formula1>INDIRECT("Yes_No[Yes_No]")</formula1>
    </dataValidation>
    <dataValidation type="list" allowBlank="1" showInputMessage="1" showErrorMessage="1" promptTitle="Load Shift" prompt="Shift represents DR that encourages the movement of energy consumption from times of high demand to times of day when there is a surplus of renewable generation. Shift could smooth net load ramps associated with daily patterns of solar energy generation." sqref="D10" xr:uid="{2551997B-AD57-449B-A2DA-BF3A85C094DA}">
      <formula1>INDIRECT("Yes_No[Yes_No]")</formula1>
    </dataValidation>
    <dataValidation type="list" allowBlank="1" showInputMessage="1" showErrorMessage="1" promptTitle="Fuel Reduction" prompt="Please indicate if this project will result in fuel reduction benefits." sqref="D14" xr:uid="{22558764-C5BB-4747-880D-761A577940EC}">
      <formula1>INDIRECT("Yes_No[Yes_No]")</formula1>
    </dataValidation>
    <dataValidation type="list" allowBlank="1" showInputMessage="1" showErrorMessage="1" promptTitle="Net Metering" prompt="Please indicate if this project will result in net metering benefits." sqref="D16" xr:uid="{551F33EA-1C01-418A-B1C6-DE1104B0E4FE}">
      <formula1>INDIRECT("Yes_No[Yes_No]")</formula1>
    </dataValidation>
    <dataValidation type="whole" allowBlank="1" showInputMessage="1" showErrorMessage="1" promptTitle="Project End" prompt="Please provide the estimated year that the project savings will end." sqref="B22" xr:uid="{050E5D23-C54A-4FF8-937C-5DD40C536778}">
      <formula1>1900</formula1>
      <formula2>2500</formula2>
    </dataValidation>
    <dataValidation type="list" operator="greaterThan" allowBlank="1" showInputMessage="1" showErrorMessage="1" promptTitle="Electricity Savings Reported As" prompt="Please indicate if savings are reported as an absolute quantity or percentage improvement." sqref="C56:C58" xr:uid="{1077841B-1606-4237-94AF-BB3BD23055E1}">
      <formula1>INDIRECT("ElectricityReporting[ElectricityReporting]")</formula1>
    </dataValidation>
    <dataValidation allowBlank="1" showInputMessage="1" showErrorMessage="1" promptTitle="Annual Electricity Use" prompt="Please provide the benchmark (pre-project) annual electricity use (kWh)." sqref="D56:D58" xr:uid="{153EF6C0-EB24-4F3D-9D8A-43B9A0C00F68}"/>
    <dataValidation allowBlank="1" showInputMessage="1" showErrorMessage="1" promptTitle="Value OR Percent Improvement" prompt="Please provide the target value (kWh) OR percent efficiency improvement." sqref="E56:E58" xr:uid="{726F0173-302D-4862-9DD8-975C78D69028}"/>
    <dataValidation allowBlank="1" showInputMessage="1" showErrorMessage="1" promptTitle="Value OR Percent Improvement" prompt="Please provide the final target (at the time of final questionnaire) value (kWh) OR percent efficiency improvement." sqref="F56:F58" xr:uid="{BFD956E9-EE31-4CB9-B6E9-9E7B05FE0B3F}"/>
    <dataValidation type="list" operator="greaterThan" allowBlank="1" showInputMessage="1" showErrorMessage="1" promptTitle="Fuel Savings Reported As" prompt="Please indicate if savings are reported as an absolute quantity or percentage improvement." sqref="C113:C115" xr:uid="{3C80C159-8587-4FA5-9D51-433C8158ECA2}">
      <formula1>INDIRECT("ElectricityReporting[ElectricityReporting]")</formula1>
    </dataValidation>
    <dataValidation allowBlank="1" showInputMessage="1" showErrorMessage="1" promptTitle="Annual Fuel Use" prompt="Please provide the benchmark (pre-project) annual fuel use." sqref="D113:D115" xr:uid="{E5A8C55A-BE6C-4C4C-8B44-3B2FA210DA88}"/>
    <dataValidation allowBlank="1" showInputMessage="1" showErrorMessage="1" promptTitle="Value OR Percent improvement" prompt="Please provide the target value OR percent efficiency improvement." sqref="E113:E115" xr:uid="{E5C214B2-2F14-43C7-86D2-46BD47DF2A97}"/>
    <dataValidation type="list" allowBlank="1" showInputMessage="1" showErrorMessage="1" promptTitle="Generation Hours" prompt="Please select the hours  during which energy generation occurs. " sqref="E126:F126" xr:uid="{92DF0F29-253B-4C06-B197-71F5B03173CE}">
      <formula1>INDIRECT("GenerationHours[GenerationHours]")</formula1>
    </dataValidation>
    <dataValidation allowBlank="1" showInputMessage="1" showErrorMessage="1" promptTitle="Value OR Percent improvement" prompt="Please provide the final target (at the time of final questionnaire) value OR percent efficiency improvement." sqref="F113:F115" xr:uid="{25DD5BF4-FA3E-41BB-BD44-D8BBEB8CC5AD}"/>
    <dataValidation type="decimal" operator="greaterThan" allowBlank="1" showInputMessage="1" showErrorMessage="1" promptTitle="Electricity Consumption" prompt="Please provide the benchmark total annual site-level electricity consumption (kWh)." sqref="E53" xr:uid="{901DF5A4-5FE7-444A-B4EF-9B7C32D78229}">
      <formula1>0</formula1>
    </dataValidation>
    <dataValidation type="list" allowBlank="1" showInputMessage="1" showErrorMessage="1" promptTitle="Load Shed" prompt="Shed describes loads that can be curtailed to provide peak capacity and support the system in emergency/ contingency events—at the statewide level, in local areas of high load, and on the distribution system, with a range in dispatch advance notice times." sqref="D12" xr:uid="{4DF223BF-BF80-4371-9F2F-5DE40EA7BCEF}">
      <formula1>INDIRECT("Yes_No[Yes_No]")</formula1>
    </dataValidation>
    <dataValidation type="list" allowBlank="1" showInputMessage="1" showErrorMessage="1" promptTitle="Load Shed Type" prompt="Please select if this project affects a specific site/ group of sites or a mass market-level   demand response program." sqref="B89" xr:uid="{42AFE176-6550-4187-80BA-E0757F7D9438}">
      <formula1>INDIRECT("AffectedSite")</formula1>
    </dataValidation>
    <dataValidation allowBlank="1" showInputMessage="1" showErrorMessage="1" promptTitle="Effect on peak load" prompt="Please enter the impacted MW load, based on actual participation and enrollment levels." sqref="B92" xr:uid="{78493971-E3A1-4E90-BEB4-4F1357850206}"/>
    <dataValidation allowBlank="1" showInputMessage="1" showErrorMessage="1" promptTitle="Effect on peak load" prompt="Please enter the impacted MW load based on actual participation and enrollment levels." sqref="B76" xr:uid="{BC7628AC-8034-42D1-BE2E-5F66F087BB08}"/>
    <dataValidation type="list" allowBlank="1" showInputMessage="1" showErrorMessage="1" promptTitle="Load Shift Type" prompt="Please select if this project affects a specific site/ group of sites or a mass market-level   demand response program." sqref="B73" xr:uid="{EC3FA642-9A1F-47C3-A36F-90395CB39314}">
      <formula1>INDIRECT("AffectedSite")</formula1>
    </dataValidation>
    <dataValidation type="decimal" allowBlank="1" showInputMessage="1" showErrorMessage="1" sqref="C81:C83 C97:C99" xr:uid="{A07BAD64-5F2D-4AA4-8F99-68E950095B21}">
      <formula1>0</formula1>
      <formula2>1</formula2>
    </dataValidation>
  </dataValidations>
  <hyperlinks>
    <hyperlink ref="H2" location="Review!B2" tooltip="NEXT PAGE &gt;" display="NEXT PAGE &gt;" xr:uid="{A68CFB49-A004-4186-98E4-A4B1DFB07814}"/>
    <hyperlink ref="H133" location="Review!B2" tooltip="NEXT PAGE &gt;" display="NEXT PAGE &gt;" xr:uid="{80A05AE3-FE63-4F62-B15C-FB5AAF1972AC}"/>
  </hyperlinks>
  <pageMargins left="0.7" right="0.7" top="0.75" bottom="0.75" header="0.3" footer="0.3"/>
  <pageSetup orientation="portrait" r:id="rId1"/>
  <tableParts count="6">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5" id="{D6C78C68-A5FB-4CD9-BE7B-868386B7FF4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 xmlns:xm="http://schemas.microsoft.com/office/excel/2006/main">
          <x14:cfRule type="expression" priority="99" id="{2CF25966-948C-4E8C-9764-A6E09A7225BA}">
            <xm:f>Background!$D$14&lt;&gt;"Final"</xm:f>
            <x14:dxf>
              <font>
                <color theme="0"/>
              </font>
              <fill>
                <patternFill>
                  <bgColor theme="0"/>
                </patternFill>
              </fill>
              <border>
                <left/>
                <right/>
                <top/>
                <bottom/>
                <vertical/>
                <horizontal/>
              </border>
            </x14:dxf>
          </x14:cfRule>
          <xm:sqref>B4 D66:D67 F55:F58 F112:F115</xm:sqref>
        </x14:conditionalFormatting>
        <x14:conditionalFormatting xmlns:xm="http://schemas.microsoft.com/office/excel/2006/main">
          <x14:cfRule type="expression" priority="94" id="{20CB480B-CD15-4AFC-B1D0-003C536DAF5F}">
            <xm:f>Background!$D$32&lt;&gt;"Industrial"</xm:f>
            <x14:dxf>
              <font>
                <color theme="0"/>
              </font>
              <fill>
                <patternFill>
                  <bgColor theme="0"/>
                </patternFill>
              </fill>
              <border>
                <left/>
                <right/>
                <top/>
                <bottom/>
                <vertical/>
                <horizontal/>
              </border>
            </x14:dxf>
          </x14:cfRule>
          <xm:sqref>B51:E51</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958A-AC51-4394-8CC9-E6E60368D109}">
  <sheetPr>
    <tabColor theme="8" tint="-0.499984740745262"/>
  </sheetPr>
  <dimension ref="B2:L49"/>
  <sheetViews>
    <sheetView showGridLines="0" topLeftCell="A28" zoomScaleNormal="100" workbookViewId="0">
      <selection activeCell="I30" sqref="I30"/>
    </sheetView>
  </sheetViews>
  <sheetFormatPr baseColWidth="10" defaultColWidth="8.5" defaultRowHeight="15" x14ac:dyDescent="0.2"/>
  <cols>
    <col min="1" max="1" width="2.5" customWidth="1"/>
    <col min="2" max="2" width="17.5" customWidth="1"/>
    <col min="3" max="3" width="8.83203125" customWidth="1"/>
    <col min="4" max="4" width="21.5" customWidth="1"/>
    <col min="5" max="5" width="11.5" customWidth="1"/>
    <col min="6" max="6" width="15.5" customWidth="1"/>
    <col min="7" max="7" width="20.5" customWidth="1"/>
    <col min="8" max="8" width="15" customWidth="1"/>
    <col min="9" max="9" width="12.5" customWidth="1"/>
    <col min="10" max="10" width="13.83203125" customWidth="1"/>
    <col min="11" max="12" width="11.5" customWidth="1"/>
  </cols>
  <sheetData>
    <row r="2" spans="2:12" x14ac:dyDescent="0.2">
      <c r="B2" s="253" t="s">
        <v>372</v>
      </c>
      <c r="C2" s="253"/>
      <c r="D2" s="253"/>
      <c r="I2" s="95" t="s">
        <v>0</v>
      </c>
    </row>
    <row r="3" spans="2:12" ht="5" customHeight="1" x14ac:dyDescent="0.2">
      <c r="B3" s="240"/>
      <c r="C3" s="240"/>
      <c r="D3" s="240"/>
      <c r="I3" s="95"/>
    </row>
    <row r="4" spans="2:12" ht="15" customHeight="1" x14ac:dyDescent="0.2">
      <c r="B4" s="7" t="s">
        <v>373</v>
      </c>
      <c r="C4" s="7"/>
      <c r="D4" s="7"/>
      <c r="E4" s="7"/>
      <c r="F4" s="7"/>
      <c r="G4" s="7"/>
      <c r="H4" s="7"/>
      <c r="I4" s="7"/>
      <c r="J4" s="32"/>
    </row>
    <row r="5" spans="2:12" x14ac:dyDescent="0.2">
      <c r="B5" s="12" t="s">
        <v>374</v>
      </c>
      <c r="C5" s="12"/>
    </row>
    <row r="6" spans="2:12" ht="6" customHeight="1" x14ac:dyDescent="0.2">
      <c r="B6" s="12"/>
      <c r="C6" s="12"/>
    </row>
    <row r="7" spans="2:12" x14ac:dyDescent="0.2">
      <c r="B7" s="13" t="s">
        <v>375</v>
      </c>
      <c r="C7" s="12"/>
    </row>
    <row r="8" spans="2:12" ht="5" customHeight="1" x14ac:dyDescent="0.2">
      <c r="B8" s="12"/>
      <c r="C8" s="12"/>
    </row>
    <row r="9" spans="2:12" x14ac:dyDescent="0.2">
      <c r="B9" s="15" t="s">
        <v>375</v>
      </c>
      <c r="C9" s="261" t="s">
        <v>376</v>
      </c>
      <c r="D9" s="262"/>
    </row>
    <row r="10" spans="2:12" x14ac:dyDescent="0.2">
      <c r="B10" s="73" t="s">
        <v>377</v>
      </c>
      <c r="C10" s="263"/>
      <c r="D10" s="263"/>
    </row>
    <row r="11" spans="2:12" x14ac:dyDescent="0.2">
      <c r="B11" s="153" t="s">
        <v>378</v>
      </c>
      <c r="C11" s="264"/>
      <c r="D11" s="264"/>
    </row>
    <row r="12" spans="2:12" x14ac:dyDescent="0.2">
      <c r="B12" s="154" t="s">
        <v>379</v>
      </c>
      <c r="C12" s="265"/>
      <c r="D12" s="265"/>
    </row>
    <row r="13" spans="2:12" x14ac:dyDescent="0.2">
      <c r="B13" s="155" t="s">
        <v>380</v>
      </c>
      <c r="C13" s="259"/>
      <c r="D13" s="259"/>
    </row>
    <row r="15" spans="2:12" x14ac:dyDescent="0.2">
      <c r="B15" s="13" t="s">
        <v>381</v>
      </c>
      <c r="C15" s="13"/>
      <c r="I15" s="156"/>
      <c r="J15" s="156"/>
      <c r="K15" s="156"/>
      <c r="L15" s="156"/>
    </row>
    <row r="16" spans="2:12" ht="5" customHeight="1" x14ac:dyDescent="0.2">
      <c r="B16" s="13"/>
      <c r="C16" s="13"/>
    </row>
    <row r="17" spans="2:11" ht="36.5" customHeight="1" x14ac:dyDescent="0.2">
      <c r="B17" s="260" t="s">
        <v>382</v>
      </c>
      <c r="C17" s="260"/>
      <c r="D17" s="260"/>
      <c r="E17" s="260"/>
      <c r="F17" s="260"/>
      <c r="G17" s="260"/>
      <c r="H17" s="260"/>
      <c r="I17" s="157"/>
      <c r="J17" s="87" t="s">
        <v>11</v>
      </c>
    </row>
    <row r="18" spans="2:11" ht="14.75" customHeight="1" x14ac:dyDescent="0.2">
      <c r="B18" s="158" t="s">
        <v>383</v>
      </c>
      <c r="C18" s="159"/>
      <c r="D18" s="159"/>
      <c r="E18" s="159"/>
      <c r="F18" s="159"/>
      <c r="G18" s="159"/>
      <c r="H18" s="159"/>
      <c r="I18" s="159"/>
      <c r="J18" s="159"/>
    </row>
    <row r="19" spans="2:11" ht="5" customHeight="1" x14ac:dyDescent="0.2">
      <c r="B19" s="44"/>
      <c r="C19" s="44"/>
      <c r="D19" s="44"/>
      <c r="E19" s="44"/>
      <c r="F19" s="44"/>
      <c r="G19" s="44"/>
      <c r="H19" s="44"/>
      <c r="I19" s="44"/>
      <c r="J19" s="44"/>
      <c r="K19" s="160"/>
    </row>
    <row r="20" spans="2:11" ht="72" customHeight="1" x14ac:dyDescent="0.2">
      <c r="B20" s="56" t="s">
        <v>384</v>
      </c>
      <c r="C20" s="27" t="s">
        <v>385</v>
      </c>
      <c r="D20" s="56" t="s">
        <v>386</v>
      </c>
      <c r="E20" s="27" t="s">
        <v>387</v>
      </c>
      <c r="F20" s="27" t="s">
        <v>388</v>
      </c>
      <c r="G20" s="3" t="s">
        <v>389</v>
      </c>
      <c r="H20" s="27" t="s">
        <v>93</v>
      </c>
      <c r="I20" s="27" t="s">
        <v>390</v>
      </c>
      <c r="J20" s="27" t="s">
        <v>391</v>
      </c>
    </row>
    <row r="21" spans="2:11" x14ac:dyDescent="0.2">
      <c r="B21" s="75" t="s">
        <v>392</v>
      </c>
      <c r="C21" s="76" t="s">
        <v>393</v>
      </c>
      <c r="D21" s="161"/>
      <c r="E21" s="77"/>
      <c r="F21" s="77"/>
      <c r="G21" s="90"/>
      <c r="H21" s="90"/>
      <c r="I21" s="90"/>
      <c r="J21" s="77"/>
    </row>
    <row r="22" spans="2:11" x14ac:dyDescent="0.2">
      <c r="B22" s="75" t="s">
        <v>394</v>
      </c>
      <c r="C22" s="76" t="s">
        <v>393</v>
      </c>
      <c r="D22" s="161"/>
      <c r="E22" s="77"/>
      <c r="F22" s="77"/>
      <c r="G22" s="90"/>
      <c r="H22" s="90"/>
      <c r="I22" s="90"/>
      <c r="J22" s="77"/>
    </row>
    <row r="23" spans="2:11" x14ac:dyDescent="0.2">
      <c r="B23" s="75" t="s">
        <v>395</v>
      </c>
      <c r="C23" s="76" t="s">
        <v>396</v>
      </c>
      <c r="D23" s="161"/>
      <c r="E23" s="91"/>
      <c r="F23" s="88"/>
      <c r="G23" s="90"/>
      <c r="H23" s="90"/>
      <c r="I23" s="90"/>
      <c r="J23" s="88"/>
    </row>
    <row r="24" spans="2:11" ht="26" x14ac:dyDescent="0.2">
      <c r="B24" s="75" t="s">
        <v>397</v>
      </c>
      <c r="C24" s="76" t="s">
        <v>398</v>
      </c>
      <c r="D24" s="161"/>
      <c r="E24" s="91"/>
      <c r="F24" s="89"/>
      <c r="G24" s="90"/>
      <c r="H24" s="90"/>
      <c r="I24" s="90"/>
      <c r="J24" s="88"/>
    </row>
    <row r="25" spans="2:11" ht="26" x14ac:dyDescent="0.2">
      <c r="B25" s="75" t="s">
        <v>399</v>
      </c>
      <c r="C25" s="76" t="s">
        <v>400</v>
      </c>
      <c r="D25" s="161"/>
      <c r="E25" s="91"/>
      <c r="F25" s="89"/>
      <c r="G25" s="90"/>
      <c r="H25" s="90"/>
      <c r="I25" s="90"/>
      <c r="J25" s="88"/>
    </row>
    <row r="26" spans="2:11" x14ac:dyDescent="0.2">
      <c r="B26" s="75" t="s">
        <v>401</v>
      </c>
      <c r="C26" s="76" t="s">
        <v>402</v>
      </c>
      <c r="D26" s="161"/>
      <c r="E26" s="91"/>
      <c r="F26" s="88"/>
      <c r="G26" s="90"/>
      <c r="H26" s="90"/>
      <c r="I26" s="90"/>
      <c r="J26" s="88"/>
    </row>
    <row r="27" spans="2:11" x14ac:dyDescent="0.2">
      <c r="B27" s="75" t="s">
        <v>403</v>
      </c>
      <c r="C27" s="76" t="s">
        <v>404</v>
      </c>
      <c r="D27" s="161"/>
      <c r="E27" s="88"/>
      <c r="F27" s="88"/>
      <c r="G27" s="90"/>
      <c r="H27" s="90"/>
      <c r="I27" s="90"/>
      <c r="J27" s="88"/>
    </row>
    <row r="29" spans="2:11" x14ac:dyDescent="0.2">
      <c r="B29" s="12"/>
    </row>
    <row r="30" spans="2:11" x14ac:dyDescent="0.2">
      <c r="B30" s="12"/>
      <c r="I30" s="95" t="s">
        <v>0</v>
      </c>
    </row>
    <row r="32" spans="2:11" x14ac:dyDescent="0.2">
      <c r="B32" s="13"/>
    </row>
    <row r="49" spans="9:9" x14ac:dyDescent="0.2">
      <c r="I49" s="95" t="s">
        <v>0</v>
      </c>
    </row>
  </sheetData>
  <sheetProtection sheet="1" objects="1" scenarios="1"/>
  <mergeCells count="7">
    <mergeCell ref="C13:D13"/>
    <mergeCell ref="B17:H17"/>
    <mergeCell ref="B2:D2"/>
    <mergeCell ref="C9:D9"/>
    <mergeCell ref="C10:D10"/>
    <mergeCell ref="C11:D11"/>
    <mergeCell ref="C12:D12"/>
  </mergeCells>
  <phoneticPr fontId="19" type="noConversion"/>
  <conditionalFormatting sqref="D21:J27">
    <cfRule type="containsBlanks" dxfId="416" priority="49">
      <formula>LEN(TRIM(D21))=0</formula>
    </cfRule>
  </conditionalFormatting>
  <conditionalFormatting sqref="C10:D11">
    <cfRule type="containsBlanks" dxfId="415" priority="13">
      <formula>LEN(TRIM(C10))=0</formula>
    </cfRule>
  </conditionalFormatting>
  <conditionalFormatting sqref="E21:J27">
    <cfRule type="expression" dxfId="414" priority="9">
      <formula>ISBLANK($D21)</formula>
    </cfRule>
    <cfRule type="expression" dxfId="413" priority="14">
      <formula>$D21="No"</formula>
    </cfRule>
    <cfRule type="expression" dxfId="412" priority="15">
      <formula>$D21="Yes - but data are not available"</formula>
    </cfRule>
  </conditionalFormatting>
  <conditionalFormatting sqref="B18">
    <cfRule type="expression" dxfId="411" priority="7">
      <formula>SEARCH("battery",$C$10)</formula>
    </cfRule>
  </conditionalFormatting>
  <conditionalFormatting sqref="B12:D13">
    <cfRule type="expression" dxfId="410" priority="50">
      <formula>SEARCH("Solar PV",$C$10)</formula>
    </cfRule>
  </conditionalFormatting>
  <conditionalFormatting sqref="C12:D13">
    <cfRule type="notContainsBlanks" dxfId="409" priority="1">
      <formula>LEN(TRIM(C12))&gt;0</formula>
    </cfRule>
    <cfRule type="expression" dxfId="408" priority="2">
      <formula>SEARCH("Solar PV",$C$10)</formula>
    </cfRule>
  </conditionalFormatting>
  <dataValidations xWindow="629" yWindow="439" count="18">
    <dataValidation type="list" allowBlank="1" showInputMessage="1" showErrorMessage="1" promptTitle="Annual Degradation Rate" prompt="The declining conversion efficiency of a piece of generation equipment such as a solar PV module or wind turbine-generator." sqref="D22" xr:uid="{42F98718-F812-4EEC-B666-2E087C820F48}">
      <formula1>INDIRECT("LCOECharacteristicAddressed[LCOECharacteristicAddressed]")</formula1>
    </dataValidation>
    <dataValidation type="list" allowBlank="1" showInputMessage="1" showErrorMessage="1" promptTitle="Installed Cost" prompt="The all-in cost of installation, including interest expense and equipment cost escalation during construction." sqref="D23" xr:uid="{B9BB2B2A-556F-45CA-980E-178FC9DC3237}">
      <formula1>INDIRECT("LCOECharacteristicAddressed[LCOECharacteristicAddressed]")</formula1>
    </dataValidation>
    <dataValidation type="list" allowBlank="1" showInputMessage="1" showErrorMessage="1" promptTitle="FOM" prompt="Costs that are incurred irrespective of usage or volume (e.g., insurance, labor, and administrative costs). This also includes annual materials and supply inventory." sqref="D24" xr:uid="{43E157E6-9E68-4E0A-B6DF-7F11CC78FE5B}">
      <formula1>INDIRECT("LCOECharacteristicAddressed[LCOECharacteristicAddressed]")</formula1>
    </dataValidation>
    <dataValidation type="list" allowBlank="1" showInputMessage="1" showErrorMessage="1" promptTitle="VOM" prompt="Costs that are incurred as a result of production or usage (e.g., incremental labor, maintenance and parts, and consumable materials and supplies)." sqref="D25" xr:uid="{D4B04714-93E4-49D2-BDF5-0D13C2514009}">
      <formula1>INDIRECT("LCOECharacteristicAddressed[LCOECharacteristicAddressed]")</formula1>
    </dataValidation>
    <dataValidation type="list" allowBlank="1" showInputMessage="1" showErrorMessage="1" promptTitle="Technology" prompt="Select the relevant energy technology type from the drop-down list." sqref="C10:D10" xr:uid="{4BECC7CC-0A93-4E32-8B12-F9C084EDF021}">
      <formula1>INDIRECT("RenewableEnergyTechnology[RenewableEnergyTechnology]")</formula1>
    </dataValidation>
    <dataValidation allowBlank="1" showInputMessage="1" showErrorMessage="1" promptTitle="Installed Capacity" prompt="Nameplate capacity, or full-load, sustained output, of an electric generation resource. For a demand resource, &quot;installed capacity&quot; means the amount of electric load that the demand resource intends to curtail, either for a short or sustained period." sqref="C11:D11" xr:uid="{A8B87BF8-1E28-4DD8-96AC-C9D96A78919D}"/>
    <dataValidation type="list" allowBlank="1" showInputMessage="1" showErrorMessage="1" promptTitle="Capacity Factor" prompt="The ratio of actual annual output to output at rated capacity for an entire year; calculated as [Annual Production MWh / (Nameplate MW x 8760 Hours/Year)] x 100." sqref="D21:D22" xr:uid="{3D10269E-4FFE-438B-816A-2E9698205BA6}">
      <formula1>INDIRECT("LCOECharacteristicAddressed[LCOECharacteristicAddressed]")</formula1>
    </dataValidation>
    <dataValidation type="list" allowBlank="1" showInputMessage="1" showErrorMessage="1" promptTitle="Fuel Cost" prompt="The unit cost of an input fuel such as natural gas, generally in $/MMBTU." sqref="D26" xr:uid="{5FA5E183-6547-4B2E-BBA0-1D7091D6D0CB}">
      <formula1>INDIRECT("LCOECharacteristicAddressed[LCOECharacteristicAddressed]")</formula1>
    </dataValidation>
    <dataValidation type="list" allowBlank="1" showInputMessage="1" showErrorMessage="1" promptTitle="Heat Rate" prompt="A factor that measures the efficiency of converting a unit of an input fuel to a unit of electrical production. Calculated as MMBTU/MWh x Input Fuel Unit Cost = $/MWh Production Cost, where MMBTU/MWh = Heat Rate." sqref="D27" xr:uid="{3D34CB24-6B29-4E84-A049-914CCDE229FF}">
      <formula1>INDIRECT("LCOECharacteristicAddressed[LCOECharacteristicAddressed]")</formula1>
    </dataValidation>
    <dataValidation allowBlank="1" showInputMessage="1" showErrorMessage="1" promptTitle="Citation(s)" prompt="Please provide all relevant citation(s) associated with the supporting documentation." sqref="H21:H27" xr:uid="{2A9D6E9A-D3DA-4E64-8DEB-C4B27DE5EAEA}"/>
    <dataValidation allowBlank="1" showInputMessage="1" showErrorMessage="1" promptTitle="Target" prompt="This is the goal target performance for the metric to achieve by the end of the project funding. This value or percent represents the highest estimated level of performance possible by the end of project funding. Input the value or percent in this column." sqref="F21:F27" xr:uid="{FA2F4191-8981-468B-9785-7A30075A0B2B}"/>
    <dataValidation allowBlank="1" showInputMessage="1" showErrorMessage="1" promptTitle="Notes" prompt="Include any notes to give context to the values provided, as needed." sqref="I21:I27" xr:uid="{93B9B962-924B-44B8-9C85-2915276D51FB}"/>
    <dataValidation type="list" allowBlank="1" showInputMessage="1" showErrorMessage="1" promptTitle="PV System Design" prompt="Select the relevant PV System Design type from the drop-down list." sqref="C12:D12" xr:uid="{430F763A-B2BF-4FD8-BA14-25C79A7C73AE}">
      <formula1>INDIRECT("PVSysDesign[PVSysDesign]")</formula1>
    </dataValidation>
    <dataValidation type="list" allowBlank="1" showInputMessage="1" showErrorMessage="1" promptTitle="PV Cell Technology" prompt="Select the relevant PV cell technology type from the drop-down list." sqref="C13:D13" xr:uid="{05C4C088-38A2-4DF0-AF4F-A6744CFDF172}">
      <formula1>INDIRECT("PVCellTech[PVCellTech]")</formula1>
    </dataValidation>
    <dataValidation allowBlank="1" showErrorMessage="1" sqref="C11:D11" xr:uid="{48CEE895-483E-48A7-8FB8-B35E41BFEAB5}"/>
    <dataValidation allowBlank="1" showInputMessage="1" showErrorMessage="1" promptTitle="Baseline" prompt="The current industry performance standard, or closest competitor performance of the type of technology that the current project can compare to. Input the numeric value in this column." sqref="E21:E27" xr:uid="{EA7EC0AD-EE63-4636-9CEA-88B90BA5C20B}"/>
    <dataValidation allowBlank="1" showInputMessage="1" showErrorMessage="1" promptTitle="Supporting Documentation" prompt="Specify the specific piece(s) of information and contextual information that supports the benchmark and current values and the appropriateness of the target value. " sqref="G21:G27" xr:uid="{76C1941B-0CC0-41B6-B4C5-D3F721EDEC27}"/>
    <dataValidation allowBlank="1" showInputMessage="1" showErrorMessage="1" promptTitle="Final Value" prompt="Input the final performance value achieved by the end of project funding." sqref="J21:J27" xr:uid="{89900AA5-75F0-4D8F-85F2-2B9810A6B8F0}"/>
  </dataValidations>
  <hyperlinks>
    <hyperlink ref="I49" location="TechCostsSources!B2" tooltip="NEXT PAGE &gt;" display="NEXT PAGE &gt;" xr:uid="{C037FA55-C5C1-4450-8161-EC9213792FE8}"/>
    <hyperlink ref="I2" location="Review!B2" tooltip="NEXT PAGE &gt;" display="NEXT PAGE &gt;" xr:uid="{60C4D6E3-F6E9-4BD1-9615-386895B2668F}"/>
    <hyperlink ref="I30" location="Review!B2" tooltip="NEXT PAGE &gt;" display="NEXT PAGE &gt;" xr:uid="{EAE5B0BC-3F6C-4111-A441-B196C890D250}"/>
  </hyperlinks>
  <pageMargins left="0.25" right="0.25" top="0.75" bottom="0.75" header="0.3" footer="0.3"/>
  <pageSetup orientation="landscape" r:id="rId1"/>
  <ignoredErrors>
    <ignoredError sqref="C32:J44 K32:AC44"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8" id="{D0CDD0D6-A588-4B4F-AA49-DEDFD800A824}">
            <xm:f>Background!$D$14&lt;&gt;"Final"</xm:f>
            <x14:dxf>
              <font>
                <color theme="0"/>
              </font>
              <fill>
                <patternFill>
                  <bgColor theme="0"/>
                </patternFill>
              </fill>
              <border>
                <left/>
                <right/>
                <top/>
                <bottom/>
                <vertical/>
                <horizontal/>
              </border>
            </x14:dxf>
          </x14:cfRule>
          <xm:sqref>B5 J20:J27</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80FF-9B76-4BBD-8969-9418ED3F5B1F}">
  <sheetPr>
    <tabColor theme="0" tint="-0.249977111117893"/>
  </sheetPr>
  <dimension ref="A1:P8"/>
  <sheetViews>
    <sheetView workbookViewId="0"/>
  </sheetViews>
  <sheetFormatPr baseColWidth="10" defaultColWidth="8.5" defaultRowHeight="12" x14ac:dyDescent="0.15"/>
  <cols>
    <col min="1" max="1" width="8.5" style="9"/>
    <col min="2" max="2" width="11.5" style="9" customWidth="1"/>
    <col min="3" max="7" width="8.5" style="9"/>
    <col min="8" max="8" width="8.5" style="9" bestFit="1" customWidth="1"/>
    <col min="9" max="9" width="8.5" style="9" customWidth="1"/>
    <col min="10" max="16384" width="8.5" style="9"/>
  </cols>
  <sheetData>
    <row r="1" spans="1:16" ht="13" x14ac:dyDescent="0.15">
      <c r="A1" s="55" t="s">
        <v>29</v>
      </c>
      <c r="B1" s="55" t="s">
        <v>30</v>
      </c>
      <c r="C1" s="55" t="s">
        <v>31</v>
      </c>
      <c r="D1" s="35" t="s">
        <v>405</v>
      </c>
      <c r="E1" s="35" t="s">
        <v>406</v>
      </c>
      <c r="F1" s="45" t="s">
        <v>407</v>
      </c>
      <c r="G1" s="45" t="s">
        <v>408</v>
      </c>
      <c r="H1" s="45" t="s">
        <v>409</v>
      </c>
      <c r="I1" s="45" t="s">
        <v>385</v>
      </c>
      <c r="J1" s="45" t="s">
        <v>410</v>
      </c>
      <c r="K1" s="45" t="s">
        <v>411</v>
      </c>
      <c r="L1" s="45" t="s">
        <v>412</v>
      </c>
      <c r="M1" s="45" t="s">
        <v>413</v>
      </c>
      <c r="N1" s="45" t="s">
        <v>104</v>
      </c>
      <c r="O1" s="45" t="s">
        <v>390</v>
      </c>
      <c r="P1" s="45" t="s">
        <v>414</v>
      </c>
    </row>
    <row r="2" spans="1:16" x14ac:dyDescent="0.15">
      <c r="A2" s="9">
        <f>IF(D2&lt;&gt;0,Background!$D$22,0)</f>
        <v>0</v>
      </c>
      <c r="B2" s="9" t="str">
        <f>Background!$D$14</f>
        <v>Final</v>
      </c>
      <c r="C2" s="9">
        <v>1</v>
      </c>
      <c r="D2" s="9">
        <f>LCOE!$C$10</f>
        <v>0</v>
      </c>
      <c r="E2" s="9">
        <f>LCOE!$C$11</f>
        <v>0</v>
      </c>
      <c r="F2" s="9">
        <f>LCOE!$C$12</f>
        <v>0</v>
      </c>
      <c r="G2" s="9">
        <f>LCOE!$C$13</f>
        <v>0</v>
      </c>
      <c r="H2" s="9" t="str" cm="1">
        <f t="array" ref="H2:P8">LCOECostsCharacteristics[]</f>
        <v>Capacity Factor</v>
      </c>
      <c r="I2" s="9" t="str">
        <v>%</v>
      </c>
      <c r="J2" s="9">
        <v>0</v>
      </c>
      <c r="K2" s="9">
        <v>0</v>
      </c>
      <c r="L2" s="9">
        <v>0</v>
      </c>
      <c r="M2" s="9">
        <v>0</v>
      </c>
      <c r="N2" s="9">
        <v>0</v>
      </c>
      <c r="O2" s="9">
        <v>0</v>
      </c>
      <c r="P2" s="9">
        <v>0</v>
      </c>
    </row>
    <row r="3" spans="1:16" x14ac:dyDescent="0.15">
      <c r="A3" s="9">
        <f>IF(D3&lt;&gt;0,Background!$D$22,0)</f>
        <v>0</v>
      </c>
      <c r="B3" s="9" t="str">
        <f>Background!$D$14</f>
        <v>Final</v>
      </c>
      <c r="C3" s="9">
        <v>1</v>
      </c>
      <c r="D3" s="9">
        <f>LCOE!$C$10</f>
        <v>0</v>
      </c>
      <c r="E3" s="9">
        <f>LCOE!$C$11</f>
        <v>0</v>
      </c>
      <c r="F3" s="9">
        <f>LCOE!$C$12</f>
        <v>0</v>
      </c>
      <c r="G3" s="9">
        <f>LCOE!$C$13</f>
        <v>0</v>
      </c>
      <c r="H3" s="9" t="str">
        <v>Annual Degradation Rate</v>
      </c>
      <c r="I3" s="9" t="str">
        <v>%</v>
      </c>
      <c r="J3" s="9">
        <v>0</v>
      </c>
      <c r="K3" s="9">
        <v>0</v>
      </c>
      <c r="L3" s="9">
        <v>0</v>
      </c>
      <c r="M3" s="9">
        <v>0</v>
      </c>
      <c r="N3" s="9">
        <v>0</v>
      </c>
      <c r="O3" s="9">
        <v>0</v>
      </c>
      <c r="P3" s="9">
        <v>0</v>
      </c>
    </row>
    <row r="4" spans="1:16" x14ac:dyDescent="0.15">
      <c r="A4" s="9">
        <f>IF(D4&lt;&gt;0,Background!$D$22,0)</f>
        <v>0</v>
      </c>
      <c r="B4" s="9" t="str">
        <f>Background!$D$14</f>
        <v>Final</v>
      </c>
      <c r="C4" s="9">
        <v>1</v>
      </c>
      <c r="D4" s="9">
        <f>LCOE!$C$10</f>
        <v>0</v>
      </c>
      <c r="E4" s="9">
        <f>LCOE!$C$11</f>
        <v>0</v>
      </c>
      <c r="F4" s="9">
        <f>LCOE!$C$12</f>
        <v>0</v>
      </c>
      <c r="G4" s="9">
        <f>LCOE!$C$13</f>
        <v>0</v>
      </c>
      <c r="H4" s="9" t="str">
        <v>Installed Cost</v>
      </c>
      <c r="I4" s="9" t="str">
        <v>$/kW</v>
      </c>
      <c r="J4" s="9">
        <v>0</v>
      </c>
      <c r="K4" s="9">
        <v>0</v>
      </c>
      <c r="L4" s="9">
        <v>0</v>
      </c>
      <c r="M4" s="9">
        <v>0</v>
      </c>
      <c r="N4" s="9">
        <v>0</v>
      </c>
      <c r="O4" s="9">
        <v>0</v>
      </c>
      <c r="P4" s="9">
        <v>0</v>
      </c>
    </row>
    <row r="5" spans="1:16" x14ac:dyDescent="0.15">
      <c r="A5" s="9">
        <f>IF(D5&lt;&gt;0,Background!$D$22,0)</f>
        <v>0</v>
      </c>
      <c r="B5" s="9" t="str">
        <f>Background!$D$14</f>
        <v>Final</v>
      </c>
      <c r="C5" s="9">
        <v>1</v>
      </c>
      <c r="D5" s="9">
        <f>LCOE!$C$10</f>
        <v>0</v>
      </c>
      <c r="E5" s="9">
        <f>LCOE!$C$11</f>
        <v>0</v>
      </c>
      <c r="F5" s="9">
        <f>LCOE!$C$12</f>
        <v>0</v>
      </c>
      <c r="G5" s="9">
        <f>LCOE!$C$13</f>
        <v>0</v>
      </c>
      <c r="H5" s="9" t="str">
        <v>Fixed Operating &amp; Maintenance (FOM)</v>
      </c>
      <c r="I5" s="9" t="str">
        <v>$/kW-yr</v>
      </c>
      <c r="J5" s="9">
        <v>0</v>
      </c>
      <c r="K5" s="9">
        <v>0</v>
      </c>
      <c r="L5" s="9">
        <v>0</v>
      </c>
      <c r="M5" s="9">
        <v>0</v>
      </c>
      <c r="N5" s="9">
        <v>0</v>
      </c>
      <c r="O5" s="9">
        <v>0</v>
      </c>
      <c r="P5" s="9">
        <v>0</v>
      </c>
    </row>
    <row r="6" spans="1:16" x14ac:dyDescent="0.15">
      <c r="A6" s="9">
        <f>IF(D6&lt;&gt;0,Background!$D$22,0)</f>
        <v>0</v>
      </c>
      <c r="B6" s="9" t="str">
        <f>Background!$D$14</f>
        <v>Final</v>
      </c>
      <c r="C6" s="9">
        <v>1</v>
      </c>
      <c r="D6" s="9">
        <f>LCOE!$C$10</f>
        <v>0</v>
      </c>
      <c r="E6" s="9">
        <f>LCOE!$C$11</f>
        <v>0</v>
      </c>
      <c r="F6" s="9">
        <f>LCOE!$C$12</f>
        <v>0</v>
      </c>
      <c r="G6" s="9">
        <f>LCOE!$C$13</f>
        <v>0</v>
      </c>
      <c r="H6" s="9" t="str">
        <v>Variable Operating &amp; Maintenance (VOM)</v>
      </c>
      <c r="I6" s="9" t="str">
        <v>$/MWh</v>
      </c>
      <c r="J6" s="9">
        <v>0</v>
      </c>
      <c r="K6" s="9">
        <v>0</v>
      </c>
      <c r="L6" s="9">
        <v>0</v>
      </c>
      <c r="M6" s="9">
        <v>0</v>
      </c>
      <c r="N6" s="9">
        <v>0</v>
      </c>
      <c r="O6" s="9">
        <v>0</v>
      </c>
      <c r="P6" s="9">
        <v>0</v>
      </c>
    </row>
    <row r="7" spans="1:16" x14ac:dyDescent="0.15">
      <c r="A7" s="9">
        <f>IF(D7&lt;&gt;0,Background!$D$22,0)</f>
        <v>0</v>
      </c>
      <c r="B7" s="9" t="str">
        <f>Background!$D$14</f>
        <v>Final</v>
      </c>
      <c r="C7" s="9">
        <v>1</v>
      </c>
      <c r="D7" s="9">
        <f>LCOE!$C$10</f>
        <v>0</v>
      </c>
      <c r="E7" s="9">
        <f>LCOE!$C$11</f>
        <v>0</v>
      </c>
      <c r="F7" s="9">
        <f>LCOE!$C$12</f>
        <v>0</v>
      </c>
      <c r="G7" s="9">
        <f>LCOE!$C$13</f>
        <v>0</v>
      </c>
      <c r="H7" s="9" t="str">
        <v>Fuel Cost</v>
      </c>
      <c r="I7" s="9" t="str">
        <v>$/MMBtu</v>
      </c>
      <c r="J7" s="9">
        <v>0</v>
      </c>
      <c r="K7" s="9">
        <v>0</v>
      </c>
      <c r="L7" s="9">
        <v>0</v>
      </c>
      <c r="M7" s="9">
        <v>0</v>
      </c>
      <c r="N7" s="9">
        <v>0</v>
      </c>
      <c r="O7" s="9">
        <v>0</v>
      </c>
      <c r="P7" s="9">
        <v>0</v>
      </c>
    </row>
    <row r="8" spans="1:16" x14ac:dyDescent="0.15">
      <c r="A8" s="9">
        <f>IF(D8&lt;&gt;0,Background!$D$22,0)</f>
        <v>0</v>
      </c>
      <c r="B8" s="9" t="str">
        <f>Background!$D$14</f>
        <v>Final</v>
      </c>
      <c r="C8" s="9">
        <v>1</v>
      </c>
      <c r="D8" s="9">
        <f>LCOE!$C$10</f>
        <v>0</v>
      </c>
      <c r="E8" s="9">
        <f>LCOE!$C$11</f>
        <v>0</v>
      </c>
      <c r="F8" s="9">
        <f>LCOE!$C$12</f>
        <v>0</v>
      </c>
      <c r="G8" s="9">
        <f>LCOE!$C$13</f>
        <v>0</v>
      </c>
      <c r="H8" s="9" t="str">
        <v>Heat Rate</v>
      </c>
      <c r="I8" s="9" t="str">
        <v>Btu/kWh</v>
      </c>
      <c r="J8" s="9">
        <v>0</v>
      </c>
      <c r="K8" s="9">
        <v>0</v>
      </c>
      <c r="L8" s="9">
        <v>0</v>
      </c>
      <c r="M8" s="9">
        <v>0</v>
      </c>
      <c r="N8" s="9">
        <v>0</v>
      </c>
      <c r="O8" s="9">
        <v>0</v>
      </c>
      <c r="P8" s="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7A1-5AA5-4D69-BD5F-77470075150A}">
  <sheetPr>
    <tabColor theme="8" tint="-0.499984740745262"/>
  </sheetPr>
  <dimension ref="A2:J64"/>
  <sheetViews>
    <sheetView showGridLines="0" zoomScaleNormal="100" workbookViewId="0">
      <selection activeCell="B2" sqref="B2:C2"/>
    </sheetView>
  </sheetViews>
  <sheetFormatPr baseColWidth="10" defaultColWidth="8.5" defaultRowHeight="15" x14ac:dyDescent="0.2"/>
  <cols>
    <col min="1" max="1" width="2.5" customWidth="1"/>
    <col min="2" max="2" width="16.1640625" customWidth="1"/>
    <col min="3" max="3" width="17" customWidth="1"/>
    <col min="4" max="4" width="20.83203125" customWidth="1"/>
    <col min="5" max="5" width="13.5" customWidth="1"/>
    <col min="6" max="6" width="10.5" customWidth="1"/>
    <col min="7" max="11" width="8.5" customWidth="1"/>
  </cols>
  <sheetData>
    <row r="2" spans="1:10" ht="16" x14ac:dyDescent="0.2">
      <c r="A2" s="8"/>
      <c r="B2" s="253" t="s">
        <v>415</v>
      </c>
      <c r="C2" s="253"/>
      <c r="I2" s="95" t="s">
        <v>0</v>
      </c>
    </row>
    <row r="3" spans="1:10" ht="5" customHeight="1" x14ac:dyDescent="0.2">
      <c r="A3" s="8"/>
      <c r="B3" s="13"/>
    </row>
    <row r="4" spans="1:10" x14ac:dyDescent="0.2">
      <c r="B4" s="254" t="s">
        <v>416</v>
      </c>
      <c r="C4" s="254"/>
      <c r="D4" s="254"/>
      <c r="E4" s="254"/>
      <c r="F4" s="254"/>
      <c r="G4" s="254"/>
      <c r="H4" s="254"/>
      <c r="I4" s="254"/>
      <c r="J4" s="254"/>
    </row>
    <row r="5" spans="1:10" x14ac:dyDescent="0.2">
      <c r="B5" s="254"/>
      <c r="C5" s="254"/>
      <c r="D5" s="254"/>
      <c r="E5" s="254"/>
      <c r="F5" s="254"/>
      <c r="G5" s="254"/>
      <c r="H5" s="254"/>
      <c r="I5" s="254"/>
      <c r="J5" s="254"/>
    </row>
    <row r="6" spans="1:10" x14ac:dyDescent="0.2">
      <c r="B6" s="12" t="s">
        <v>417</v>
      </c>
      <c r="C6" s="67"/>
      <c r="D6" s="67"/>
      <c r="E6" s="67"/>
      <c r="F6" s="67"/>
      <c r="G6" s="67"/>
    </row>
    <row r="7" spans="1:10" ht="5" customHeight="1" x14ac:dyDescent="0.2"/>
    <row r="8" spans="1:10" x14ac:dyDescent="0.2">
      <c r="B8" s="46" t="s">
        <v>418</v>
      </c>
    </row>
    <row r="9" spans="1:10" ht="5" customHeight="1" x14ac:dyDescent="0.2"/>
    <row r="10" spans="1:10" x14ac:dyDescent="0.2">
      <c r="B10" s="5" t="s">
        <v>236</v>
      </c>
      <c r="C10" s="3" t="s">
        <v>245</v>
      </c>
      <c r="D10" s="3" t="s">
        <v>246</v>
      </c>
    </row>
    <row r="11" spans="1:10" ht="12" customHeight="1" x14ac:dyDescent="0.2">
      <c r="B11" s="128"/>
      <c r="C11" s="128"/>
      <c r="D11" s="128"/>
    </row>
    <row r="12" spans="1:10" ht="5" customHeight="1" x14ac:dyDescent="0.2"/>
    <row r="13" spans="1:10" x14ac:dyDescent="0.2">
      <c r="B13" s="46" t="s">
        <v>419</v>
      </c>
    </row>
    <row r="14" spans="1:10" ht="5" customHeight="1" x14ac:dyDescent="0.2"/>
    <row r="15" spans="1:10" x14ac:dyDescent="0.2">
      <c r="B15" s="5" t="s">
        <v>236</v>
      </c>
      <c r="C15" s="3" t="s">
        <v>245</v>
      </c>
      <c r="D15" s="3" t="s">
        <v>246</v>
      </c>
    </row>
    <row r="16" spans="1:10" x14ac:dyDescent="0.2">
      <c r="B16" s="128"/>
      <c r="C16" s="128"/>
      <c r="D16" s="128"/>
    </row>
    <row r="17" spans="2:9" ht="5" customHeight="1" x14ac:dyDescent="0.2"/>
    <row r="18" spans="2:9" x14ac:dyDescent="0.2">
      <c r="B18" s="46" t="s">
        <v>420</v>
      </c>
    </row>
    <row r="19" spans="2:9" ht="5" customHeight="1" x14ac:dyDescent="0.2"/>
    <row r="20" spans="2:9" x14ac:dyDescent="0.2">
      <c r="B20" s="5" t="s">
        <v>236</v>
      </c>
      <c r="C20" s="3" t="s">
        <v>245</v>
      </c>
      <c r="D20" s="3" t="s">
        <v>246</v>
      </c>
    </row>
    <row r="21" spans="2:9" x14ac:dyDescent="0.2">
      <c r="B21" s="116"/>
      <c r="C21" s="167"/>
      <c r="D21" s="116"/>
    </row>
    <row r="22" spans="2:9" ht="5" customHeight="1" x14ac:dyDescent="0.2"/>
    <row r="23" spans="2:9" x14ac:dyDescent="0.2">
      <c r="B23" s="46" t="s">
        <v>421</v>
      </c>
    </row>
    <row r="24" spans="2:9" ht="5" customHeight="1" x14ac:dyDescent="0.2"/>
    <row r="25" spans="2:9" x14ac:dyDescent="0.2">
      <c r="B25" s="5" t="s">
        <v>236</v>
      </c>
      <c r="C25" s="3" t="s">
        <v>245</v>
      </c>
      <c r="D25" s="3" t="s">
        <v>246</v>
      </c>
    </row>
    <row r="26" spans="2:9" x14ac:dyDescent="0.2">
      <c r="B26" s="116"/>
      <c r="C26" s="167"/>
      <c r="D26" s="116"/>
    </row>
    <row r="28" spans="2:9" x14ac:dyDescent="0.2">
      <c r="B28" s="47" t="s">
        <v>422</v>
      </c>
      <c r="G28" s="112"/>
    </row>
    <row r="29" spans="2:9" ht="5" customHeight="1" x14ac:dyDescent="0.2"/>
    <row r="30" spans="2:9" ht="14.5" customHeight="1" x14ac:dyDescent="0.2">
      <c r="B30" s="47" t="s">
        <v>423</v>
      </c>
      <c r="G30" s="112"/>
      <c r="I30" s="87" t="s">
        <v>11</v>
      </c>
    </row>
    <row r="32" spans="2:9" x14ac:dyDescent="0.2">
      <c r="B32" s="46" t="s">
        <v>424</v>
      </c>
      <c r="I32" s="162"/>
    </row>
    <row r="33" spans="2:4" ht="5" customHeight="1" x14ac:dyDescent="0.2"/>
    <row r="34" spans="2:4" x14ac:dyDescent="0.2">
      <c r="B34" s="5" t="s">
        <v>236</v>
      </c>
      <c r="C34" s="3" t="s">
        <v>245</v>
      </c>
      <c r="D34" s="3" t="s">
        <v>246</v>
      </c>
    </row>
    <row r="35" spans="2:4" x14ac:dyDescent="0.2">
      <c r="B35" s="116"/>
      <c r="C35" s="116"/>
      <c r="D35" s="116"/>
    </row>
    <row r="36" spans="2:4" ht="5" customHeight="1" x14ac:dyDescent="0.2"/>
    <row r="37" spans="2:4" x14ac:dyDescent="0.2">
      <c r="B37" s="46" t="s">
        <v>425</v>
      </c>
    </row>
    <row r="38" spans="2:4" ht="5" customHeight="1" x14ac:dyDescent="0.2"/>
    <row r="39" spans="2:4" x14ac:dyDescent="0.2">
      <c r="B39" s="5" t="s">
        <v>236</v>
      </c>
      <c r="C39" s="3" t="s">
        <v>245</v>
      </c>
      <c r="D39" s="3" t="s">
        <v>246</v>
      </c>
    </row>
    <row r="40" spans="2:4" x14ac:dyDescent="0.2">
      <c r="B40" s="116"/>
      <c r="C40" s="116"/>
      <c r="D40" s="116"/>
    </row>
    <row r="41" spans="2:4" ht="5" customHeight="1" x14ac:dyDescent="0.2"/>
    <row r="42" spans="2:4" x14ac:dyDescent="0.2">
      <c r="B42" s="46" t="s">
        <v>426</v>
      </c>
    </row>
    <row r="43" spans="2:4" ht="5" customHeight="1" x14ac:dyDescent="0.2"/>
    <row r="44" spans="2:4" x14ac:dyDescent="0.2">
      <c r="B44" s="5" t="s">
        <v>236</v>
      </c>
      <c r="C44" s="3" t="s">
        <v>245</v>
      </c>
      <c r="D44" s="3" t="s">
        <v>246</v>
      </c>
    </row>
    <row r="45" spans="2:4" x14ac:dyDescent="0.2">
      <c r="B45" s="116"/>
      <c r="C45" s="116"/>
      <c r="D45" s="116"/>
    </row>
    <row r="46" spans="2:4" ht="5" customHeight="1" x14ac:dyDescent="0.2"/>
    <row r="47" spans="2:4" x14ac:dyDescent="0.2">
      <c r="B47" s="46" t="s">
        <v>427</v>
      </c>
    </row>
    <row r="48" spans="2:4" ht="5" customHeight="1" x14ac:dyDescent="0.2"/>
    <row r="49" spans="2:9" x14ac:dyDescent="0.2">
      <c r="B49" s="5" t="s">
        <v>236</v>
      </c>
      <c r="C49" s="3" t="s">
        <v>245</v>
      </c>
      <c r="D49" s="3" t="s">
        <v>246</v>
      </c>
    </row>
    <row r="50" spans="2:9" x14ac:dyDescent="0.2">
      <c r="B50" s="116"/>
      <c r="C50" s="116"/>
      <c r="D50" s="116"/>
    </row>
    <row r="52" spans="2:9" x14ac:dyDescent="0.2">
      <c r="B52" s="47" t="s">
        <v>428</v>
      </c>
      <c r="F52" s="112"/>
    </row>
    <row r="53" spans="2:9" ht="5" customHeight="1" x14ac:dyDescent="0.2">
      <c r="F53" s="163"/>
    </row>
    <row r="54" spans="2:9" ht="14.5" customHeight="1" x14ac:dyDescent="0.2">
      <c r="B54" s="47" t="s">
        <v>429</v>
      </c>
      <c r="F54" s="166"/>
      <c r="I54" s="87" t="s">
        <v>11</v>
      </c>
    </row>
    <row r="55" spans="2:9" ht="5" customHeight="1" x14ac:dyDescent="0.2">
      <c r="F55" s="163"/>
    </row>
    <row r="56" spans="2:9" x14ac:dyDescent="0.2">
      <c r="B56" s="47" t="s">
        <v>430</v>
      </c>
      <c r="F56" s="165"/>
    </row>
    <row r="57" spans="2:9" ht="5" customHeight="1" x14ac:dyDescent="0.2">
      <c r="F57" s="163"/>
    </row>
    <row r="58" spans="2:9" x14ac:dyDescent="0.2">
      <c r="B58" s="47" t="s">
        <v>431</v>
      </c>
      <c r="F58" s="165"/>
    </row>
    <row r="59" spans="2:9" ht="5" customHeight="1" x14ac:dyDescent="0.2">
      <c r="F59" s="163"/>
    </row>
    <row r="60" spans="2:9" x14ac:dyDescent="0.2">
      <c r="B60" s="47" t="s">
        <v>432</v>
      </c>
      <c r="F60" s="112"/>
    </row>
    <row r="61" spans="2:9" ht="5" customHeight="1" x14ac:dyDescent="0.2">
      <c r="F61" s="163"/>
    </row>
    <row r="62" spans="2:9" x14ac:dyDescent="0.2">
      <c r="B62" s="47" t="s">
        <v>433</v>
      </c>
      <c r="F62" s="164"/>
    </row>
    <row r="64" spans="2:9" x14ac:dyDescent="0.2">
      <c r="I64" s="95" t="s">
        <v>0</v>
      </c>
    </row>
  </sheetData>
  <sheetProtection sheet="1" objects="1" scenarios="1"/>
  <mergeCells count="2">
    <mergeCell ref="B4:J5"/>
    <mergeCell ref="B2:C2"/>
  </mergeCells>
  <conditionalFormatting sqref="F54 F52 B35:D35 F56 F58 F60 F62 G28 B11:D11">
    <cfRule type="containsBlanks" dxfId="392" priority="390">
      <formula>LEN(TRIM(B11))=0</formula>
    </cfRule>
  </conditionalFormatting>
  <conditionalFormatting sqref="B11:D11 G28 B35:D35 F52 F54 F62 F60 F58 F56">
    <cfRule type="notContainsBlanks" dxfId="391" priority="51">
      <formula>LEN(TRIM(B11))&gt;0</formula>
    </cfRule>
  </conditionalFormatting>
  <conditionalFormatting sqref="B54:F54">
    <cfRule type="expression" dxfId="390" priority="35">
      <formula>$F$52&lt;&gt;"Yes"</formula>
    </cfRule>
  </conditionalFormatting>
  <conditionalFormatting sqref="B56:F57 B59:F62 B58:D58 F58">
    <cfRule type="expression" dxfId="389" priority="34">
      <formula>ISBLANK($F$52)</formula>
    </cfRule>
  </conditionalFormatting>
  <conditionalFormatting sqref="B62:F62">
    <cfRule type="expression" dxfId="388" priority="33">
      <formula>$F$60&lt;&gt;"Yes"</formula>
    </cfRule>
  </conditionalFormatting>
  <conditionalFormatting sqref="B21">
    <cfRule type="containsBlanks" dxfId="387" priority="37">
      <formula>LEN(TRIM(B21))=0</formula>
    </cfRule>
  </conditionalFormatting>
  <conditionalFormatting sqref="B21">
    <cfRule type="notContainsBlanks" dxfId="386" priority="29">
      <formula>LEN(TRIM(B21))&gt;0</formula>
    </cfRule>
  </conditionalFormatting>
  <conditionalFormatting sqref="C21">
    <cfRule type="containsBlanks" dxfId="385" priority="28">
      <formula>LEN(TRIM(C21))=0</formula>
    </cfRule>
  </conditionalFormatting>
  <conditionalFormatting sqref="C21">
    <cfRule type="notContainsBlanks" dxfId="384" priority="27">
      <formula>LEN(TRIM(C21))&gt;0</formula>
    </cfRule>
  </conditionalFormatting>
  <conditionalFormatting sqref="D21">
    <cfRule type="containsBlanks" dxfId="383" priority="31">
      <formula>LEN(TRIM(D21))=0</formula>
    </cfRule>
  </conditionalFormatting>
  <conditionalFormatting sqref="D21">
    <cfRule type="notContainsBlanks" dxfId="382" priority="26">
      <formula>LEN(TRIM(D21))&gt;0</formula>
    </cfRule>
  </conditionalFormatting>
  <conditionalFormatting sqref="B16:D16">
    <cfRule type="containsBlanks" dxfId="381" priority="24">
      <formula>LEN(TRIM(B16))=0</formula>
    </cfRule>
  </conditionalFormatting>
  <conditionalFormatting sqref="B16:D16">
    <cfRule type="notContainsBlanks" dxfId="380" priority="23">
      <formula>LEN(TRIM(B16))&gt;0</formula>
    </cfRule>
  </conditionalFormatting>
  <conditionalFormatting sqref="B26">
    <cfRule type="containsBlanks" dxfId="379" priority="21">
      <formula>LEN(TRIM(B26))=0</formula>
    </cfRule>
  </conditionalFormatting>
  <conditionalFormatting sqref="B26">
    <cfRule type="notContainsBlanks" dxfId="378" priority="18">
      <formula>LEN(TRIM(B26))&gt;0</formula>
    </cfRule>
  </conditionalFormatting>
  <conditionalFormatting sqref="C26">
    <cfRule type="containsBlanks" dxfId="377" priority="17">
      <formula>LEN(TRIM(C26))=0</formula>
    </cfRule>
  </conditionalFormatting>
  <conditionalFormatting sqref="C26">
    <cfRule type="notContainsBlanks" dxfId="376" priority="16">
      <formula>LEN(TRIM(C26))&gt;0</formula>
    </cfRule>
  </conditionalFormatting>
  <conditionalFormatting sqref="D26">
    <cfRule type="containsBlanks" dxfId="375" priority="20">
      <formula>LEN(TRIM(D26))=0</formula>
    </cfRule>
  </conditionalFormatting>
  <conditionalFormatting sqref="D26">
    <cfRule type="notContainsBlanks" dxfId="374" priority="15">
      <formula>LEN(TRIM(D26))&gt;0</formula>
    </cfRule>
  </conditionalFormatting>
  <conditionalFormatting sqref="B40:D40">
    <cfRule type="containsBlanks" dxfId="373" priority="52">
      <formula>LEN(TRIM(B40))=0</formula>
    </cfRule>
  </conditionalFormatting>
  <conditionalFormatting sqref="B40:D40">
    <cfRule type="notContainsBlanks" dxfId="372" priority="12">
      <formula>LEN(TRIM(B40))&gt;0</formula>
    </cfRule>
  </conditionalFormatting>
  <conditionalFormatting sqref="G30">
    <cfRule type="containsBlanks" dxfId="371" priority="10">
      <formula>LEN(TRIM(G30))=0</formula>
    </cfRule>
  </conditionalFormatting>
  <conditionalFormatting sqref="G30">
    <cfRule type="notContainsBlanks" dxfId="370" priority="9">
      <formula>LEN(TRIM(G30))&gt;0</formula>
    </cfRule>
  </conditionalFormatting>
  <conditionalFormatting sqref="B59:F62 B58:D58 F58 B32:F57">
    <cfRule type="expression" dxfId="369" priority="5">
      <formula>$G$28&lt;&gt;"Yes"</formula>
    </cfRule>
  </conditionalFormatting>
  <conditionalFormatting sqref="B45:D45">
    <cfRule type="containsBlanks" dxfId="368" priority="13">
      <formula>LEN(TRIM(B45))=0</formula>
    </cfRule>
  </conditionalFormatting>
  <conditionalFormatting sqref="B45:D45">
    <cfRule type="notContainsBlanks" dxfId="367" priority="7">
      <formula>LEN(TRIM(B45))&gt;0</formula>
    </cfRule>
  </conditionalFormatting>
  <conditionalFormatting sqref="B50:D50">
    <cfRule type="containsBlanks" dxfId="366" priority="8">
      <formula>LEN(TRIM(B50))=0</formula>
    </cfRule>
  </conditionalFormatting>
  <conditionalFormatting sqref="B50:D50">
    <cfRule type="notContainsBlanks" dxfId="365" priority="4">
      <formula>LEN(TRIM(B50))&gt;0</formula>
    </cfRule>
  </conditionalFormatting>
  <conditionalFormatting sqref="I30">
    <cfRule type="expression" dxfId="364" priority="2">
      <formula>$G$28&lt;&gt;"Yes"</formula>
    </cfRule>
  </conditionalFormatting>
  <conditionalFormatting sqref="I54">
    <cfRule type="expression" dxfId="363" priority="1">
      <formula>$F$52&lt;&gt;"Yes"</formula>
    </cfRule>
  </conditionalFormatting>
  <dataValidations count="28">
    <dataValidation type="whole" operator="greaterThan" allowBlank="1" showInputMessage="1" showErrorMessage="1" promptTitle="Utility Wait Final" prompt="Specify the target estimated utility interconnection inspection wait time once an application is submitted at the end of EPIC project funding." sqref="D50" xr:uid="{2E1BDE11-C3D3-4E96-9169-2CE56393774E}">
      <formula1>0</formula1>
    </dataValidation>
    <dataValidation type="whole" operator="greaterThan" allowBlank="1" showInputMessage="1" showErrorMessage="1" promptTitle="Utility Wait Target" prompt="Specify the target estimated utility interconnection inspection wait time once an application is submitted after implementation of the EPIC project." sqref="C50" xr:uid="{1670B576-FEC4-4EF0-905A-F782453F9404}">
      <formula1>0</formula1>
    </dataValidation>
    <dataValidation type="whole" operator="greaterThan" allowBlank="1" showInputMessage="1" showErrorMessage="1" promptTitle="Utility Wait Benchmark" prompt="Specify the current standard utility interconnection inspection wait time per DER installation that the project can compare to." sqref="B50" xr:uid="{8B654C54-7468-416E-85E4-B062D378B8C3}">
      <formula1>0</formula1>
    </dataValidation>
    <dataValidation type="list" allowBlank="1" showInputMessage="1" showErrorMessage="1" sqref="F52 G28 F60 G30" xr:uid="{7697317D-B75A-419D-A064-52C9F7E2BA36}">
      <formula1>INDIRECT("Yes_No[Yes_No]")</formula1>
    </dataValidation>
    <dataValidation type="decimal" allowBlank="1" showInputMessage="1" showErrorMessage="1" sqref="F56" xr:uid="{455C5D4F-55E3-46C8-AB44-7CF6ECCCB599}">
      <formula1>0</formula1>
      <formula2>1000000000</formula2>
    </dataValidation>
    <dataValidation type="whole" operator="greaterThan" allowBlank="1" showInputMessage="1" showErrorMessage="1" promptTitle="Interconnection Fee Benchmark" prompt="Specify the current standard utility interconnection fee per DER installation that the project can compare to." sqref="B16" xr:uid="{583E219D-B302-4795-ABDA-1E1D2CE8957F}">
      <formula1>0</formula1>
    </dataValidation>
    <dataValidation type="whole" operator="greaterThan" allowBlank="1" showInputMessage="1" showErrorMessage="1" promptTitle="Application Fee Target" prompt="Specify the target application fee per DER installation after implementation of the EPIC project." sqref="C11" xr:uid="{F16A6DD6-177F-4BC8-A84E-CBE3EFEA89C5}">
      <formula1>0</formula1>
    </dataValidation>
    <dataValidation type="whole" operator="greaterThan" allowBlank="1" showInputMessage="1" showErrorMessage="1" promptTitle="Application Fee Final" prompt="Specify the actual application fee per DER installation at the end of EPIC project funding. " sqref="D11" xr:uid="{4008B183-97B9-4806-9077-593A1FD40C40}">
      <formula1>0</formula1>
    </dataValidation>
    <dataValidation type="list" allowBlank="1" showInputMessage="1" showErrorMessage="1" sqref="F58" xr:uid="{06C08072-4391-479F-BC45-29F91FCAB1C5}">
      <formula1>INDIRECT("InstallType[InstallType]")</formula1>
    </dataValidation>
    <dataValidation operator="greaterThan" allowBlank="1" showInputMessage="1" showErrorMessage="1" sqref="F62" xr:uid="{B524D58B-1D92-44C1-8E2F-252071FA7399}"/>
    <dataValidation allowBlank="1" showInputMessage="1" showErrorMessage="1" promptTitle="Utility Labor Benchmark" prompt="Specify the current standard hours required to complete and submit an application for utility interconnection per DER installation that the project can compare to." sqref="B26" xr:uid="{DE4BA369-FCEA-4756-97BE-D03E03841D10}"/>
    <dataValidation type="whole" allowBlank="1" showInputMessage="1" showErrorMessage="1" promptTitle="Utility Labor Target" prompt="Specify the target estimated hours required to complete and submit an application  for utility interconnection per DER installation after implementation of the EPIC project." sqref="C26" xr:uid="{BE2CFADA-927C-4AEA-B66E-432D989F8A1D}">
      <formula1>0</formula1>
      <formula2>100000000000000000000</formula2>
    </dataValidation>
    <dataValidation allowBlank="1" showInputMessage="1" showErrorMessage="1" promptTitle="Utility Labor Final" prompt="Specify the actual hours required to complete and submit an application for utility interconnection per DER installation at the end of EPIC project funding." sqref="D26" xr:uid="{40A6359E-F69A-4CDC-A5F6-5D1AD6885FE9}"/>
    <dataValidation type="whole" operator="greaterThan" allowBlank="1" showInputMessage="1" showErrorMessage="1" promptTitle="Building Authority Fee" prompt="Specify the current standard permit fee per DER installation that the project can compare to." sqref="B11" xr:uid="{B8021E0E-8363-41A2-8CE2-604A6E68140F}">
      <formula1>0</formula1>
    </dataValidation>
    <dataValidation type="whole" operator="greaterThan" allowBlank="1" showInputMessage="1" showErrorMessage="1" promptTitle="Interconnection Fee Target" prompt="Specify the target utility interconnection fee per DER installation after implementation of the EPIC project." sqref="C16" xr:uid="{97EB1933-38D8-4F3F-ADC5-D89B87001405}">
      <formula1>0</formula1>
    </dataValidation>
    <dataValidation type="whole" operator="greaterThan" allowBlank="1" showInputMessage="1" showErrorMessage="1" promptTitle="Interconnection Fee Final" prompt="Specify the actual utility interconnection fee per DER installation at the end of EPIC project funding. " sqref="D16" xr:uid="{A9216558-085F-40CD-A525-19A9F38E13BC}">
      <formula1>0</formula1>
    </dataValidation>
    <dataValidation allowBlank="1" showInputMessage="1" showErrorMessage="1" promptTitle="Authority Labor Benchmark" prompt="Specify the current standard hours required to complete and submit an application to the building authority per DER installation that the project can compare to." sqref="B21" xr:uid="{046AB476-87A6-45EC-9330-5B3DAB9B77FD}"/>
    <dataValidation type="whole" allowBlank="1" showInputMessage="1" showErrorMessage="1" promptTitle="Authority Labor Target" prompt="Specify the target estimated hours required to complete and submit an application to the building authority per DER installation after implementation of the EPIC project." sqref="C21" xr:uid="{F0B1490E-0058-4A60-A058-714CEAFAA639}">
      <formula1>0</formula1>
      <formula2>100000000000000000000</formula2>
    </dataValidation>
    <dataValidation allowBlank="1" showInputMessage="1" showErrorMessage="1" promptTitle="Application Labor Final" prompt="Specify the actual hours required to complete and submit an application to the building authority per DER installation at the end of EPIC project funding." sqref="D21" xr:uid="{BCCA01FA-8B14-449A-A2C5-E37BAC981B99}"/>
    <dataValidation type="whole" operator="greaterThan" allowBlank="1" showInputMessage="1" showErrorMessage="1" promptTitle="Authority Processing Benchmark" prompt="Specify the current standard building authority permit processing time per DER installation that the project can compare to." sqref="B35" xr:uid="{801171A3-C79A-413D-92A9-0448E13C7D51}">
      <formula1>0</formula1>
    </dataValidation>
    <dataValidation type="whole" operator="greaterThan" allowBlank="1" showInputMessage="1" showErrorMessage="1" promptTitle="Authority Processing Target" prompt="Specify the target estimated building authority permit processing time once an application is submitted after implementation of the EPIC project." sqref="C35" xr:uid="{7121AC0E-471A-419C-B26F-FDE8558286FA}">
      <formula1>0</formula1>
    </dataValidation>
    <dataValidation type="whole" operator="greaterThan" allowBlank="1" showInputMessage="1" showErrorMessage="1" promptTitle="Authority Processing Final" prompt="Specify the actual building authority permit processing time once an application is submitted at the end of EPIC project funding." sqref="D35" xr:uid="{CDF575D6-8726-40A3-A254-DA6EC1040262}">
      <formula1>0</formula1>
    </dataValidation>
    <dataValidation type="whole" operator="greaterThan" allowBlank="1" showInputMessage="1" showErrorMessage="1" promptTitle="Utility Processing Benchmark" prompt="Specify the current standard utility interconnection permit processing time per DER installation that the project can compare to." sqref="B40" xr:uid="{A6EB8DDD-9A64-4819-8F48-E626ED694495}">
      <formula1>0</formula1>
    </dataValidation>
    <dataValidation type="whole" operator="greaterThan" allowBlank="1" showInputMessage="1" showErrorMessage="1" promptTitle="Utility Processing Target" prompt="Specify the target estimated utility interconnection permit processing time once an application is submitted after implementation of the EPIC project." sqref="C40" xr:uid="{72A7C058-8751-48E5-8B5F-F753B7F04E89}">
      <formula1>0</formula1>
    </dataValidation>
    <dataValidation type="whole" operator="greaterThan" allowBlank="1" showInputMessage="1" showErrorMessage="1" promptTitle="Utility Processing Final" prompt="Specify the actual building authority utility interconnection  time once an application is submitted at the end of EPIC project funding." sqref="D40" xr:uid="{EA46BD5D-1A41-4199-BADD-CDB004FCE88D}">
      <formula1>0</formula1>
    </dataValidation>
    <dataValidation type="whole" operator="greaterThan" allowBlank="1" showInputMessage="1" showErrorMessage="1" promptTitle="Authority Wait Benchmark" prompt="Specify the current standard building authority inspection wait time per DER installation that the project can compare to." sqref="B45" xr:uid="{EC806F87-F871-426E-BBF2-A03308775FC5}">
      <formula1>0</formula1>
    </dataValidation>
    <dataValidation type="whole" operator="greaterThan" allowBlank="1" showInputMessage="1" showErrorMessage="1" promptTitle="Authority Wait Target" prompt="Specify the target estimated building authority inspection wait time once an application is submitted after implementation of the EPIC project." sqref="C45" xr:uid="{016FEB83-8F34-4769-9529-9B7D9E876BEB}">
      <formula1>0</formula1>
    </dataValidation>
    <dataValidation type="whole" operator="greaterThan" allowBlank="1" showInputMessage="1" showErrorMessage="1" promptTitle="Authority Wait Final" prompt="Specify the target estimated building authority inspection wait time once an application is submitted at the end of EPIC project funding." sqref="D45" xr:uid="{8D3C84B0-8FF4-461C-96CB-727B71DFAFD8}">
      <formula1>0</formula1>
    </dataValidation>
  </dataValidations>
  <hyperlinks>
    <hyperlink ref="I64" location="TechCosts!B2" tooltip="NEXT PAGE &gt;" display="NEXT PAGE &gt;" xr:uid="{9341BC10-E4D8-4D7A-A060-5E9DBB0EA56F}"/>
    <hyperlink ref="I2" location="Review!B2" tooltip="NEXT PAGE &gt;" display="NEXT PAGE &gt;" xr:uid="{9E9402D6-1445-47F9-A0DE-6CE0AEC1C212}"/>
  </hyperlinks>
  <pageMargins left="0.7" right="0.7" top="0.75" bottom="0.75" header="0.3" footer="0.3"/>
  <pageSetup scale="76" orientation="portrait" r:id="rId1"/>
  <tableParts count="8">
    <tablePart r:id="rId2"/>
    <tablePart r:id="rId3"/>
    <tablePart r:id="rId4"/>
    <tablePart r:id="rId5"/>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expression" priority="30" id="{ADAD3572-2A4D-4BEC-A663-F757BA57318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D10:D11 D34:D35 D20:D21</xm:sqref>
        </x14:conditionalFormatting>
        <x14:conditionalFormatting xmlns:xm="http://schemas.microsoft.com/office/excel/2006/main">
          <x14:cfRule type="expression" priority="32" id="{DD760A27-E833-4EEF-A867-6310C9301C46}">
            <xm:f>Background!$D$14&lt;&gt;"Final"</xm:f>
            <x14:dxf>
              <font>
                <color theme="0"/>
              </font>
            </x14:dxf>
          </x14:cfRule>
          <xm:sqref>B6</xm:sqref>
        </x14:conditionalFormatting>
        <x14:conditionalFormatting xmlns:xm="http://schemas.microsoft.com/office/excel/2006/main">
          <x14:cfRule type="expression" priority="25" id="{4D3F5A38-22DD-4543-8792-CF29738833C5}">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D21</xm:sqref>
        </x14:conditionalFormatting>
        <x14:conditionalFormatting xmlns:xm="http://schemas.microsoft.com/office/excel/2006/main">
          <x14:cfRule type="expression" priority="22" id="{2A71B712-BD22-4066-919E-0B9F71FA954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D15:D16</xm:sqref>
        </x14:conditionalFormatting>
        <x14:conditionalFormatting xmlns:xm="http://schemas.microsoft.com/office/excel/2006/main">
          <x14:cfRule type="expression" priority="19" id="{70070182-ADEB-4F0A-A259-805F26BD285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D25:D26</xm:sqref>
        </x14:conditionalFormatting>
        <x14:conditionalFormatting xmlns:xm="http://schemas.microsoft.com/office/excel/2006/main">
          <x14:cfRule type="expression" priority="14" id="{5F1F4551-AE54-4BEC-AE91-482F0DE41F87}">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D26</xm:sqref>
        </x14:conditionalFormatting>
        <x14:conditionalFormatting xmlns:xm="http://schemas.microsoft.com/office/excel/2006/main">
          <x14:cfRule type="expression" priority="11" id="{444A5D23-FC06-419B-B45F-7AA43BF1F6B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D39:D40</xm:sqref>
        </x14:conditionalFormatting>
        <x14:conditionalFormatting xmlns:xm="http://schemas.microsoft.com/office/excel/2006/main">
          <x14:cfRule type="expression" priority="6" id="{20D076A9-F7A5-4B60-8CF7-2BE65723E8B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D44:D45</xm:sqref>
        </x14:conditionalFormatting>
        <x14:conditionalFormatting xmlns:xm="http://schemas.microsoft.com/office/excel/2006/main">
          <x14:cfRule type="expression" priority="3" id="{80DB553B-606C-4A7E-8032-40AB4A7CA5A7}">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D49:D50</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FCC4-92C7-416E-8B4C-17E1CFB265AE}">
  <sheetPr>
    <tabColor theme="0" tint="-0.249977111117893"/>
  </sheetPr>
  <dimension ref="A1:AI2"/>
  <sheetViews>
    <sheetView zoomScaleNormal="100" workbookViewId="0">
      <selection activeCell="P2" sqref="P2"/>
    </sheetView>
  </sheetViews>
  <sheetFormatPr baseColWidth="10" defaultColWidth="11.5" defaultRowHeight="12" x14ac:dyDescent="0.15"/>
  <cols>
    <col min="1" max="20" width="12.5" style="9" customWidth="1"/>
    <col min="21" max="16384" width="11.5" style="9"/>
  </cols>
  <sheetData>
    <row r="1" spans="1:35" ht="13" x14ac:dyDescent="0.15">
      <c r="A1" s="55" t="s">
        <v>29</v>
      </c>
      <c r="B1" s="55" t="s">
        <v>30</v>
      </c>
      <c r="C1" s="55" t="s">
        <v>31</v>
      </c>
      <c r="D1" s="35" t="s">
        <v>434</v>
      </c>
      <c r="E1" s="35" t="s">
        <v>435</v>
      </c>
      <c r="F1" s="35" t="s">
        <v>436</v>
      </c>
      <c r="G1" s="35" t="s">
        <v>437</v>
      </c>
      <c r="H1" s="35" t="s">
        <v>438</v>
      </c>
      <c r="I1" s="35" t="s">
        <v>439</v>
      </c>
      <c r="J1" s="35" t="s">
        <v>440</v>
      </c>
      <c r="K1" s="35" t="s">
        <v>441</v>
      </c>
      <c r="L1" s="35" t="s">
        <v>442</v>
      </c>
      <c r="M1" s="35" t="s">
        <v>443</v>
      </c>
      <c r="N1" s="35" t="s">
        <v>444</v>
      </c>
      <c r="O1" s="35" t="s">
        <v>445</v>
      </c>
      <c r="P1" s="35" t="s">
        <v>446</v>
      </c>
      <c r="Q1" s="35" t="s">
        <v>447</v>
      </c>
      <c r="R1" s="35" t="s">
        <v>448</v>
      </c>
      <c r="S1" s="35" t="s">
        <v>449</v>
      </c>
      <c r="T1" s="35" t="s">
        <v>450</v>
      </c>
      <c r="U1" s="35" t="s">
        <v>451</v>
      </c>
      <c r="V1" s="35" t="s">
        <v>452</v>
      </c>
      <c r="W1" s="35" t="s">
        <v>453</v>
      </c>
      <c r="X1" s="35" t="s">
        <v>454</v>
      </c>
      <c r="Y1" s="35" t="s">
        <v>455</v>
      </c>
      <c r="Z1" s="35" t="s">
        <v>456</v>
      </c>
      <c r="AA1" s="35" t="s">
        <v>457</v>
      </c>
      <c r="AB1" s="35" t="s">
        <v>458</v>
      </c>
      <c r="AC1" s="35" t="s">
        <v>459</v>
      </c>
      <c r="AD1" s="35" t="s">
        <v>460</v>
      </c>
      <c r="AE1" s="35" t="s">
        <v>461</v>
      </c>
      <c r="AF1" s="35" t="s">
        <v>462</v>
      </c>
      <c r="AG1" s="35" t="s">
        <v>463</v>
      </c>
      <c r="AH1" s="35" t="s">
        <v>464</v>
      </c>
      <c r="AI1" s="35" t="s">
        <v>465</v>
      </c>
    </row>
    <row r="2" spans="1:35" x14ac:dyDescent="0.15">
      <c r="A2" s="9">
        <f>IF(D2&lt;&gt;0,Background!$D$22,0)</f>
        <v>0</v>
      </c>
      <c r="B2" s="9" t="str">
        <f>Background!$D$14</f>
        <v>Final</v>
      </c>
      <c r="C2" s="9">
        <v>1</v>
      </c>
      <c r="D2" s="9" cm="1">
        <f t="array" ref="D2:F2">AppFee[]</f>
        <v>0</v>
      </c>
      <c r="E2" s="9">
        <v>0</v>
      </c>
      <c r="F2" s="9">
        <v>0</v>
      </c>
      <c r="G2" s="9" cm="1">
        <f t="array" ref="G2:I2">InterFees[]</f>
        <v>0</v>
      </c>
      <c r="H2" s="9">
        <v>0</v>
      </c>
      <c r="I2" s="9">
        <v>0</v>
      </c>
      <c r="J2" s="9" cm="1">
        <f t="array" ref="J2:L2">AppLabor[]</f>
        <v>0</v>
      </c>
      <c r="K2" s="9">
        <v>0</v>
      </c>
      <c r="L2" s="9">
        <v>0</v>
      </c>
      <c r="M2" s="9" cm="1">
        <f t="array" ref="M2:O2">InterLabor[]</f>
        <v>0</v>
      </c>
      <c r="N2" s="9">
        <v>0</v>
      </c>
      <c r="O2" s="9">
        <v>0</v>
      </c>
      <c r="P2" s="9">
        <f>PermitSoftCosts!G28</f>
        <v>0</v>
      </c>
      <c r="Q2" s="9">
        <f>PermitSoftCosts!G30</f>
        <v>0</v>
      </c>
      <c r="R2" s="9" cm="1">
        <f t="array" ref="R2:T2">PermProcTime[]</f>
        <v>0</v>
      </c>
      <c r="S2" s="9">
        <v>0</v>
      </c>
      <c r="T2" s="9">
        <v>0</v>
      </c>
      <c r="U2" s="9" cm="1">
        <f t="array" ref="U2:W2">IntProcTime[]</f>
        <v>0</v>
      </c>
      <c r="V2" s="9">
        <v>0</v>
      </c>
      <c r="W2" s="9">
        <v>0</v>
      </c>
      <c r="X2" s="9" cm="1">
        <f t="array" ref="X2:Z2">BAInspWait[]</f>
        <v>0</v>
      </c>
      <c r="Y2" s="9">
        <v>0</v>
      </c>
      <c r="Z2" s="9">
        <v>0</v>
      </c>
      <c r="AA2" s="9" cm="1">
        <f t="array" ref="AA2:AC2">UIInspWait[]</f>
        <v>0</v>
      </c>
      <c r="AB2" s="9">
        <v>0</v>
      </c>
      <c r="AC2" s="9">
        <v>0</v>
      </c>
      <c r="AD2" s="9">
        <f>PermitSoftCosts!F52</f>
        <v>0</v>
      </c>
      <c r="AE2" s="9">
        <f>PermitSoftCosts!F54</f>
        <v>0</v>
      </c>
      <c r="AF2" s="52">
        <f>PermitSoftCosts!F56</f>
        <v>0</v>
      </c>
      <c r="AG2" s="52">
        <f>PermitSoftCosts!F58</f>
        <v>0</v>
      </c>
      <c r="AH2" s="52">
        <f>PermitSoftCosts!F60</f>
        <v>0</v>
      </c>
      <c r="AI2" s="53">
        <f>PermitSoftCosts!F62</f>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0EDF-C5EB-44FA-9DE3-6C10F726695F}">
  <sheetPr>
    <tabColor theme="8" tint="-0.499984740745262"/>
  </sheetPr>
  <dimension ref="B2:H37"/>
  <sheetViews>
    <sheetView showGridLines="0" workbookViewId="0">
      <selection activeCell="B2" sqref="B2:C2"/>
    </sheetView>
  </sheetViews>
  <sheetFormatPr baseColWidth="10" defaultColWidth="8.83203125" defaultRowHeight="15" x14ac:dyDescent="0.2"/>
  <cols>
    <col min="1" max="1" width="2.5" customWidth="1"/>
    <col min="2" max="2" width="19.83203125" customWidth="1"/>
    <col min="3" max="3" width="15.5" bestFit="1" customWidth="1"/>
    <col min="4" max="6" width="15.5" customWidth="1"/>
    <col min="7" max="8" width="13.5" customWidth="1"/>
    <col min="9" max="9" width="15.5" customWidth="1"/>
  </cols>
  <sheetData>
    <row r="2" spans="2:8" x14ac:dyDescent="0.2">
      <c r="B2" s="253" t="s">
        <v>466</v>
      </c>
      <c r="C2" s="253"/>
      <c r="F2" s="95" t="s">
        <v>0</v>
      </c>
    </row>
    <row r="3" spans="2:8" ht="5" customHeight="1" x14ac:dyDescent="0.2">
      <c r="B3" s="240"/>
      <c r="C3" s="240"/>
    </row>
    <row r="4" spans="2:8" x14ac:dyDescent="0.2">
      <c r="B4" s="7" t="s">
        <v>467</v>
      </c>
    </row>
    <row r="5" spans="2:8" x14ac:dyDescent="0.2">
      <c r="B5" s="168" t="s">
        <v>468</v>
      </c>
    </row>
    <row r="6" spans="2:8" x14ac:dyDescent="0.2">
      <c r="B6" s="12" t="s">
        <v>469</v>
      </c>
    </row>
    <row r="7" spans="2:8" ht="5" customHeight="1" x14ac:dyDescent="0.2">
      <c r="B7" s="168"/>
    </row>
    <row r="8" spans="2:8" x14ac:dyDescent="0.2">
      <c r="B8" s="47" t="s">
        <v>470</v>
      </c>
      <c r="H8" s="112"/>
    </row>
    <row r="9" spans="2:8" ht="5" customHeight="1" x14ac:dyDescent="0.2">
      <c r="B9" s="169"/>
    </row>
    <row r="10" spans="2:8" x14ac:dyDescent="0.2">
      <c r="B10" s="3" t="s">
        <v>471</v>
      </c>
      <c r="C10" s="3" t="s">
        <v>472</v>
      </c>
      <c r="D10" s="3" t="s">
        <v>387</v>
      </c>
      <c r="E10" s="3" t="s">
        <v>473</v>
      </c>
      <c r="F10" s="3" t="s">
        <v>474</v>
      </c>
    </row>
    <row r="11" spans="2:8" x14ac:dyDescent="0.2">
      <c r="B11" s="171"/>
      <c r="C11" s="170" t="e">
        <f>VLOOKUP(ReliabilityIndexes[[#This Row],[Reliability Index]],RelIndexValue[#All],2)</f>
        <v>#N/A</v>
      </c>
      <c r="D11" s="171"/>
      <c r="E11" s="171"/>
      <c r="F11" s="171"/>
    </row>
    <row r="12" spans="2:8" x14ac:dyDescent="0.2">
      <c r="B12" s="171"/>
      <c r="C12" s="170" t="e">
        <f>VLOOKUP(ReliabilityIndexes[[#This Row],[Reliability Index]],RelIndexValue[#All],2)</f>
        <v>#N/A</v>
      </c>
      <c r="D12" s="171"/>
      <c r="E12" s="171"/>
      <c r="F12" s="171"/>
    </row>
    <row r="14" spans="2:8" x14ac:dyDescent="0.2">
      <c r="B14" s="3" t="s">
        <v>475</v>
      </c>
      <c r="C14" s="3" t="s">
        <v>472</v>
      </c>
      <c r="D14" s="3" t="s">
        <v>387</v>
      </c>
      <c r="E14" s="3" t="s">
        <v>473</v>
      </c>
      <c r="F14" s="3" t="s">
        <v>474</v>
      </c>
    </row>
    <row r="15" spans="2:8" x14ac:dyDescent="0.2">
      <c r="B15" s="170" t="s">
        <v>476</v>
      </c>
      <c r="C15" s="170" t="s">
        <v>477</v>
      </c>
      <c r="D15" s="171"/>
      <c r="E15" s="171"/>
      <c r="F15" s="171"/>
    </row>
    <row r="16" spans="2:8" x14ac:dyDescent="0.2">
      <c r="B16" s="170" t="s">
        <v>478</v>
      </c>
      <c r="C16" s="170" t="s">
        <v>479</v>
      </c>
      <c r="D16" s="171"/>
      <c r="E16" s="171"/>
      <c r="F16" s="171"/>
    </row>
    <row r="18" spans="2:8" x14ac:dyDescent="0.2">
      <c r="B18" s="47" t="s">
        <v>480</v>
      </c>
      <c r="G18" s="110"/>
    </row>
    <row r="19" spans="2:8" ht="5" customHeight="1" x14ac:dyDescent="0.2"/>
    <row r="20" spans="2:8" x14ac:dyDescent="0.2">
      <c r="B20" s="47" t="s">
        <v>481</v>
      </c>
      <c r="G20" s="110"/>
    </row>
    <row r="21" spans="2:8" ht="5" customHeight="1" x14ac:dyDescent="0.2"/>
    <row r="22" spans="2:8" x14ac:dyDescent="0.2">
      <c r="B22" s="47" t="s">
        <v>482</v>
      </c>
      <c r="G22" s="173"/>
    </row>
    <row r="23" spans="2:8" ht="5" customHeight="1" x14ac:dyDescent="0.2"/>
    <row r="24" spans="2:8" x14ac:dyDescent="0.2">
      <c r="B24" s="47" t="s">
        <v>483</v>
      </c>
      <c r="G24" s="173"/>
    </row>
    <row r="25" spans="2:8" ht="18" x14ac:dyDescent="0.2">
      <c r="H25" s="87" t="s">
        <v>11</v>
      </c>
    </row>
    <row r="26" spans="2:8" x14ac:dyDescent="0.2">
      <c r="B26" s="253" t="s">
        <v>484</v>
      </c>
      <c r="C26" s="253"/>
    </row>
    <row r="27" spans="2:8" ht="5" customHeight="1" x14ac:dyDescent="0.2">
      <c r="B27" s="240"/>
      <c r="C27" s="240"/>
    </row>
    <row r="28" spans="2:8" x14ac:dyDescent="0.2">
      <c r="B28" s="7" t="s">
        <v>485</v>
      </c>
    </row>
    <row r="29" spans="2:8" x14ac:dyDescent="0.2">
      <c r="B29" s="168" t="s">
        <v>468</v>
      </c>
    </row>
    <row r="30" spans="2:8" x14ac:dyDescent="0.2">
      <c r="B30" s="12" t="s">
        <v>486</v>
      </c>
    </row>
    <row r="32" spans="2:8" ht="55" customHeight="1" x14ac:dyDescent="0.2">
      <c r="B32" s="27" t="s">
        <v>487</v>
      </c>
      <c r="C32" s="27" t="s">
        <v>488</v>
      </c>
      <c r="D32" s="28" t="s">
        <v>489</v>
      </c>
      <c r="E32" s="3" t="s">
        <v>490</v>
      </c>
    </row>
    <row r="33" spans="2:6" x14ac:dyDescent="0.2">
      <c r="B33" s="172"/>
      <c r="C33" s="172"/>
      <c r="D33" s="174"/>
      <c r="E33" s="175"/>
    </row>
    <row r="34" spans="2:6" x14ac:dyDescent="0.2">
      <c r="B34" s="172"/>
      <c r="C34" s="172"/>
      <c r="D34" s="174"/>
      <c r="E34" s="175"/>
    </row>
    <row r="35" spans="2:6" x14ac:dyDescent="0.2">
      <c r="B35" s="172"/>
      <c r="C35" s="172"/>
      <c r="D35" s="174"/>
      <c r="E35" s="175"/>
    </row>
    <row r="37" spans="2:6" x14ac:dyDescent="0.2">
      <c r="F37" s="95" t="s">
        <v>0</v>
      </c>
    </row>
  </sheetData>
  <sheetProtection sheet="1" objects="1" scenarios="1"/>
  <mergeCells count="2">
    <mergeCell ref="B2:C2"/>
    <mergeCell ref="B26:C26"/>
  </mergeCells>
  <conditionalFormatting sqref="B11:B12 G18 G22 G24 D11:F12 C33:E35">
    <cfRule type="containsBlanks" dxfId="313" priority="52">
      <formula>LEN(TRIM(B11))=0</formula>
    </cfRule>
  </conditionalFormatting>
  <conditionalFormatting sqref="C11:C12">
    <cfRule type="containsErrors" dxfId="312" priority="54">
      <formula>ISERROR(C11)</formula>
    </cfRule>
  </conditionalFormatting>
  <conditionalFormatting sqref="C33:E35">
    <cfRule type="expression" dxfId="311" priority="41">
      <formula>ISBLANK($B33)</formula>
    </cfRule>
  </conditionalFormatting>
  <conditionalFormatting sqref="C33:E35">
    <cfRule type="expression" dxfId="310" priority="19">
      <formula>$B33="No"</formula>
    </cfRule>
  </conditionalFormatting>
  <conditionalFormatting sqref="G20">
    <cfRule type="containsBlanks" dxfId="309" priority="18">
      <formula>LEN(TRIM(G20))=0</formula>
    </cfRule>
  </conditionalFormatting>
  <conditionalFormatting sqref="H8">
    <cfRule type="containsBlanks" dxfId="308" priority="7">
      <formula>LEN(TRIM(H8))=0</formula>
    </cfRule>
  </conditionalFormatting>
  <conditionalFormatting sqref="B15:B16 D15:F16">
    <cfRule type="containsBlanks" dxfId="307" priority="5">
      <formula>LEN(TRIM(B15))=0</formula>
    </cfRule>
  </conditionalFormatting>
  <conditionalFormatting sqref="C15:C16">
    <cfRule type="containsErrors" dxfId="306" priority="6">
      <formula>ISERROR(C15)</formula>
    </cfRule>
  </conditionalFormatting>
  <conditionalFormatting sqref="B9:F17">
    <cfRule type="expression" dxfId="305" priority="3">
      <formula>ISBLANK($H$8)</formula>
    </cfRule>
  </conditionalFormatting>
  <conditionalFormatting sqref="B14:F16">
    <cfRule type="expression" dxfId="304" priority="2">
      <formula>$H$8="Yes"</formula>
    </cfRule>
  </conditionalFormatting>
  <conditionalFormatting sqref="B10:F12">
    <cfRule type="expression" dxfId="303" priority="1">
      <formula>$H$8="No"</formula>
    </cfRule>
  </conditionalFormatting>
  <dataValidations xWindow="644" yWindow="798" count="19">
    <dataValidation type="list" allowBlank="1" showInputMessage="1" showErrorMessage="1" promptTitle="Reliability Index Values" prompt="Select two out of the three reliability index values from the list and report on them." sqref="B11:B12" xr:uid="{799F67ED-C8F3-4748-B66D-E49E27242C2E}">
      <formula1>INDIRECT("RelIndexValue[RelIndexValue]")</formula1>
    </dataValidation>
    <dataValidation type="whole" operator="greaterThan" allowBlank="1" showInputMessage="1" showErrorMessage="1" promptTitle="Operational Year" prompt="Specify the estimated year that the project will be operational and reliability improvements will be realized._x000a_" sqref="G18" xr:uid="{346DDD70-F9B7-4777-B4E8-FC3C2690FF4D}">
      <formula1>2010</formula1>
    </dataValidation>
    <dataValidation type="whole" operator="greaterThan" allowBlank="1" showInputMessage="1" showErrorMessage="1" promptTitle="Residential Customers" prompt="Specify the number of unique residential customers, as defined by the utility, not the total number of residents." sqref="G22" xr:uid="{80D33D61-20BC-4B47-B427-55FEA801F477}">
      <formula1>0</formula1>
    </dataValidation>
    <dataValidation type="whole" operator="greaterThan" allowBlank="1" showInputMessage="1" showErrorMessage="1" promptTitle="Commercial Customers" prompt="Specify the number of unique commercial customers, as defined by the utility, not the total number of businesses._x000a_" sqref="G24" xr:uid="{FCB72628-26B6-4533-B434-BF15F4318237}">
      <formula1>0</formula1>
    </dataValidation>
    <dataValidation type="whole" allowBlank="1" showInputMessage="1" showErrorMessage="1" promptTitle="Benchmark Value" prompt="The index value for the customers the improvement will serve, prior to the improvement. SAIFI values should be between 0 and 100, SAIDI values between 0 and 1930, and CAIDI between 0 and 960." sqref="D11:D12" xr:uid="{FD10071D-B92C-475B-967B-A2401D5162F7}">
      <formula1>0</formula1>
      <formula2>1930</formula2>
    </dataValidation>
    <dataValidation type="list" allowBlank="1" showInputMessage="1" showErrorMessage="1" promptTitle="Unit Type" prompt="Specify the unit for the estimated annual savings." sqref="C33:C35" xr:uid="{22A4075A-935C-441E-8EBA-22DD75A75A1B}">
      <formula1>INDIRECT("FuelUnit[FuelUnit]")</formula1>
    </dataValidation>
    <dataValidation type="whole" operator="greaterThan" allowBlank="1" showInputMessage="1" showErrorMessage="1" promptTitle="Savings End Year" prompt="Specify the estimated year that the project savings will end." sqref="G20" xr:uid="{2C64E7EB-5B90-4839-8849-1AE6B1C966B1}">
      <formula1>2010</formula1>
    </dataValidation>
    <dataValidation allowBlank="1" showInputMessage="1" showErrorMessage="1" promptTitle="Select" prompt="Yes or No" sqref="C33:C35" xr:uid="{049AE278-6C0F-4C8D-951A-A55256D9FF5A}"/>
    <dataValidation type="list" allowBlank="1" showInputMessage="1" showErrorMessage="1" promptTitle="Fuel Savings Realized" prompt="Use the drop-down menu to indicate if the project will offset fuel use, and if yes, the type of fuel the project is anticipated to offset." sqref="B33:B35" xr:uid="{2D89D622-4F1E-494D-BA81-10FF69C8C024}">
      <formula1>INDIRECT("FuelType[FuelType]")</formula1>
    </dataValidation>
    <dataValidation allowBlank="1" showInputMessage="1" showErrorMessage="1" promptTitle="Estimated Annual Savings" prompt="Specify the target estimated annual savings once the improvement is made._x000a_" sqref="D34:D35" xr:uid="{C4EBACEA-4895-46FF-8299-82D8B0BA671F}"/>
    <dataValidation allowBlank="1" showInputMessage="1" showErrorMessage="1" promptTitle="Final Target Annual Savings" prompt="Specify the target estimated annual savings once the improvement is made, at the time of the final questionnaire." sqref="E33:E35" xr:uid="{96F0CA4C-2A14-43C1-91BC-2AA1EE199090}"/>
    <dataValidation type="whole" allowBlank="1" showInputMessage="1" showErrorMessage="1" promptTitle="Target Value" prompt="The target index value for the customers the improvement will serve. SAIFI values should be between 0 and 100, SAIDI values between 0 and 1930, and CAIDI between 0 and 960." sqref="E11:E12" xr:uid="{97FD1400-2A82-48FD-B26C-D18E695E9AEB}">
      <formula1>0</formula1>
      <formula2>1930</formula2>
    </dataValidation>
    <dataValidation type="whole" allowBlank="1" showInputMessage="1" showErrorMessage="1" promptTitle="Final Target Value" prompt="The target index value for the customers the improvement will serve, at time of final questionnaire. SAIFI values should be between 0 and 100, SAIDI values between 0 and 1930, and CAIDI between 0 and 960." sqref="F11:F12" xr:uid="{79242204-0CDD-4B06-B5B7-E0512705C7B7}">
      <formula1>0</formula1>
      <formula2>1930</formula2>
    </dataValidation>
    <dataValidation allowBlank="1" showInputMessage="1" showErrorMessage="1" promptTitle="Estimated Annual Savings" prompt="Specify the target estimated annual savings once the improvement is made." sqref="D33" xr:uid="{3613BD94-DB3C-4C9E-AA15-3C6C0AB7AF63}"/>
    <dataValidation type="list" allowBlank="1" showInputMessage="1" showErrorMessage="1" promptTitle="Index Values" prompt="These include SAIDI, SAIFI, or CAIDI." sqref="H8" xr:uid="{37A4FA32-D83D-4003-87B7-BA9F11A97546}">
      <formula1>INDIRECT("Yes_No[Yes_No]")</formula1>
    </dataValidation>
    <dataValidation allowBlank="1" showErrorMessage="1" sqref="B15:C16" xr:uid="{251ACF83-6BE0-4A33-8543-CD5393E5CEC7}"/>
    <dataValidation type="whole" allowBlank="1" showInputMessage="1" showErrorMessage="1" promptTitle="Benchmark Value" prompt="The value prior to the improvement. " sqref="D15:D16" xr:uid="{BEDB51E7-1343-4281-AA4D-74717D477425}">
      <formula1>0</formula1>
      <formula2>1930</formula2>
    </dataValidation>
    <dataValidation type="whole" allowBlank="1" showInputMessage="1" showErrorMessage="1" promptTitle="Target Value" prompt="The target value the improvement aims to achieve." sqref="E15:E16" xr:uid="{EFA56F7A-F52B-43B8-9B9D-FFAE1E0E394C}">
      <formula1>0</formula1>
      <formula2>1930</formula2>
    </dataValidation>
    <dataValidation type="whole" allowBlank="1" showInputMessage="1" showErrorMessage="1" promptTitle="Final Target Value" prompt="Please provide the target value the improvement aims to achieve, at the time of the final questionnaire." sqref="F15:F16" xr:uid="{02AC1EB8-879B-460A-BF4B-005CCD1F3941}">
      <formula1>0</formula1>
      <formula2>1930</formula2>
    </dataValidation>
  </dataValidations>
  <hyperlinks>
    <hyperlink ref="F2" location="Review!B6" tooltip="NEXT PAGE &gt;" display="NEXT PAGE &gt;" xr:uid="{6E03A3AB-FFFF-4FAC-B64D-C93B1B2C1DE9}"/>
    <hyperlink ref="F37" location="Review!B6" tooltip="NEXT PAGE &gt;" display="NEXT PAGE &gt;" xr:uid="{BB6013E6-9B92-4177-A047-A7A39A3821D4}"/>
  </hyperlinks>
  <pageMargins left="0.7" right="0.7" top="0.75" bottom="0.75" header="0.3" footer="0.3"/>
  <pageSetup orientation="landscape" r:id="rId1"/>
  <ignoredErrors>
    <ignoredError sqref="C11:C12" evalError="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7" id="{B1E97806-B726-49FC-9897-D44CF103C9F2}">
            <xm:f>Background!$D$14&lt;&gt;"Final"</xm:f>
            <x14:dxf>
              <font>
                <color theme="0"/>
              </font>
              <fill>
                <patternFill>
                  <bgColor theme="0"/>
                </patternFill>
              </fill>
              <border>
                <left/>
                <right/>
                <top/>
                <bottom/>
                <vertical/>
                <horizontal/>
              </border>
            </x14:dxf>
          </x14:cfRule>
          <xm:sqref>F30:F31 F36 E32:E35 F6:F13 F17</xm:sqref>
        </x14:conditionalFormatting>
        <x14:conditionalFormatting xmlns:xm="http://schemas.microsoft.com/office/excel/2006/main">
          <x14:cfRule type="expression" priority="10" id="{E4CA5B40-DA71-4C6E-BFA1-E81CF953F05B}">
            <xm:f>ISBLANK(Background!$D$14)</xm:f>
            <x14:dxf>
              <font>
                <color theme="0"/>
              </font>
            </x14:dxf>
          </x14:cfRule>
          <x14:cfRule type="expression" priority="11" id="{DBAB9E94-E3D7-4560-8EAC-7894B0B36736}">
            <xm:f>Background!$D$14="Kick-off"</xm:f>
            <x14:dxf>
              <font>
                <color theme="0"/>
              </font>
            </x14:dxf>
          </x14:cfRule>
          <xm:sqref>B29</xm:sqref>
        </x14:conditionalFormatting>
        <x14:conditionalFormatting xmlns:xm="http://schemas.microsoft.com/office/excel/2006/main">
          <x14:cfRule type="expression" priority="8" id="{38B7F126-CC00-4456-86B4-39936B612583}">
            <xm:f>ISBLANK(Background!$D$14)</xm:f>
            <x14:dxf>
              <font>
                <color theme="0"/>
              </font>
            </x14:dxf>
          </x14:cfRule>
          <x14:cfRule type="expression" priority="9" id="{25B3282E-E080-42AD-A4AB-63D5BA1E7DD7}">
            <xm:f>Background!$D$14="Kick-off"</xm:f>
            <x14:dxf>
              <font>
                <color theme="0"/>
              </font>
            </x14:dxf>
          </x14:cfRule>
          <xm:sqref>B5</xm:sqref>
        </x14:conditionalFormatting>
        <x14:conditionalFormatting xmlns:xm="http://schemas.microsoft.com/office/excel/2006/main">
          <x14:cfRule type="expression" priority="4" id="{FD08499E-F011-4B2F-B3A7-EE0073098320}">
            <xm:f>Background!$D$14&lt;&gt;"Final"</xm:f>
            <x14:dxf>
              <font>
                <color theme="0"/>
              </font>
              <fill>
                <patternFill>
                  <bgColor theme="0"/>
                </patternFill>
              </fill>
              <border>
                <left/>
                <right/>
                <top/>
                <bottom/>
                <vertical/>
                <horizontal/>
              </border>
            </x14:dxf>
          </x14:cfRule>
          <xm:sqref>F14:F16</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BA10-5801-4B0A-AC06-5F5702904E34}">
  <sheetPr>
    <tabColor theme="0" tint="-0.249977111117893"/>
  </sheetPr>
  <dimension ref="A1:M3"/>
  <sheetViews>
    <sheetView workbookViewId="0"/>
  </sheetViews>
  <sheetFormatPr baseColWidth="10" defaultColWidth="8.5" defaultRowHeight="15" x14ac:dyDescent="0.2"/>
  <cols>
    <col min="1" max="3" width="11.5" style="9" customWidth="1"/>
    <col min="4" max="4" width="11.5" customWidth="1"/>
    <col min="5" max="13" width="11.5" style="9" customWidth="1"/>
    <col min="14" max="16384" width="8.5" style="9"/>
  </cols>
  <sheetData>
    <row r="1" spans="1:13" ht="13" x14ac:dyDescent="0.15">
      <c r="A1" s="55" t="s">
        <v>29</v>
      </c>
      <c r="B1" s="55" t="s">
        <v>30</v>
      </c>
      <c r="C1" s="55" t="s">
        <v>31</v>
      </c>
      <c r="D1" s="35" t="s">
        <v>491</v>
      </c>
      <c r="E1" s="35" t="s">
        <v>492</v>
      </c>
      <c r="F1" s="35" t="s">
        <v>493</v>
      </c>
      <c r="G1" s="35" t="s">
        <v>494</v>
      </c>
      <c r="H1" s="35" t="s">
        <v>495</v>
      </c>
      <c r="I1" s="35" t="s">
        <v>496</v>
      </c>
      <c r="J1" s="35" t="s">
        <v>497</v>
      </c>
      <c r="K1" s="35" t="s">
        <v>498</v>
      </c>
      <c r="L1" s="35" t="s">
        <v>499</v>
      </c>
      <c r="M1" s="35" t="s">
        <v>500</v>
      </c>
    </row>
    <row r="2" spans="1:13" ht="12" x14ac:dyDescent="0.15">
      <c r="A2" s="9">
        <f>IF(E2&lt;&gt;0,Background!$D$22,0)</f>
        <v>0</v>
      </c>
      <c r="B2" s="9" t="str">
        <f>Background!$D$14</f>
        <v>Final</v>
      </c>
      <c r="C2" s="9">
        <v>1</v>
      </c>
      <c r="D2" s="9">
        <f>Reliability!$H$8</f>
        <v>0</v>
      </c>
      <c r="E2" s="9" cm="1">
        <f t="array" ref="E2:I3">ReliabilityIndexes[]</f>
        <v>0</v>
      </c>
      <c r="F2" s="9" t="e">
        <v>#N/A</v>
      </c>
      <c r="G2" s="9">
        <v>0</v>
      </c>
      <c r="H2" s="9">
        <v>0</v>
      </c>
      <c r="I2" s="9">
        <v>0</v>
      </c>
      <c r="J2" s="9">
        <f>Reliability!$G$18</f>
        <v>0</v>
      </c>
      <c r="K2" s="9">
        <f>Reliability!$G$20</f>
        <v>0</v>
      </c>
      <c r="L2" s="52">
        <f>Reliability!$G$22</f>
        <v>0</v>
      </c>
      <c r="M2" s="52">
        <f>Reliability!$G$24</f>
        <v>0</v>
      </c>
    </row>
    <row r="3" spans="1:13" ht="12" x14ac:dyDescent="0.15">
      <c r="A3" s="9">
        <f>IF(E3&lt;&gt;0,Background!$D$22,0)</f>
        <v>0</v>
      </c>
      <c r="B3" s="9" t="str">
        <f>Background!$D$14</f>
        <v>Final</v>
      </c>
      <c r="C3" s="9">
        <v>1</v>
      </c>
      <c r="D3" s="9">
        <f>Reliability!$H$8</f>
        <v>0</v>
      </c>
      <c r="E3" s="9">
        <v>0</v>
      </c>
      <c r="F3" s="9" t="e">
        <v>#N/A</v>
      </c>
      <c r="G3" s="9">
        <v>0</v>
      </c>
      <c r="H3" s="9">
        <v>0</v>
      </c>
      <c r="I3" s="9">
        <v>0</v>
      </c>
      <c r="J3" s="9">
        <f>Reliability!$G$18</f>
        <v>0</v>
      </c>
      <c r="K3" s="9">
        <f>Reliability!$G$20</f>
        <v>0</v>
      </c>
      <c r="L3" s="52">
        <f>Reliability!$G$22</f>
        <v>0</v>
      </c>
      <c r="M3" s="52">
        <f>Reliability!$G$24</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00B-973B-44FD-8937-55B12FF42A75}">
  <sheetPr>
    <tabColor theme="0" tint="-0.249977111117893"/>
  </sheetPr>
  <dimension ref="A1:L3"/>
  <sheetViews>
    <sheetView workbookViewId="0"/>
  </sheetViews>
  <sheetFormatPr baseColWidth="10" defaultColWidth="10.1640625" defaultRowHeight="12" x14ac:dyDescent="0.15"/>
  <cols>
    <col min="1" max="16384" width="10.1640625" style="9"/>
  </cols>
  <sheetData>
    <row r="1" spans="1:12" ht="13" x14ac:dyDescent="0.15">
      <c r="A1" s="55" t="s">
        <v>29</v>
      </c>
      <c r="B1" s="55" t="s">
        <v>30</v>
      </c>
      <c r="C1" s="55" t="s">
        <v>31</v>
      </c>
      <c r="D1" s="35" t="s">
        <v>501</v>
      </c>
      <c r="E1" s="35" t="s">
        <v>502</v>
      </c>
      <c r="F1" s="35" t="s">
        <v>503</v>
      </c>
      <c r="G1" s="35" t="s">
        <v>504</v>
      </c>
      <c r="H1" s="35" t="s">
        <v>505</v>
      </c>
      <c r="I1" s="35" t="s">
        <v>497</v>
      </c>
      <c r="J1" s="35" t="s">
        <v>498</v>
      </c>
      <c r="K1" s="35" t="s">
        <v>499</v>
      </c>
      <c r="L1" s="35" t="s">
        <v>500</v>
      </c>
    </row>
    <row r="2" spans="1:12" x14ac:dyDescent="0.15">
      <c r="A2" s="9">
        <f>IF(I2&lt;&gt;0,Background!$D$22,0)</f>
        <v>0</v>
      </c>
      <c r="B2" s="9" t="str">
        <f>Background!$D$14</f>
        <v>Final</v>
      </c>
      <c r="C2" s="9">
        <v>1</v>
      </c>
      <c r="D2" s="9" t="str" cm="1">
        <f t="array" ref="D2:H3">OutageMetrics[]</f>
        <v>Number of outages</v>
      </c>
      <c r="E2" s="9" t="str">
        <v>customer/year</v>
      </c>
      <c r="F2" s="9">
        <v>0</v>
      </c>
      <c r="G2" s="9">
        <v>0</v>
      </c>
      <c r="H2" s="9">
        <v>0</v>
      </c>
      <c r="I2" s="9">
        <f>Reliability!$G$18</f>
        <v>0</v>
      </c>
      <c r="J2" s="9">
        <f>Reliability!$G$20</f>
        <v>0</v>
      </c>
      <c r="K2" s="52">
        <f>Reliability!$G$22</f>
        <v>0</v>
      </c>
      <c r="L2" s="52">
        <f>Reliability!$G$24</f>
        <v>0</v>
      </c>
    </row>
    <row r="3" spans="1:12" x14ac:dyDescent="0.15">
      <c r="A3" s="9">
        <f>IF(I3&lt;&gt;0,Background!$D$22,0)</f>
        <v>0</v>
      </c>
      <c r="B3" s="9" t="str">
        <f>Background!$D$14</f>
        <v>Final</v>
      </c>
      <c r="C3" s="9">
        <v>1</v>
      </c>
      <c r="D3" s="9" t="str">
        <v>Duration of typical outage</v>
      </c>
      <c r="E3" s="9" t="str">
        <v>minutes/outage</v>
      </c>
      <c r="F3" s="9">
        <v>0</v>
      </c>
      <c r="G3" s="9">
        <v>0</v>
      </c>
      <c r="H3" s="9">
        <v>0</v>
      </c>
      <c r="I3" s="9">
        <f>Reliability!$G$18</f>
        <v>0</v>
      </c>
      <c r="J3" s="9">
        <f>Reliability!$G$20</f>
        <v>0</v>
      </c>
      <c r="K3" s="52">
        <f>Reliability!$G$22</f>
        <v>0</v>
      </c>
      <c r="L3" s="52">
        <f>Reliability!$G$24</f>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1970-26BA-433D-852D-D78FAC64A51A}">
  <sheetPr>
    <tabColor theme="0" tint="-0.249977111117893"/>
  </sheetPr>
  <dimension ref="A1:G4"/>
  <sheetViews>
    <sheetView workbookViewId="0"/>
  </sheetViews>
  <sheetFormatPr baseColWidth="10" defaultColWidth="9.5" defaultRowHeight="12" x14ac:dyDescent="0.15"/>
  <cols>
    <col min="1" max="1" width="8.5" style="9" bestFit="1" customWidth="1"/>
    <col min="2" max="2" width="10.5" style="9" bestFit="1" customWidth="1"/>
    <col min="3" max="3" width="7.5" style="9" bestFit="1" customWidth="1"/>
    <col min="4" max="4" width="8.5" style="9" bestFit="1" customWidth="1"/>
    <col min="5" max="6" width="9.5" style="9" bestFit="1" customWidth="1"/>
    <col min="7" max="7" width="11.5" style="9" bestFit="1" customWidth="1"/>
    <col min="8" max="16384" width="9.5" style="9"/>
  </cols>
  <sheetData>
    <row r="1" spans="1:7" ht="13" x14ac:dyDescent="0.15">
      <c r="A1" s="55" t="s">
        <v>29</v>
      </c>
      <c r="B1" s="55" t="s">
        <v>30</v>
      </c>
      <c r="C1" s="55" t="s">
        <v>31</v>
      </c>
      <c r="D1" s="35" t="s">
        <v>506</v>
      </c>
      <c r="E1" s="35" t="s">
        <v>507</v>
      </c>
      <c r="F1" s="35" t="s">
        <v>508</v>
      </c>
      <c r="G1" s="35" t="s">
        <v>509</v>
      </c>
    </row>
    <row r="2" spans="1:7" x14ac:dyDescent="0.15">
      <c r="A2" s="9">
        <f>IF(D2&lt;&gt;0,Background!$D$22,0)</f>
        <v>0</v>
      </c>
      <c r="B2" s="9" t="str">
        <f>Background!$D$14</f>
        <v>Final</v>
      </c>
      <c r="C2" s="9">
        <v>1</v>
      </c>
      <c r="D2" s="9" cm="1">
        <f t="array" ref="D2:G4">ReliabilityFuelSavings[]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EF7B-2C29-4278-BB2B-5287E6BC3244}">
  <sheetPr>
    <tabColor theme="8" tint="-0.499984740745262"/>
  </sheetPr>
  <dimension ref="B2:I62"/>
  <sheetViews>
    <sheetView showGridLines="0" zoomScaleNormal="100" workbookViewId="0">
      <selection activeCell="B2" sqref="B2"/>
    </sheetView>
  </sheetViews>
  <sheetFormatPr baseColWidth="10" defaultColWidth="9.1640625" defaultRowHeight="15" x14ac:dyDescent="0.2"/>
  <cols>
    <col min="1" max="1" width="2.5" customWidth="1"/>
    <col min="2" max="2" width="23.1640625" customWidth="1"/>
    <col min="3" max="3" width="13.5" customWidth="1"/>
    <col min="4" max="4" width="14.5" customWidth="1"/>
    <col min="5" max="5" width="15.5" customWidth="1"/>
    <col min="6" max="6" width="15.83203125" customWidth="1"/>
    <col min="7" max="7" width="14.5" customWidth="1"/>
    <col min="8" max="8" width="12.5" customWidth="1"/>
    <col min="10" max="10" width="8.5" customWidth="1"/>
  </cols>
  <sheetData>
    <row r="2" spans="2:8" x14ac:dyDescent="0.2">
      <c r="B2" s="13" t="s">
        <v>510</v>
      </c>
      <c r="C2" s="13"/>
      <c r="H2" s="95" t="s">
        <v>0</v>
      </c>
    </row>
    <row r="3" spans="2:8" x14ac:dyDescent="0.2">
      <c r="B3" s="7" t="s">
        <v>313</v>
      </c>
    </row>
    <row r="4" spans="2:8" x14ac:dyDescent="0.2">
      <c r="B4" s="7" t="s">
        <v>511</v>
      </c>
    </row>
    <row r="5" spans="2:8" ht="5" customHeight="1" x14ac:dyDescent="0.2"/>
    <row r="6" spans="2:8" x14ac:dyDescent="0.2">
      <c r="B6" s="176" t="s">
        <v>512</v>
      </c>
      <c r="H6" s="135"/>
    </row>
    <row r="7" spans="2:8" ht="5" customHeight="1" x14ac:dyDescent="0.2">
      <c r="B7" s="177"/>
      <c r="H7" s="178"/>
    </row>
    <row r="8" spans="2:8" x14ac:dyDescent="0.2">
      <c r="B8" s="176" t="s">
        <v>513</v>
      </c>
      <c r="H8" s="187"/>
    </row>
    <row r="9" spans="2:8" ht="5" customHeight="1" x14ac:dyDescent="0.2">
      <c r="B9" s="176"/>
      <c r="H9" s="178"/>
    </row>
    <row r="10" spans="2:8" x14ac:dyDescent="0.2">
      <c r="B10" s="176" t="s">
        <v>514</v>
      </c>
      <c r="H10" s="188"/>
    </row>
    <row r="11" spans="2:8" ht="5" customHeight="1" x14ac:dyDescent="0.2">
      <c r="B11" s="176"/>
      <c r="H11" s="178"/>
    </row>
    <row r="12" spans="2:8" x14ac:dyDescent="0.2">
      <c r="B12" s="176" t="s">
        <v>515</v>
      </c>
      <c r="H12" s="188"/>
    </row>
    <row r="13" spans="2:8" ht="5" customHeight="1" x14ac:dyDescent="0.2">
      <c r="B13" s="177"/>
    </row>
    <row r="14" spans="2:8" x14ac:dyDescent="0.2">
      <c r="B14" s="176" t="s">
        <v>516</v>
      </c>
    </row>
    <row r="15" spans="2:8" ht="5" customHeight="1" x14ac:dyDescent="0.2">
      <c r="B15" s="177"/>
    </row>
    <row r="16" spans="2:8" x14ac:dyDescent="0.2">
      <c r="B16" s="179" t="s">
        <v>517</v>
      </c>
      <c r="D16" s="188"/>
    </row>
    <row r="17" spans="2:9" ht="5" customHeight="1" x14ac:dyDescent="0.2">
      <c r="B17" s="179"/>
      <c r="D17" s="178"/>
    </row>
    <row r="18" spans="2:9" x14ac:dyDescent="0.2">
      <c r="B18" s="179" t="s">
        <v>518</v>
      </c>
      <c r="D18" s="188"/>
    </row>
    <row r="19" spans="2:9" ht="5" customHeight="1" x14ac:dyDescent="0.2">
      <c r="B19" s="179"/>
      <c r="D19" s="178"/>
    </row>
    <row r="20" spans="2:9" x14ac:dyDescent="0.2">
      <c r="B20" s="179" t="s">
        <v>519</v>
      </c>
      <c r="D20" s="188"/>
      <c r="I20" s="139">
        <f>COUNTIF(D16:D28,"")</f>
        <v>13</v>
      </c>
    </row>
    <row r="21" spans="2:9" ht="5" customHeight="1" x14ac:dyDescent="0.2">
      <c r="B21" s="179"/>
      <c r="D21" s="178"/>
    </row>
    <row r="22" spans="2:9" ht="14.5" customHeight="1" x14ac:dyDescent="0.2">
      <c r="B22" s="179" t="s">
        <v>520</v>
      </c>
      <c r="D22" s="188"/>
      <c r="I22" s="87" t="s">
        <v>11</v>
      </c>
    </row>
    <row r="23" spans="2:9" ht="5" customHeight="1" x14ac:dyDescent="0.2">
      <c r="B23" s="179"/>
      <c r="D23" s="178"/>
    </row>
    <row r="24" spans="2:9" x14ac:dyDescent="0.2">
      <c r="B24" s="179" t="s">
        <v>521</v>
      </c>
      <c r="D24" s="188"/>
    </row>
    <row r="25" spans="2:9" ht="5" customHeight="1" x14ac:dyDescent="0.2">
      <c r="B25" s="179"/>
      <c r="D25" s="178"/>
    </row>
    <row r="26" spans="2:9" x14ac:dyDescent="0.2">
      <c r="B26" s="179" t="s">
        <v>522</v>
      </c>
      <c r="D26" s="188"/>
    </row>
    <row r="27" spans="2:9" ht="5" customHeight="1" x14ac:dyDescent="0.2">
      <c r="B27" s="179"/>
      <c r="D27" s="178"/>
    </row>
    <row r="28" spans="2:9" x14ac:dyDescent="0.2">
      <c r="B28" s="179" t="s">
        <v>523</v>
      </c>
      <c r="D28" s="188"/>
    </row>
    <row r="29" spans="2:9" ht="5" customHeight="1" x14ac:dyDescent="0.2">
      <c r="B29" s="177"/>
    </row>
    <row r="30" spans="2:9" x14ac:dyDescent="0.2">
      <c r="B30" s="176" t="s">
        <v>524</v>
      </c>
      <c r="H30" s="112"/>
    </row>
    <row r="32" spans="2:9" x14ac:dyDescent="0.2">
      <c r="B32" s="13" t="s">
        <v>525</v>
      </c>
    </row>
    <row r="33" spans="2:9" ht="5" customHeight="1" x14ac:dyDescent="0.2">
      <c r="B33" s="13"/>
    </row>
    <row r="34" spans="2:9" x14ac:dyDescent="0.2">
      <c r="B34" s="12" t="s">
        <v>83</v>
      </c>
    </row>
    <row r="35" spans="2:9" ht="5" customHeight="1" x14ac:dyDescent="0.2"/>
    <row r="36" spans="2:9" ht="50.25" customHeight="1" x14ac:dyDescent="0.2">
      <c r="B36" s="56" t="s">
        <v>526</v>
      </c>
      <c r="C36" s="27" t="s">
        <v>527</v>
      </c>
      <c r="D36" s="27" t="s">
        <v>528</v>
      </c>
      <c r="E36" s="27" t="s">
        <v>529</v>
      </c>
      <c r="F36" s="28" t="s">
        <v>530</v>
      </c>
      <c r="G36" s="27" t="s">
        <v>531</v>
      </c>
    </row>
    <row r="37" spans="2:9" x14ac:dyDescent="0.2">
      <c r="B37" s="189"/>
      <c r="C37" s="190"/>
      <c r="D37" s="191"/>
      <c r="E37" s="192"/>
      <c r="F37" s="193"/>
      <c r="G37" s="193"/>
    </row>
    <row r="38" spans="2:9" ht="14.5" customHeight="1" x14ac:dyDescent="0.2">
      <c r="I38" s="87" t="s">
        <v>11</v>
      </c>
    </row>
    <row r="39" spans="2:9" x14ac:dyDescent="0.2">
      <c r="B39" s="180" t="s">
        <v>532</v>
      </c>
    </row>
    <row r="40" spans="2:9" ht="5" customHeight="1" x14ac:dyDescent="0.2">
      <c r="B40" s="180"/>
    </row>
    <row r="41" spans="2:9" x14ac:dyDescent="0.2">
      <c r="B41" s="12" t="s">
        <v>83</v>
      </c>
    </row>
    <row r="42" spans="2:9" ht="5" customHeight="1" x14ac:dyDescent="0.2"/>
    <row r="43" spans="2:9" ht="42" customHeight="1" x14ac:dyDescent="0.2">
      <c r="B43" s="181" t="s">
        <v>533</v>
      </c>
      <c r="C43" s="181" t="s">
        <v>534</v>
      </c>
      <c r="D43" s="181" t="s">
        <v>535</v>
      </c>
      <c r="E43" s="181" t="s">
        <v>536</v>
      </c>
      <c r="F43" s="181" t="s">
        <v>537</v>
      </c>
    </row>
    <row r="44" spans="2:9" x14ac:dyDescent="0.2">
      <c r="B44" s="182">
        <f>IF(D$18="Yes",B$18,)</f>
        <v>0</v>
      </c>
      <c r="C44" s="194"/>
      <c r="D44" s="194"/>
      <c r="E44" s="194"/>
      <c r="F44" s="195"/>
    </row>
    <row r="45" spans="2:9" x14ac:dyDescent="0.2">
      <c r="B45" s="183">
        <f>IF(D20="Yes",B$20,)</f>
        <v>0</v>
      </c>
      <c r="C45" s="196"/>
      <c r="D45" s="196"/>
      <c r="E45" s="196"/>
      <c r="F45" s="197"/>
    </row>
    <row r="47" spans="2:9" x14ac:dyDescent="0.2">
      <c r="B47" s="180" t="s">
        <v>538</v>
      </c>
      <c r="H47" s="95" t="s">
        <v>0</v>
      </c>
    </row>
    <row r="48" spans="2:9" ht="5" customHeight="1" x14ac:dyDescent="0.2">
      <c r="B48" s="13"/>
    </row>
    <row r="49" spans="2:8" x14ac:dyDescent="0.2">
      <c r="B49" s="12" t="s">
        <v>83</v>
      </c>
    </row>
    <row r="50" spans="2:8" x14ac:dyDescent="0.2">
      <c r="B50" s="184" t="s">
        <v>313</v>
      </c>
    </row>
    <row r="51" spans="2:8" x14ac:dyDescent="0.2">
      <c r="B51" s="184" t="s">
        <v>539</v>
      </c>
    </row>
    <row r="52" spans="2:8" ht="5" customHeight="1" x14ac:dyDescent="0.2">
      <c r="B52" s="184"/>
    </row>
    <row r="53" spans="2:8" ht="43.5" customHeight="1" x14ac:dyDescent="0.2">
      <c r="B53" s="181" t="s">
        <v>533</v>
      </c>
      <c r="C53" s="181" t="s">
        <v>534</v>
      </c>
      <c r="D53" s="181" t="s">
        <v>540</v>
      </c>
      <c r="E53" s="181" t="s">
        <v>529</v>
      </c>
      <c r="F53" s="181" t="s">
        <v>530</v>
      </c>
      <c r="G53" s="181" t="s">
        <v>531</v>
      </c>
    </row>
    <row r="54" spans="2:8" x14ac:dyDescent="0.2">
      <c r="B54" s="185">
        <f>IF(D22="Yes",B22,)</f>
        <v>0</v>
      </c>
      <c r="C54" s="198"/>
      <c r="D54" s="186"/>
      <c r="E54" s="201"/>
      <c r="F54" s="201"/>
      <c r="G54" s="202"/>
    </row>
    <row r="55" spans="2:8" x14ac:dyDescent="0.2">
      <c r="B55" s="185">
        <f>IF(D24="Yes",B24,)</f>
        <v>0</v>
      </c>
      <c r="C55" s="198"/>
      <c r="D55" s="186"/>
      <c r="E55" s="201"/>
      <c r="F55" s="201"/>
      <c r="G55" s="202"/>
    </row>
    <row r="56" spans="2:8" x14ac:dyDescent="0.2">
      <c r="B56" s="185">
        <f>IF(D26="Yes",B26,)</f>
        <v>0</v>
      </c>
      <c r="C56" s="199"/>
      <c r="D56" s="186"/>
      <c r="E56" s="203"/>
      <c r="F56" s="203"/>
      <c r="G56" s="203"/>
    </row>
    <row r="57" spans="2:8" x14ac:dyDescent="0.2">
      <c r="B57" s="185">
        <f>IF(D28="Yes",B28,)</f>
        <v>0</v>
      </c>
      <c r="C57" s="198"/>
      <c r="D57" s="205"/>
      <c r="E57" s="201"/>
      <c r="F57" s="201"/>
      <c r="G57" s="202"/>
    </row>
    <row r="58" spans="2:8" x14ac:dyDescent="0.2">
      <c r="B58" s="207">
        <f>IF(H30="Yes","&lt; ADD CRITICAL SERVICE &gt;",)</f>
        <v>0</v>
      </c>
      <c r="C58" s="200"/>
      <c r="D58" s="206"/>
      <c r="E58" s="204"/>
      <c r="F58" s="204"/>
      <c r="G58" s="204"/>
    </row>
    <row r="59" spans="2:8" x14ac:dyDescent="0.2">
      <c r="B59" s="17"/>
      <c r="C59" s="17"/>
      <c r="D59" s="17"/>
      <c r="E59" s="17"/>
      <c r="F59" s="17"/>
      <c r="G59" s="17"/>
    </row>
    <row r="60" spans="2:8" x14ac:dyDescent="0.2">
      <c r="B60" s="17"/>
      <c r="C60" s="17"/>
      <c r="D60" s="17"/>
      <c r="E60" s="17"/>
      <c r="F60" s="17"/>
      <c r="G60" s="17"/>
    </row>
    <row r="62" spans="2:8" x14ac:dyDescent="0.2">
      <c r="H62" s="95" t="s">
        <v>0</v>
      </c>
    </row>
  </sheetData>
  <sheetProtection sheet="1" objects="1" scenarios="1"/>
  <conditionalFormatting sqref="H6 H8 H10 H12 D16 D18 D20 D22 D24 D26 D28 H30 B37:G37 C44:F45 C54:C57 D57 E54:G57 C58:G58">
    <cfRule type="containsBlanks" dxfId="273" priority="377">
      <formula>LEN(TRIM(B6))=0</formula>
    </cfRule>
  </conditionalFormatting>
  <conditionalFormatting sqref="B32:H33 B35:H38 C34:H34">
    <cfRule type="expression" dxfId="272" priority="33">
      <formula>$D$16&lt;&gt;"Yes"</formula>
    </cfRule>
  </conditionalFormatting>
  <conditionalFormatting sqref="B44:F44">
    <cfRule type="expression" dxfId="271" priority="25">
      <formula>ISBLANK($D$18)</formula>
    </cfRule>
    <cfRule type="expression" dxfId="270" priority="31">
      <formula>$B$44=0</formula>
    </cfRule>
  </conditionalFormatting>
  <conditionalFormatting sqref="B45:F45">
    <cfRule type="expression" dxfId="269" priority="24">
      <formula>ISBLANK($D$20)</formula>
    </cfRule>
    <cfRule type="expression" dxfId="268" priority="30">
      <formula>$B$45=0</formula>
    </cfRule>
  </conditionalFormatting>
  <conditionalFormatting sqref="B54:G54">
    <cfRule type="expression" dxfId="267" priority="16">
      <formula>ISBLANK($D$22)</formula>
    </cfRule>
    <cfRule type="expression" dxfId="266" priority="22">
      <formula>$B$54=0</formula>
    </cfRule>
  </conditionalFormatting>
  <conditionalFormatting sqref="B55:G55">
    <cfRule type="expression" dxfId="265" priority="17">
      <formula>ISBLANK($D$24)</formula>
    </cfRule>
    <cfRule type="expression" dxfId="264" priority="28">
      <formula>$B$55=0</formula>
    </cfRule>
  </conditionalFormatting>
  <conditionalFormatting sqref="B57:G57">
    <cfRule type="expression" dxfId="263" priority="21">
      <formula>ISBLANK($D$28)</formula>
    </cfRule>
    <cfRule type="expression" dxfId="262" priority="37">
      <formula>$B$57=0</formula>
    </cfRule>
  </conditionalFormatting>
  <conditionalFormatting sqref="B39">
    <cfRule type="expression" dxfId="261" priority="27">
      <formula>OR($D$18="Yes",$D$20="Yes")</formula>
    </cfRule>
  </conditionalFormatting>
  <conditionalFormatting sqref="B43:F43">
    <cfRule type="expression" dxfId="260" priority="26">
      <formula>OR($D$18="Yes",$D$20="Yes")</formula>
    </cfRule>
  </conditionalFormatting>
  <conditionalFormatting sqref="B44:F45">
    <cfRule type="expression" dxfId="259" priority="23">
      <formula>AND($D$18="No",$D$20="No")</formula>
    </cfRule>
  </conditionalFormatting>
  <conditionalFormatting sqref="B56:G56">
    <cfRule type="expression" dxfId="258" priority="18">
      <formula>ISBLANK($D$26)</formula>
    </cfRule>
    <cfRule type="expression" dxfId="257" priority="29">
      <formula>$B$56=0</formula>
    </cfRule>
  </conditionalFormatting>
  <conditionalFormatting sqref="B34">
    <cfRule type="expression" dxfId="256" priority="7">
      <formula>$D$16&lt;&gt;"Yes"</formula>
    </cfRule>
  </conditionalFormatting>
  <conditionalFormatting sqref="B42:H42 C40:H41">
    <cfRule type="expression" dxfId="255" priority="12">
      <formula>$D$16&lt;&gt;"Yes"</formula>
    </cfRule>
  </conditionalFormatting>
  <conditionalFormatting sqref="B48:H48 C49:H49">
    <cfRule type="expression" dxfId="254" priority="10">
      <formula>$D$16&lt;&gt;"Yes"</formula>
    </cfRule>
  </conditionalFormatting>
  <conditionalFormatting sqref="B41">
    <cfRule type="expression" dxfId="253" priority="6">
      <formula>AND($D$18&lt;&gt;"Yes",$D$20&lt;&gt;"Yes")</formula>
    </cfRule>
  </conditionalFormatting>
  <conditionalFormatting sqref="B40">
    <cfRule type="expression" dxfId="252" priority="4">
      <formula>OR($D$18="Yes",$D$20="Yes")</formula>
    </cfRule>
  </conditionalFormatting>
  <conditionalFormatting sqref="B51:B52">
    <cfRule type="expression" dxfId="251" priority="374">
      <formula>$H$30="Yes"</formula>
    </cfRule>
  </conditionalFormatting>
  <conditionalFormatting sqref="B47">
    <cfRule type="expression" dxfId="250" priority="375">
      <formula>OR($D$22="Yes",$D$24="Yes",$D$26="Yes",$D$28="Yes",$H$30="Yes")</formula>
    </cfRule>
  </conditionalFormatting>
  <conditionalFormatting sqref="B50">
    <cfRule type="expression" dxfId="249" priority="376">
      <formula>OR($D$22="Yes",$D$24="Yes",$D$26="Yes",$D$28="Yes",$H$30="Yes")</formula>
    </cfRule>
  </conditionalFormatting>
  <conditionalFormatting sqref="B53:G53">
    <cfRule type="expression" dxfId="248" priority="378">
      <formula>OR($D$22="Yes",$D$24="Yes",$D$26="Yes",$D$28="Yes",$H$30="Yes")</formula>
    </cfRule>
  </conditionalFormatting>
  <conditionalFormatting sqref="B54:G58">
    <cfRule type="expression" dxfId="247" priority="379">
      <formula>AND($D$22="No",$D$24="No",$D$26="No",$D$28="No",$H$30="No")</formula>
    </cfRule>
  </conditionalFormatting>
  <conditionalFormatting sqref="B58:G58">
    <cfRule type="expression" dxfId="246" priority="8">
      <formula>ISBLANK($H$30)</formula>
    </cfRule>
    <cfRule type="expression" dxfId="245" priority="380">
      <formula>$B$58=0</formula>
    </cfRule>
  </conditionalFormatting>
  <conditionalFormatting sqref="B49">
    <cfRule type="expression" dxfId="244" priority="381">
      <formula>AND($D$22&lt;&gt;"Yes",$D$24&lt;&gt;"Yes",$D$26&lt;&gt;"Yes",$D$28&lt;&gt;"Yes",$H$30&lt;&gt;"Yes")</formula>
    </cfRule>
  </conditionalFormatting>
  <conditionalFormatting sqref="I22">
    <cfRule type="expression" dxfId="243" priority="2">
      <formula>$I$20=13</formula>
    </cfRule>
  </conditionalFormatting>
  <conditionalFormatting sqref="I38">
    <cfRule type="expression" dxfId="242" priority="1">
      <formula>$I$20=13</formula>
    </cfRule>
  </conditionalFormatting>
  <dataValidations xWindow="1199" yWindow="780" count="22">
    <dataValidation allowBlank="1" showInputMessage="1" showErrorMessage="1" promptTitle="Final Target Time" prompt="Please provide the target response time during an outage with the improvement, at the time of the final questionnaire (hrs)." sqref="F44:F45" xr:uid="{84510B8D-8138-4640-96EE-566B3FDDC705}"/>
    <dataValidation allowBlank="1" showInputMessage="1" showErrorMessage="1" promptTitle="Target Time" prompt="Please provide the target response time during an outage with the improvement (hrs)." sqref="E44:E45" xr:uid="{AA7BD58E-C351-4656-96CC-2FD880B831BC}"/>
    <dataValidation allowBlank="1" showInputMessage="1" showErrorMessage="1" promptTitle="Benchmark Time" prompt="Please provide the response time during an outage without the improvement (hrs)." sqref="D44:D45" xr:uid="{D947CD1E-C681-43D0-B7F2-E92E39F57907}"/>
    <dataValidation type="whole" operator="greaterThan" allowBlank="1" showInputMessage="1" showErrorMessage="1" promptTitle="Number of People Served" prompt="Please provide the number of people benefiting from the improvement associated with this service." sqref="C44:C45" xr:uid="{4959FD21-7627-414B-835E-353A42C043C9}">
      <formula1>-1</formula1>
    </dataValidation>
    <dataValidation allowBlank="1" showInputMessage="1" showErrorMessage="1" promptTitle="Final Target Level of Service" prompt="Please provide the target level of service that would be maintained by the service during an outage with the improvement, at the time of the final questionnaire." sqref="G54:G58" xr:uid="{5FB44B3D-EAB4-47BF-A37D-B6A23E9DC4AE}"/>
    <dataValidation allowBlank="1" showInputMessage="1" showErrorMessage="1" promptTitle="Target Level of Service" prompt="Please provide the target level of service that would be maintained by the service during an outage with the improvement." sqref="F54:F58" xr:uid="{4EF79ED8-1BF7-465B-B01F-477FAEABD79E}"/>
    <dataValidation allowBlank="1" showInputMessage="1" showErrorMessage="1" promptTitle="Benchmark Level of Service" prompt="Please provide the level of service that would be maintained by this service type during an outage without the improvement." sqref="E54:E58" xr:uid="{723FA608-FBFD-47A6-9A96-B7119A3E7F7E}"/>
    <dataValidation type="whole" operator="greaterThan" allowBlank="1" showInputMessage="1" showErrorMessage="1" promptTitle="Value Per Capita Per Day" prompt="Please provide the dollar value per capita per day of service when operating at 100% service level. " sqref="D57:D58" xr:uid="{BA956C60-57B3-4E18-9AAF-20FCDB196175}">
      <formula1>0</formula1>
    </dataValidation>
    <dataValidation allowBlank="1" showInputMessage="1" showErrorMessage="1" promptTitle="Number of People Served" prompt="Please provide the number of people benefiting from the improvement associated with this service." sqref="C54:C58" xr:uid="{B4DC65A0-34A9-44C9-A545-0EFB3B020DB6}"/>
    <dataValidation allowBlank="1" showInputMessage="1" showErrorMessage="1" promptTitle="Service Type" prompt="Type in any additional critical public services at the bottom of the list." sqref="B54:B58" xr:uid="{EA49E2CE-EA07-41EF-B63C-658BED77FFDA}"/>
    <dataValidation type="decimal" operator="greaterThan" allowBlank="1" showInputMessage="1" showErrorMessage="1" promptTitle="Target Level of Service - Final" prompt="Please provide the target level of service that would be maintained by these hospitals during an outage with the improvement, at the time of the final questionnaire." sqref="G37" xr:uid="{DC5DA826-329C-4102-B1F8-CE1E08B026E9}">
      <formula1>-1</formula1>
    </dataValidation>
    <dataValidation type="decimal" operator="greaterThan" allowBlank="1" showInputMessage="1" showErrorMessage="1" promptTitle="Target Level of Service" prompt="Please provide the target level of service that would be maintained by these hospitals during an outage with the improvement." sqref="F37" xr:uid="{42BCEA1E-0BAE-4651-97A2-5E73ED6F71EC}">
      <formula1>-1</formula1>
    </dataValidation>
    <dataValidation type="decimal" operator="greaterThan" allowBlank="1" showInputMessage="1" showErrorMessage="1" promptTitle="Benchmark Level of Service" prompt="Please provide the level of service that would be maintained by these hospitals during an outage without the improvement." sqref="E37" xr:uid="{9B3EFBDA-8477-48A1-894A-9E8038DC3E6D}">
      <formula1>-1</formula1>
    </dataValidation>
    <dataValidation type="decimal" operator="greaterThan" allowBlank="1" showInputMessage="1" showErrorMessage="1" promptTitle="Alternative Hospital Distance" prompt="Please provide the average distance (miles) to the alternative hospital from the hospitals benefiting from the improvement." sqref="D37" xr:uid="{3F1E16ED-5504-4081-889A-FF7CF7D0ED79}">
      <formula1>0</formula1>
    </dataValidation>
    <dataValidation type="list" allowBlank="1" showInputMessage="1" showErrorMessage="1" promptTitle="Alternative Hospital County" prompt="Please provide the county for an alternative hospital to which emergency patients would be directed if hospitals in the service area were unable to treat them." sqref="C37" xr:uid="{5B27D30D-D7FC-4F9C-A4CD-1B7A6A12992C}">
      <formula1>INDIRECT("County[County]")</formula1>
    </dataValidation>
    <dataValidation type="whole" operator="greaterThan" allowBlank="1" showInputMessage="1" showErrorMessage="1" promptTitle="Number of Hospitals" prompt="Please provide the number of hospitals benefiting from the improvement." sqref="B37" xr:uid="{24C98A86-4554-4410-85C9-3752A45CFC36}">
      <formula1>0</formula1>
    </dataValidation>
    <dataValidation type="list" allowBlank="1" showInputMessage="1" showErrorMessage="1" sqref="H12" xr:uid="{D5745EDE-98F2-4DF3-83C9-D6566A59B988}">
      <formula1>INDIRECT("ServiceAreaType[ServiceAreaType]")</formula1>
    </dataValidation>
    <dataValidation type="decimal" operator="greaterThan" allowBlank="1" showInputMessage="1" showErrorMessage="1" promptTitle="Average Duration" prompt="Please provide estimate in days." sqref="H6" xr:uid="{53A04B8B-6A1B-478E-9153-C6B93758916B}">
      <formula1>0</formula1>
    </dataValidation>
    <dataValidation type="list" allowBlank="1" showInputMessage="1" showErrorMessage="1" promptTitle="California County" prompt="Use the drop-down list to select the relevant county." sqref="H10" xr:uid="{B084AF3D-7650-43A4-9F95-381CE282841D}">
      <formula1>INDIRECT("County[County]")</formula1>
    </dataValidation>
    <dataValidation type="whole" operator="greaterThan" allowBlank="1" showInputMessage="1" showErrorMessage="1" promptTitle="Average Number of Outages" prompt="Please provide the estimated average number of outages that occur annually." sqref="H8" xr:uid="{29D926DC-69FE-41BF-BC07-BD7FE8FB65FD}">
      <formula1>-1</formula1>
    </dataValidation>
    <dataValidation type="list" allowBlank="1" showInputMessage="1" showErrorMessage="1" sqref="H30 D20 D18 D22 D24 D26 D28 D16" xr:uid="{879F5CC3-FA62-423B-9648-4B9C46109EF7}">
      <formula1>INDIRECT("Yes_No[Yes_No]")</formula1>
    </dataValidation>
    <dataValidation type="list" allowBlank="1" showInputMessage="1" showErrorMessage="1" sqref="H10" xr:uid="{17988D6C-9055-4D0E-86FC-C1E95D589F1D}">
      <formula1>INDIRECT("County[County]")</formula1>
    </dataValidation>
  </dataValidations>
  <hyperlinks>
    <hyperlink ref="H2" location="Review!B2" tooltip="NEXT PAGE &gt;" display="NEXT PAGE &gt;" xr:uid="{A9286A8A-FF30-44B1-8C1D-980863D7575D}"/>
    <hyperlink ref="H47" location="Review!B2" tooltip="NEXT PAGE &gt;" display="NEXT PAGE &gt;" xr:uid="{D3AB22AD-A0F6-462A-8541-23D584D0833F}"/>
    <hyperlink ref="H62" location="Review!B2" tooltip="NEXT PAGE &gt;" display="NEXT PAGE &gt;" xr:uid="{72DEE701-0E98-4D2E-9944-06F74A20E645}"/>
  </hyperlinks>
  <pageMargins left="0.25" right="0.25" top="0.75" bottom="0.75" header="0.3" footer="0.3"/>
  <pageSetup orientation="landscape" r:id="rId1"/>
  <ignoredErrors>
    <ignoredError sqref="B45" calculatedColumn="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3" id="{7E1AEFC4-2C54-4C4B-B6E3-74A4A8ADF342}">
            <xm:f>Background!$D$14&lt;&gt;"Final"</xm:f>
            <x14:dxf>
              <font>
                <color theme="0"/>
              </font>
            </x14:dxf>
          </x14:cfRule>
          <xm:sqref>B34</xm:sqref>
        </x14:conditionalFormatting>
        <x14:conditionalFormatting xmlns:xm="http://schemas.microsoft.com/office/excel/2006/main">
          <x14:cfRule type="expression" priority="15" id="{53AA37F0-92C6-482F-914F-73B6CF8AB671}">
            <xm:f>Background!$D$14&lt;&gt;"Final"</xm:f>
            <x14:dxf>
              <font>
                <color theme="0"/>
              </font>
              <border>
                <left/>
                <right/>
                <top/>
                <bottom/>
              </border>
            </x14:dxf>
          </x14:cfRule>
          <xm:sqref>B49 G53:G58</xm:sqref>
        </x14:conditionalFormatting>
        <x14:conditionalFormatting xmlns:xm="http://schemas.microsoft.com/office/excel/2006/main">
          <x14:cfRule type="expression" priority="9" stopIfTrue="1" id="{9B4CC07B-4747-4D50-B33F-10B00D65E80D}">
            <xm:f>Background!$D$14&lt;&gt;"Final"</xm:f>
            <x14:dxf>
              <font>
                <color theme="0"/>
              </font>
              <fill>
                <patternFill>
                  <fgColor theme="0"/>
                  <bgColor theme="0"/>
                </patternFill>
              </fill>
              <border>
                <left/>
                <right/>
                <top/>
                <bottom/>
              </border>
            </x14:dxf>
          </x14:cfRule>
          <xm:sqref>G36:G37 F43:F45 G53:G58</xm:sqref>
        </x14:conditionalFormatting>
        <x14:conditionalFormatting xmlns:xm="http://schemas.microsoft.com/office/excel/2006/main">
          <x14:cfRule type="expression" priority="3" id="{BACF8B03-0B99-4320-9F84-ED698744FE92}">
            <xm:f>Background!$D$14&lt;&gt;"Final"</xm:f>
            <x14:dxf>
              <font>
                <color theme="0"/>
              </font>
            </x14:dxf>
          </x14:cfRule>
          <xm:sqref>B41</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9585-7FF0-4F15-B09E-EEAE09453ACC}">
  <sheetPr>
    <tabColor theme="0" tint="-0.249977111117893"/>
  </sheetPr>
  <dimension ref="A1:O2"/>
  <sheetViews>
    <sheetView workbookViewId="0">
      <selection activeCell="F3" sqref="F3"/>
    </sheetView>
  </sheetViews>
  <sheetFormatPr baseColWidth="10" defaultColWidth="11.5" defaultRowHeight="12" x14ac:dyDescent="0.15"/>
  <cols>
    <col min="1" max="16384" width="11.5" style="9"/>
  </cols>
  <sheetData>
    <row r="1" spans="1:15" ht="13" x14ac:dyDescent="0.15">
      <c r="A1" s="55" t="s">
        <v>29</v>
      </c>
      <c r="B1" s="55" t="s">
        <v>30</v>
      </c>
      <c r="C1" s="55" t="s">
        <v>31</v>
      </c>
      <c r="D1" s="35" t="s">
        <v>541</v>
      </c>
      <c r="E1" s="35" t="s">
        <v>542</v>
      </c>
      <c r="F1" s="35" t="s">
        <v>543</v>
      </c>
      <c r="G1" s="35" t="s">
        <v>544</v>
      </c>
      <c r="H1" s="35" t="s">
        <v>545</v>
      </c>
      <c r="I1" s="35" t="s">
        <v>546</v>
      </c>
      <c r="J1" s="35" t="s">
        <v>547</v>
      </c>
      <c r="K1" s="35" t="s">
        <v>548</v>
      </c>
      <c r="L1" s="35" t="s">
        <v>549</v>
      </c>
      <c r="M1" s="35" t="s">
        <v>550</v>
      </c>
      <c r="N1" s="35" t="s">
        <v>551</v>
      </c>
      <c r="O1" s="35" t="s">
        <v>552</v>
      </c>
    </row>
    <row r="2" spans="1:15" x14ac:dyDescent="0.15">
      <c r="A2" s="9">
        <f>IF(D2&lt;&gt;0,Background!$D$22,0)</f>
        <v>0</v>
      </c>
      <c r="B2" s="9" t="str">
        <f>Background!$D$14</f>
        <v>Final</v>
      </c>
      <c r="C2" s="9">
        <v>1</v>
      </c>
      <c r="D2" s="52">
        <f>Safety!H6</f>
        <v>0</v>
      </c>
      <c r="E2" s="78">
        <f>Safety!H8</f>
        <v>0</v>
      </c>
      <c r="F2" s="79">
        <f>Safety!H10</f>
        <v>0</v>
      </c>
      <c r="G2" s="79">
        <f>Safety!H12</f>
        <v>0</v>
      </c>
      <c r="H2" s="79">
        <f>Safety!D16</f>
        <v>0</v>
      </c>
      <c r="I2" s="79">
        <f>Safety!$D18</f>
        <v>0</v>
      </c>
      <c r="J2" s="79">
        <f>Safety!$D20</f>
        <v>0</v>
      </c>
      <c r="K2" s="79">
        <f>Safety!$D22</f>
        <v>0</v>
      </c>
      <c r="L2" s="79">
        <f>Safety!$D24</f>
        <v>0</v>
      </c>
      <c r="M2" s="79">
        <f>Safety!$D26</f>
        <v>0</v>
      </c>
      <c r="N2" s="79">
        <f>Safety!$D28</f>
        <v>0</v>
      </c>
      <c r="O2" s="79">
        <f>Safety!H30</f>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1AE6-3D6C-457A-8B6B-9E1872AD66F2}">
  <sheetPr>
    <tabColor theme="0" tint="-0.249977111117893"/>
  </sheetPr>
  <dimension ref="A1:I2"/>
  <sheetViews>
    <sheetView workbookViewId="0"/>
  </sheetViews>
  <sheetFormatPr baseColWidth="10" defaultColWidth="12.1640625" defaultRowHeight="12" x14ac:dyDescent="0.15"/>
  <cols>
    <col min="1" max="16384" width="12.1640625" style="9"/>
  </cols>
  <sheetData>
    <row r="1" spans="1:9" ht="13" x14ac:dyDescent="0.15">
      <c r="A1" s="55" t="s">
        <v>29</v>
      </c>
      <c r="B1" s="55" t="s">
        <v>30</v>
      </c>
      <c r="C1" s="55" t="s">
        <v>31</v>
      </c>
      <c r="D1" s="35" t="s">
        <v>553</v>
      </c>
      <c r="E1" s="35" t="s">
        <v>554</v>
      </c>
      <c r="F1" s="35" t="s">
        <v>555</v>
      </c>
      <c r="G1" s="35" t="s">
        <v>556</v>
      </c>
      <c r="H1" s="35" t="s">
        <v>557</v>
      </c>
      <c r="I1" s="35" t="s">
        <v>558</v>
      </c>
    </row>
    <row r="2" spans="1:9" x14ac:dyDescent="0.15">
      <c r="A2" s="9">
        <f>IF(D2&lt;&gt;0,Background!$D$22,0)</f>
        <v>0</v>
      </c>
      <c r="B2" s="9" t="str">
        <f>Background!$D$14</f>
        <v>Final</v>
      </c>
      <c r="C2" s="9">
        <v>1</v>
      </c>
      <c r="D2" s="9" cm="1">
        <f t="array" ref="D2:I2">PublicSafetyHospitals[]</f>
        <v>0</v>
      </c>
      <c r="E2" s="9">
        <v>0</v>
      </c>
      <c r="F2" s="9">
        <v>0</v>
      </c>
      <c r="G2" s="9">
        <v>0</v>
      </c>
      <c r="H2" s="9">
        <v>0</v>
      </c>
      <c r="I2" s="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B2B5-96DB-42F8-8854-D3B5ED01F579}">
  <sheetPr>
    <tabColor theme="0" tint="-0.249977111117893"/>
  </sheetPr>
  <dimension ref="A1:H3"/>
  <sheetViews>
    <sheetView workbookViewId="0"/>
  </sheetViews>
  <sheetFormatPr baseColWidth="10" defaultColWidth="12.83203125" defaultRowHeight="12" x14ac:dyDescent="0.15"/>
  <cols>
    <col min="1" max="16384" width="12.83203125" style="9"/>
  </cols>
  <sheetData>
    <row r="1" spans="1:8" ht="13" x14ac:dyDescent="0.15">
      <c r="A1" s="55" t="s">
        <v>29</v>
      </c>
      <c r="B1" s="55" t="s">
        <v>30</v>
      </c>
      <c r="C1" s="55" t="s">
        <v>31</v>
      </c>
      <c r="D1" s="35" t="s">
        <v>559</v>
      </c>
      <c r="E1" s="35" t="s">
        <v>560</v>
      </c>
      <c r="F1" s="35" t="s">
        <v>561</v>
      </c>
      <c r="G1" s="35" t="s">
        <v>562</v>
      </c>
      <c r="H1" s="35" t="s">
        <v>563</v>
      </c>
    </row>
    <row r="2" spans="1:8" x14ac:dyDescent="0.15">
      <c r="A2" s="9">
        <f>IF(D2&lt;&gt;0,Background!$D$22,0)</f>
        <v>0</v>
      </c>
      <c r="B2" s="9" t="str">
        <f>Background!$D$14</f>
        <v>Final</v>
      </c>
      <c r="C2" s="9">
        <v>1</v>
      </c>
      <c r="D2" s="9" cm="1">
        <f t="array" ref="D2:H3">SafeRespTimes[]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C87F-A527-4AB0-BAD5-2F45F2F6F631}">
  <sheetPr>
    <tabColor theme="0" tint="-0.249977111117893"/>
  </sheetPr>
  <dimension ref="A1:I12"/>
  <sheetViews>
    <sheetView workbookViewId="0"/>
  </sheetViews>
  <sheetFormatPr baseColWidth="10" defaultColWidth="12.83203125" defaultRowHeight="12" x14ac:dyDescent="0.15"/>
  <cols>
    <col min="1" max="16384" width="12.83203125" style="9"/>
  </cols>
  <sheetData>
    <row r="1" spans="1:9" ht="13" x14ac:dyDescent="0.15">
      <c r="A1" s="55" t="s">
        <v>29</v>
      </c>
      <c r="B1" s="55" t="s">
        <v>30</v>
      </c>
      <c r="C1" s="55" t="s">
        <v>31</v>
      </c>
      <c r="D1" s="35" t="s">
        <v>564</v>
      </c>
      <c r="E1" s="35" t="s">
        <v>565</v>
      </c>
      <c r="F1" s="35" t="s">
        <v>566</v>
      </c>
      <c r="G1" s="35" t="s">
        <v>567</v>
      </c>
      <c r="H1" s="35" t="s">
        <v>568</v>
      </c>
      <c r="I1" s="35" t="s">
        <v>569</v>
      </c>
    </row>
    <row r="2" spans="1:9" x14ac:dyDescent="0.15">
      <c r="A2" s="9">
        <f>IF(D2&lt;&gt;0,Background!$D$22,0)</f>
        <v>0</v>
      </c>
      <c r="B2" s="9" t="str">
        <f>Background!$D$14</f>
        <v>Final</v>
      </c>
      <c r="C2" s="9">
        <v>1</v>
      </c>
      <c r="D2" s="9" cm="1">
        <f t="array" ref="D2:I6">PublicSafetyLOS[]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row r="12" spans="1:9" x14ac:dyDescent="0.15">
      <c r="A12" s="9">
        <f>IF(D12&lt;&gt;0,Background!$D$22,0)</f>
        <v>0</v>
      </c>
      <c r="B12" s="9" t="str">
        <f>Background!$D$14</f>
        <v>Final</v>
      </c>
      <c r="C12" s="9">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7FDB-0AE8-4203-ABA1-58E1652932ED}">
  <sheetPr>
    <tabColor theme="8" tint="-0.499984740745262"/>
  </sheetPr>
  <dimension ref="A2:K52"/>
  <sheetViews>
    <sheetView showGridLines="0" zoomScaleNormal="100" workbookViewId="0">
      <selection activeCell="B2" sqref="B2"/>
    </sheetView>
  </sheetViews>
  <sheetFormatPr baseColWidth="10" defaultColWidth="8.5" defaultRowHeight="15" x14ac:dyDescent="0.2"/>
  <cols>
    <col min="1" max="1" width="2.5" customWidth="1"/>
    <col min="2" max="2" width="24.5" customWidth="1"/>
    <col min="3" max="3" width="10.5" customWidth="1"/>
    <col min="4" max="6" width="19.5" bestFit="1" customWidth="1"/>
    <col min="7" max="7" width="12.5" customWidth="1"/>
    <col min="8" max="8" width="19.5" customWidth="1"/>
    <col min="9" max="9" width="15.5" customWidth="1"/>
    <col min="10" max="11" width="14.5" customWidth="1"/>
  </cols>
  <sheetData>
    <row r="2" spans="1:10" ht="16" x14ac:dyDescent="0.2">
      <c r="A2" s="8"/>
      <c r="B2" s="13" t="s">
        <v>570</v>
      </c>
      <c r="E2" s="95"/>
      <c r="F2" s="95" t="s">
        <v>0</v>
      </c>
    </row>
    <row r="3" spans="1:10" ht="5" customHeight="1" x14ac:dyDescent="0.2">
      <c r="A3" s="8"/>
      <c r="B3" s="13"/>
    </row>
    <row r="4" spans="1:10" ht="16" x14ac:dyDescent="0.2">
      <c r="A4" s="8"/>
      <c r="B4" s="58" t="s">
        <v>571</v>
      </c>
    </row>
    <row r="5" spans="1:10" ht="14.5" customHeight="1" x14ac:dyDescent="0.2">
      <c r="A5" s="8"/>
      <c r="B5" s="121"/>
    </row>
    <row r="6" spans="1:10" ht="5" customHeight="1" x14ac:dyDescent="0.2">
      <c r="A6" s="8"/>
      <c r="B6" s="13"/>
    </row>
    <row r="7" spans="1:10" ht="16" x14ac:dyDescent="0.2">
      <c r="A7" s="8"/>
      <c r="B7" s="58" t="s">
        <v>321</v>
      </c>
    </row>
    <row r="8" spans="1:10" ht="16" x14ac:dyDescent="0.2">
      <c r="A8" s="8"/>
      <c r="B8" s="121"/>
    </row>
    <row r="9" spans="1:10" ht="5" customHeight="1" x14ac:dyDescent="0.2">
      <c r="C9" s="32"/>
      <c r="D9" s="32"/>
      <c r="E9" s="32"/>
      <c r="F9" s="32"/>
      <c r="G9" s="32"/>
      <c r="H9" s="32"/>
      <c r="I9" s="32"/>
      <c r="J9" s="32"/>
    </row>
    <row r="10" spans="1:10" x14ac:dyDescent="0.2">
      <c r="B10" s="58" t="s">
        <v>572</v>
      </c>
      <c r="C10" s="32"/>
      <c r="D10" s="32"/>
      <c r="E10" s="32"/>
      <c r="F10" s="32"/>
      <c r="G10" s="32"/>
      <c r="H10" s="32"/>
      <c r="I10" s="32"/>
      <c r="J10" s="32"/>
    </row>
    <row r="11" spans="1:10" x14ac:dyDescent="0.2">
      <c r="B11" s="121"/>
      <c r="C11" s="241"/>
      <c r="D11" s="241"/>
      <c r="E11" s="241"/>
      <c r="F11" s="241"/>
      <c r="G11" s="241"/>
      <c r="H11" s="241"/>
      <c r="I11" s="241"/>
      <c r="J11" s="241"/>
    </row>
    <row r="12" spans="1:10" ht="5" customHeight="1" x14ac:dyDescent="0.2">
      <c r="B12" s="241"/>
      <c r="C12" s="241"/>
      <c r="D12" s="241"/>
      <c r="E12" s="241"/>
      <c r="F12" s="241"/>
      <c r="G12" s="241"/>
      <c r="H12" s="241"/>
      <c r="I12" s="241"/>
      <c r="J12" s="241"/>
    </row>
    <row r="13" spans="1:10" x14ac:dyDescent="0.2">
      <c r="B13" s="58" t="s">
        <v>573</v>
      </c>
      <c r="C13" s="241"/>
      <c r="D13" s="241"/>
      <c r="E13" s="241"/>
      <c r="F13" s="241"/>
      <c r="G13" s="241"/>
      <c r="H13" s="241"/>
      <c r="I13" s="241"/>
      <c r="J13" s="241"/>
    </row>
    <row r="14" spans="1:10" x14ac:dyDescent="0.2">
      <c r="B14" s="121"/>
      <c r="C14" s="241"/>
      <c r="D14" s="241"/>
      <c r="E14" s="241"/>
      <c r="F14" s="241"/>
      <c r="G14" s="241"/>
      <c r="H14" s="241"/>
      <c r="I14" s="241"/>
      <c r="J14" s="241"/>
    </row>
    <row r="15" spans="1:10" x14ac:dyDescent="0.2">
      <c r="B15" s="241"/>
      <c r="C15" s="241"/>
      <c r="D15" s="241"/>
      <c r="E15" s="241"/>
      <c r="F15" s="241"/>
      <c r="G15" s="241"/>
      <c r="H15" s="241"/>
      <c r="I15" s="241"/>
      <c r="J15" s="241"/>
    </row>
    <row r="16" spans="1:10" x14ac:dyDescent="0.2">
      <c r="B16" s="13" t="s">
        <v>574</v>
      </c>
      <c r="C16" s="241"/>
      <c r="D16" s="241"/>
      <c r="E16" s="241"/>
      <c r="F16" s="241"/>
      <c r="G16" s="241"/>
      <c r="H16" s="241"/>
      <c r="I16" s="241"/>
      <c r="J16" s="241"/>
    </row>
    <row r="17" spans="2:10" ht="5" customHeight="1" x14ac:dyDescent="0.2">
      <c r="B17" s="241"/>
      <c r="C17" s="241"/>
      <c r="D17" s="241"/>
      <c r="E17" s="241"/>
      <c r="F17" s="241"/>
      <c r="G17" s="241"/>
      <c r="H17" s="241"/>
      <c r="I17" s="241"/>
      <c r="J17" s="241"/>
    </row>
    <row r="18" spans="2:10" x14ac:dyDescent="0.2">
      <c r="B18" s="208" t="s">
        <v>575</v>
      </c>
      <c r="C18" s="241"/>
      <c r="D18" s="241"/>
      <c r="E18" s="241"/>
      <c r="F18" s="241"/>
      <c r="G18" s="241"/>
      <c r="H18" s="241"/>
      <c r="I18" s="241"/>
      <c r="J18" s="241"/>
    </row>
    <row r="19" spans="2:10" x14ac:dyDescent="0.2">
      <c r="B19" s="12" t="s">
        <v>83</v>
      </c>
      <c r="C19" s="67"/>
      <c r="D19" s="67"/>
      <c r="E19" s="67"/>
      <c r="F19" s="67"/>
      <c r="G19" s="67"/>
    </row>
    <row r="20" spans="2:10" ht="6" customHeight="1" x14ac:dyDescent="0.2">
      <c r="B20" s="13"/>
    </row>
    <row r="21" spans="2:10" s="10" customFormat="1" x14ac:dyDescent="0.2">
      <c r="B21" s="3" t="s">
        <v>475</v>
      </c>
      <c r="C21" s="3" t="s">
        <v>385</v>
      </c>
      <c r="D21" s="3" t="s">
        <v>236</v>
      </c>
      <c r="E21" s="3" t="s">
        <v>576</v>
      </c>
      <c r="F21" s="3" t="s">
        <v>577</v>
      </c>
    </row>
    <row r="22" spans="2:10" x14ac:dyDescent="0.2">
      <c r="B22" s="170" t="s">
        <v>578</v>
      </c>
      <c r="C22" s="170" t="s">
        <v>579</v>
      </c>
      <c r="D22" s="212"/>
      <c r="E22" s="212"/>
      <c r="F22" s="212"/>
    </row>
    <row r="23" spans="2:10" x14ac:dyDescent="0.2">
      <c r="B23" s="170" t="s">
        <v>580</v>
      </c>
      <c r="C23" s="170" t="s">
        <v>579</v>
      </c>
      <c r="D23" s="212"/>
      <c r="E23" s="212"/>
      <c r="F23" s="212"/>
    </row>
    <row r="24" spans="2:10" x14ac:dyDescent="0.2">
      <c r="B24" s="170" t="s">
        <v>581</v>
      </c>
      <c r="C24" s="170" t="s">
        <v>582</v>
      </c>
      <c r="D24" s="212"/>
      <c r="E24" s="212"/>
      <c r="F24" s="212"/>
    </row>
    <row r="25" spans="2:10" x14ac:dyDescent="0.2">
      <c r="B25" s="170" t="s">
        <v>583</v>
      </c>
      <c r="C25" s="170" t="s">
        <v>582</v>
      </c>
      <c r="D25" s="212"/>
      <c r="E25" s="212"/>
      <c r="F25" s="209">
        <f>GrndEnSys[[#This Row],[Target]]</f>
        <v>0</v>
      </c>
    </row>
    <row r="26" spans="2:10" x14ac:dyDescent="0.2">
      <c r="B26" s="13"/>
      <c r="C26" s="13"/>
      <c r="D26" s="210"/>
      <c r="E26" s="210"/>
      <c r="F26" s="13"/>
      <c r="G26" s="139">
        <f>IF(AND(D25&lt;&gt;"Electricity",E25&lt;&gt;"Electricity"),1,0)</f>
        <v>1</v>
      </c>
    </row>
    <row r="27" spans="2:10" x14ac:dyDescent="0.2">
      <c r="B27" s="13" t="s">
        <v>584</v>
      </c>
      <c r="G27" s="13"/>
    </row>
    <row r="28" spans="2:10" ht="5" customHeight="1" x14ac:dyDescent="0.2">
      <c r="B28" s="13"/>
      <c r="G28" s="13"/>
    </row>
    <row r="29" spans="2:10" x14ac:dyDescent="0.2">
      <c r="B29" s="12" t="s">
        <v>585</v>
      </c>
      <c r="G29" s="13"/>
    </row>
    <row r="30" spans="2:10" x14ac:dyDescent="0.2">
      <c r="B30" s="12" t="s">
        <v>586</v>
      </c>
      <c r="G30" s="13"/>
    </row>
    <row r="31" spans="2:10" x14ac:dyDescent="0.2">
      <c r="B31" s="12" t="s">
        <v>83</v>
      </c>
      <c r="G31" s="13"/>
    </row>
    <row r="32" spans="2:10" ht="4.25" customHeight="1" x14ac:dyDescent="0.2">
      <c r="B32" s="13"/>
      <c r="G32" s="13"/>
    </row>
    <row r="33" spans="2:11" x14ac:dyDescent="0.2">
      <c r="B33" s="3" t="s">
        <v>475</v>
      </c>
      <c r="C33" s="3" t="s">
        <v>385</v>
      </c>
      <c r="D33" s="3" t="s">
        <v>236</v>
      </c>
      <c r="E33" s="3" t="s">
        <v>576</v>
      </c>
      <c r="F33" s="3" t="s">
        <v>577</v>
      </c>
      <c r="G33" s="13"/>
    </row>
    <row r="34" spans="2:11" x14ac:dyDescent="0.2">
      <c r="B34" s="170" t="s">
        <v>587</v>
      </c>
      <c r="C34" s="170" t="s">
        <v>588</v>
      </c>
      <c r="D34" s="213"/>
      <c r="E34" s="213"/>
      <c r="F34" s="214"/>
      <c r="G34" s="13"/>
    </row>
    <row r="35" spans="2:11" x14ac:dyDescent="0.2">
      <c r="B35" s="170" t="s">
        <v>589</v>
      </c>
      <c r="C35" s="170" t="s">
        <v>590</v>
      </c>
      <c r="D35" s="213"/>
      <c r="E35" s="213"/>
      <c r="F35" s="214"/>
      <c r="G35" s="13"/>
    </row>
    <row r="36" spans="2:11" x14ac:dyDescent="0.2">
      <c r="B36" s="170" t="s">
        <v>591</v>
      </c>
      <c r="C36" s="170" t="s">
        <v>590</v>
      </c>
      <c r="D36" s="213"/>
      <c r="E36" s="213"/>
      <c r="F36" s="214"/>
      <c r="G36" s="13"/>
    </row>
    <row r="37" spans="2:11" x14ac:dyDescent="0.2">
      <c r="B37" s="170" t="s">
        <v>592</v>
      </c>
      <c r="C37" s="170" t="s">
        <v>588</v>
      </c>
      <c r="D37" s="213"/>
      <c r="E37" s="213"/>
      <c r="F37" s="214"/>
      <c r="G37" s="13"/>
    </row>
    <row r="38" spans="2:11" x14ac:dyDescent="0.2">
      <c r="B38" s="170" t="s">
        <v>593</v>
      </c>
      <c r="C38" s="170" t="s">
        <v>590</v>
      </c>
      <c r="D38" s="213"/>
      <c r="E38" s="213"/>
      <c r="F38" s="214"/>
      <c r="H38" s="13"/>
      <c r="I38" s="13"/>
      <c r="J38" s="13"/>
      <c r="K38" s="20"/>
    </row>
    <row r="39" spans="2:11" x14ac:dyDescent="0.2">
      <c r="B39" s="170" t="s">
        <v>594</v>
      </c>
      <c r="C39" s="170" t="s">
        <v>590</v>
      </c>
      <c r="D39" s="213"/>
      <c r="E39" s="213"/>
      <c r="F39" s="214"/>
      <c r="H39" s="13"/>
      <c r="I39" s="13"/>
      <c r="J39" s="13"/>
      <c r="K39" s="20"/>
    </row>
    <row r="40" spans="2:11" x14ac:dyDescent="0.2">
      <c r="B40" s="211"/>
      <c r="C40" s="211"/>
      <c r="H40" s="13"/>
      <c r="I40" s="13"/>
      <c r="J40" s="13"/>
      <c r="K40" s="20"/>
    </row>
    <row r="41" spans="2:11" x14ac:dyDescent="0.2">
      <c r="B41" s="12" t="s">
        <v>595</v>
      </c>
      <c r="H41" s="13"/>
      <c r="I41" s="13"/>
      <c r="J41" s="13"/>
      <c r="K41" s="20"/>
    </row>
    <row r="42" spans="2:11" x14ac:dyDescent="0.2">
      <c r="C42" s="13" t="s">
        <v>596</v>
      </c>
      <c r="H42" s="13"/>
      <c r="I42" s="13"/>
      <c r="J42" s="13"/>
      <c r="K42" s="20"/>
    </row>
    <row r="43" spans="2:11" x14ac:dyDescent="0.2">
      <c r="B43" s="210" t="s">
        <v>597</v>
      </c>
      <c r="C43" t="str">
        <f>IF(SUM(Selections!$R$18,Selections!$R$19)=2,Selections!$R$13,Selections!$R12)</f>
        <v>4pm - 9pm  (Total: 5)</v>
      </c>
      <c r="H43" s="13"/>
      <c r="I43" s="13"/>
      <c r="J43" s="13"/>
      <c r="K43" s="20"/>
    </row>
    <row r="44" spans="2:11" x14ac:dyDescent="0.2">
      <c r="B44" s="210" t="s">
        <v>598</v>
      </c>
      <c r="C44" t="str">
        <f>IF(SUM(Selections!$R$18,Selections!$R$19)=2,Selections!$R$14,Selections!$R12)</f>
        <v>4pm - 9pm  (Total: 5)</v>
      </c>
      <c r="H44" s="13"/>
      <c r="I44" s="13"/>
      <c r="J44" s="13"/>
      <c r="K44" s="20"/>
    </row>
    <row r="45" spans="2:11" x14ac:dyDescent="0.2">
      <c r="B45" s="13"/>
      <c r="H45" s="13"/>
      <c r="I45" s="13"/>
      <c r="J45" s="13"/>
      <c r="K45" s="20"/>
    </row>
    <row r="46" spans="2:11" x14ac:dyDescent="0.2">
      <c r="F46" s="95" t="s">
        <v>0</v>
      </c>
      <c r="H46" s="13"/>
      <c r="I46" s="13"/>
      <c r="J46" s="13"/>
      <c r="K46" s="20"/>
    </row>
    <row r="47" spans="2:11" x14ac:dyDescent="0.2">
      <c r="B47" s="211"/>
      <c r="C47" s="211"/>
      <c r="H47" s="13"/>
      <c r="I47" s="13"/>
      <c r="J47" s="13"/>
      <c r="K47" s="20"/>
    </row>
    <row r="48" spans="2:11" x14ac:dyDescent="0.2">
      <c r="B48" s="211"/>
      <c r="C48" s="211"/>
      <c r="H48" s="13"/>
      <c r="I48" s="13"/>
      <c r="J48" s="13"/>
      <c r="K48" s="20"/>
    </row>
    <row r="49" spans="2:11" x14ac:dyDescent="0.2">
      <c r="B49" s="211"/>
      <c r="C49" s="211"/>
      <c r="H49" s="13"/>
      <c r="I49" s="13"/>
      <c r="J49" s="13"/>
      <c r="K49" s="20"/>
    </row>
    <row r="50" spans="2:11" x14ac:dyDescent="0.2">
      <c r="B50" s="211"/>
      <c r="C50" s="211"/>
      <c r="H50" s="13"/>
      <c r="I50" s="13"/>
      <c r="J50" s="13"/>
      <c r="K50" s="20"/>
    </row>
    <row r="51" spans="2:11" x14ac:dyDescent="0.2">
      <c r="B51" s="211"/>
      <c r="C51" s="211"/>
    </row>
    <row r="52" spans="2:11" x14ac:dyDescent="0.2">
      <c r="E52" s="95"/>
    </row>
  </sheetData>
  <sheetProtection sheet="1" objects="1" scenarios="1"/>
  <conditionalFormatting sqref="B5 D34:F39 D22:F25">
    <cfRule type="containsBlanks" dxfId="210" priority="26">
      <formula>LEN(TRIM(B5))=0</formula>
    </cfRule>
  </conditionalFormatting>
  <conditionalFormatting sqref="B8">
    <cfRule type="containsBlanks" dxfId="209" priority="24">
      <formula>LEN(TRIM(B8))=0</formula>
    </cfRule>
  </conditionalFormatting>
  <conditionalFormatting sqref="B11">
    <cfRule type="containsBlanks" dxfId="208" priority="22">
      <formula>LEN(TRIM(B11))=0</formula>
    </cfRule>
  </conditionalFormatting>
  <conditionalFormatting sqref="B14">
    <cfRule type="containsBlanks" dxfId="207" priority="13">
      <formula>LEN(TRIM(B14))=0</formula>
    </cfRule>
  </conditionalFormatting>
  <conditionalFormatting sqref="B38:F38 B35:F35">
    <cfRule type="expression" dxfId="206" priority="17">
      <formula>$B$11="Yes"</formula>
    </cfRule>
  </conditionalFormatting>
  <conditionalFormatting sqref="F25">
    <cfRule type="cellIs" dxfId="205" priority="7" operator="equal">
      <formula>0</formula>
    </cfRule>
  </conditionalFormatting>
  <conditionalFormatting sqref="D36 D39">
    <cfRule type="expression" dxfId="204" priority="8">
      <formula>$D$25&lt;&gt;"Electricity"</formula>
    </cfRule>
  </conditionalFormatting>
  <conditionalFormatting sqref="E36:F36 E39:F39">
    <cfRule type="expression" dxfId="203" priority="6">
      <formula>$E$25&lt;&gt;"Electricity"</formula>
    </cfRule>
  </conditionalFormatting>
  <conditionalFormatting sqref="B36:C36 B39:C39">
    <cfRule type="expression" dxfId="202" priority="5">
      <formula>$G$26=1</formula>
    </cfRule>
  </conditionalFormatting>
  <conditionalFormatting sqref="B41:F44 B30">
    <cfRule type="expression" dxfId="201" priority="1">
      <formula>$G$26=1</formula>
    </cfRule>
  </conditionalFormatting>
  <dataValidations xWindow="1100" yWindow="646" count="31">
    <dataValidation type="list" allowBlank="1" showInputMessage="1" showErrorMessage="1" sqref="B11" xr:uid="{B5447ACF-5D3C-4675-AE11-1EEAEF4F901A}">
      <formula1>INDIRECT("Yes_No[Yes_No]")</formula1>
    </dataValidation>
    <dataValidation allowBlank="1" showInputMessage="1" showErrorMessage="1" promptTitle="Discharge Pressure- Benchmark" prompt="Please enter the discharge pressure at the pump before the intervention. May be metered at the pump. Default value = 0." sqref="D22" xr:uid="{37B8F007-D7A8-476D-8B46-5472D17A9AFE}"/>
    <dataValidation allowBlank="1" showInputMessage="1" showErrorMessage="1" promptTitle="Discharge Pressure- Target" prompt="Please enter the discharge pressure at the pump after the intervention. May be metered at the pump. Default value = 0." sqref="E22" xr:uid="{B0A3E7B9-D590-42D5-A0E8-7FE7E7CE3217}"/>
    <dataValidation allowBlank="1" showInputMessage="1" showErrorMessage="1" promptTitle="Discharge Pressure- Final Target" prompt="Please enter the discharge pressure at the pump after the intervention, final. May be metered at the pump. Default value = 0." sqref="F22" xr:uid="{D1339D92-5F7A-42E2-BA1D-7662C58F3BE8}"/>
    <dataValidation allowBlank="1" showInputMessage="1" showErrorMessage="1" promptTitle="Friction Losses- Benchmark" prompt="Please enter the losses in pressure due to friction within the system before the intervention. Default value = 0." sqref="D23" xr:uid="{78FFEC63-F185-4DD4-9148-75BA297320F9}"/>
    <dataValidation allowBlank="1" showInputMessage="1" showErrorMessage="1" promptTitle="Friction Losses- Target" prompt="Please enter the losses in pressure due to friction within the system after the intervention. Default value = 0." sqref="E23" xr:uid="{41806732-48D3-4E54-9EF3-88DE3617746C}"/>
    <dataValidation allowBlank="1" showInputMessage="1" showErrorMessage="1" promptTitle="Friction Losses- Final Target" prompt="Please enter the losses in pressure due to friction within the system after the intervention, final. Default value = 0." sqref="F23" xr:uid="{6A1F4CAE-8C7A-45A5-A61E-B0107D408DF3}"/>
    <dataValidation type="decimal" allowBlank="1" showInputMessage="1" showErrorMessage="1" promptTitle="Pump Efficiency- Benchmark" prompt="Please indicate the average pump efficiency (power in/power out) before the intervention. Default before = 0.48. Value must be between 0 and 1. " sqref="D24" xr:uid="{F3D50C06-C32C-4677-8D57-FF0A52C553A7}">
      <formula1>0</formula1>
      <formula2>1</formula2>
    </dataValidation>
    <dataValidation type="decimal" allowBlank="1" showInputMessage="1" showErrorMessage="1" promptTitle="Pump Efficiency- Target" prompt="Please indicate the average pump efficiency (power in/power out) after the intervention. Default after = value before. Value must be between 0 and 1. " sqref="E24" xr:uid="{40064525-C89D-47B2-80BF-83226013A5A8}">
      <formula1>0</formula1>
      <formula2>1</formula2>
    </dataValidation>
    <dataValidation type="decimal" allowBlank="1" showInputMessage="1" showErrorMessage="1" promptTitle="Pump Efficiency- Final Target" prompt="Please indicate the average pump efficiency (power in/power out) after the intervention, final. Value must be between 0 and 1. " sqref="F24" xr:uid="{9CCB4D5A-65A4-4088-A4E3-4811717D360F}">
      <formula1>0</formula1>
      <formula2>1</formula2>
    </dataValidation>
    <dataValidation type="list" allowBlank="1" showInputMessage="1" showErrorMessage="1" promptTitle="Type of Energy/Fuel- Benchmark" prompt="Please select the type of fuel or energy used by the groundwater pump before the intervention." sqref="D25" xr:uid="{1B1CA600-1173-4CB2-A6C3-12AE228AA459}">
      <formula1>INDIRECT("TypeEnergyFuel[TypeEnergyFuel]")</formula1>
    </dataValidation>
    <dataValidation type="list" allowBlank="1" showInputMessage="1" showErrorMessage="1" promptTitle="Type of Energy/Fuel- Target" prompt="Please select the type of fuel or energy used by the groundwater pump after the intervention." sqref="E25" xr:uid="{2AC4A879-BA78-4845-AD23-A19616BCBBBA}">
      <formula1>INDIRECT("TypeEnergyFuel[TypeEnergyFuel]")</formula1>
    </dataValidation>
    <dataValidation allowBlank="1" showInputMessage="1" showErrorMessage="1" promptTitle="Type of Energy/Fuel-Final Target" prompt="Please select the type of fuel or energy used by the groundwater pump after the intervention, final." sqref="F25" xr:uid="{8652001D-748E-4580-A183-AADCC7326A60}"/>
    <dataValidation allowBlank="1" showInputMessage="1" showErrorMessage="1" promptTitle="Daily Pumping- Benchmark" prompt="Please enter the volume of groundwater pumped on a typical summer day before the intervention." sqref="D34" xr:uid="{CD826336-7F61-4C81-BD28-1F3440DDDAB9}"/>
    <dataValidation allowBlank="1" showInputMessage="1" showErrorMessage="1" promptTitle="Daily Pumping- Target" prompt="Please enter the volume of groundwater pumped on a typical summer day after the intervention." sqref="E34" xr:uid="{1B239C3D-A915-4858-B578-C0B7DFD1E91E}"/>
    <dataValidation allowBlank="1" showInputMessage="1" showErrorMessage="1" promptTitle="Daily Pumping- Final Target" prompt="Please enter the volume of groundwater pumped on a typical summer day after the intervention, final." sqref="F34" xr:uid="{CB04B774-1599-475D-B853-00A56D795E46}"/>
    <dataValidation type="decimal" allowBlank="1" showInputMessage="1" showErrorMessage="1" promptTitle="Total Pumping hours- Benchmark" prompt="Please enter the total number of hours that the pump is in operation on a typical summer day before the intervention." sqref="D35" xr:uid="{E17ADA0B-43AD-4FE8-98BF-88E218B84AAA}">
      <formula1>0</formula1>
      <formula2>24</formula2>
    </dataValidation>
    <dataValidation type="decimal" allowBlank="1" showInputMessage="1" showErrorMessage="1" promptTitle="Total Pumping Hours- Target" prompt="Please enter the total number of hours that the pump is in operation on a typical summer day after the intervention." sqref="E35" xr:uid="{68DE1159-389C-481F-AC3A-EFC8285600F2}">
      <formula1>0</formula1>
      <formula2>24</formula2>
    </dataValidation>
    <dataValidation type="decimal" allowBlank="1" showInputMessage="1" showErrorMessage="1" promptTitle="Total Pumping Hours-Final Target" prompt="Please enter the total number of hours that the pump is in operation on a typical summer day after the intervention, final." sqref="F35" xr:uid="{4DDB46FF-D97D-4FE9-9CD5-1730686ECB28}">
      <formula1>0</formula1>
      <formula2>24</formula2>
    </dataValidation>
    <dataValidation type="decimal" allowBlank="1" showInputMessage="1" showErrorMessage="1" promptTitle="Peak Pumping Hours- Benchmark" prompt="Please indicate the number of peak hours that the pump is in operation during a typical summer day before the intervention." sqref="D36" xr:uid="{EFA132B7-4892-42C4-B44F-D7B1D2599E76}">
      <formula1>0</formula1>
      <formula2>D35</formula2>
    </dataValidation>
    <dataValidation type="decimal" allowBlank="1" showInputMessage="1" showErrorMessage="1" promptTitle="Peak Pumping Hours- Target" prompt="Please indicate the number of peak hours that the pump is in operation during a typical summer day after the intervention." sqref="E36" xr:uid="{E3308430-C7CA-478B-AD70-280F3F52F692}">
      <formula1>0</formula1>
      <formula2>E35</formula2>
    </dataValidation>
    <dataValidation type="decimal" allowBlank="1" showInputMessage="1" showErrorMessage="1" promptTitle="Peak Pumping Hours- Final Target" prompt="Please indicate the number of peak hours that the pump is in operation during a typical summer day after the intervention, final." sqref="F36" xr:uid="{14EFCD95-2E7C-45AC-ADC0-B44635BC8131}">
      <formula1>0</formula1>
      <formula2>F35</formula2>
    </dataValidation>
    <dataValidation allowBlank="1" showInputMessage="1" showErrorMessage="1" promptTitle="Daily Pumping- Benchmark" prompt="Please enter the volume of groundwater pumped on a typical winter day before the intervention." sqref="D37" xr:uid="{4C8B23D2-D3EC-492F-9654-D33636EC6B3B}"/>
    <dataValidation allowBlank="1" showInputMessage="1" showErrorMessage="1" promptTitle="Daily Pumping- Target" prompt="Please enter the volume of groundwater pumped on a typical winter day after the intervention." sqref="E37" xr:uid="{79EFC00D-EA43-460F-BF06-2AFA4157C187}"/>
    <dataValidation allowBlank="1" showInputMessage="1" showErrorMessage="1" promptTitle="Daily Pumping- Final Target" prompt="Please enter the volume of groundwater pumped on a typical winter day after the intervention, final." sqref="F37" xr:uid="{224BBCFA-4F06-4A6A-84A3-79D52E9B4672}"/>
    <dataValidation type="decimal" allowBlank="1" showInputMessage="1" showErrorMessage="1" promptTitle="Total Pumping Hours- Benchmark" prompt="Please enter the total number of hours that the pump is in operation on a typical winter day before the intervention." sqref="D38" xr:uid="{A3A3DFCF-6E28-4D23-A4ED-9E7CAA8E8FF1}">
      <formula1>0</formula1>
      <formula2>24</formula2>
    </dataValidation>
    <dataValidation type="decimal" allowBlank="1" showInputMessage="1" showErrorMessage="1" promptTitle="Total Pumping Hours- Target" prompt="Please enter the total number of hours that the pump is in operation on a typical winter day after the intervention." sqref="E38" xr:uid="{B1F4A498-6585-4575-A0AC-B252EC600BB8}">
      <formula1>0</formula1>
      <formula2>24</formula2>
    </dataValidation>
    <dataValidation type="decimal" allowBlank="1" showInputMessage="1" showErrorMessage="1" promptTitle="Total Pumping Hours-Final Target" prompt="Please enter the total number of hours that the pump is in operation on a typical winter day after the intervention, final." sqref="F38" xr:uid="{23FB28C5-BA39-4AA1-9C22-B8936F7C0FBF}">
      <formula1>0</formula1>
      <formula2>24</formula2>
    </dataValidation>
    <dataValidation type="decimal" allowBlank="1" showInputMessage="1" showErrorMessage="1" promptTitle="Peak Pumping Hours- Benchmark" prompt="Pleae indicate the number of peak hours that the pump is in operation during a typical winter day before the intervention." sqref="D39" xr:uid="{37B47E71-9F9D-42FE-8AB2-B1B6C010ABB0}">
      <formula1>0</formula1>
      <formula2>D38</formula2>
    </dataValidation>
    <dataValidation type="decimal" allowBlank="1" showInputMessage="1" showErrorMessage="1" promptTitle="Peak Pumping Hours- Target" prompt="Pleae indicate the number of peak hours that the pump is in operation during a typical winter day after the intervention." sqref="E39" xr:uid="{A2579E54-483F-4331-AD2A-5E4A66065422}">
      <formula1>0</formula1>
      <formula2>E38</formula2>
    </dataValidation>
    <dataValidation type="decimal" allowBlank="1" showInputMessage="1" showErrorMessage="1" promptTitle="Peak Pumping Hours- Final Target" prompt="Pleae indicate the number of peak hours that the pump is in operation during a typical winter day after the intervention, final." sqref="F39" xr:uid="{3AFA7DA7-2576-4341-AEB0-0C468CFE65FF}">
      <formula1>0</formula1>
      <formula2>F38</formula2>
    </dataValidation>
  </dataValidations>
  <hyperlinks>
    <hyperlink ref="F2" location="Review!B6" tooltip="NEXT PAGE &gt;" display="NEXT PAGE &gt;" xr:uid="{471156EE-44D9-4516-A937-846FCB9F491B}"/>
    <hyperlink ref="F46" location="Review!B6" tooltip="NEXT PAGE &gt;" display="NEXT PAGE &gt;" xr:uid="{CF7DB507-2C00-4F74-898D-137BEDE404DF}"/>
  </hyperlinks>
  <pageMargins left="0.7" right="0.7" top="0.75" bottom="0.75" header="0.3" footer="0.3"/>
  <pageSetup scale="76" orientation="landscape"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3" id="{43690322-08FD-4DC9-87AA-C72BD3903748}">
            <xm:f>Background!$D$14&lt;&gt;"Final"</xm:f>
            <x14:dxf>
              <font>
                <color theme="0"/>
              </font>
              <fill>
                <patternFill>
                  <bgColor theme="0"/>
                </patternFill>
              </fill>
              <border>
                <left/>
                <right/>
                <top/>
                <bottom/>
                <vertical/>
                <horizontal/>
              </border>
            </x14:dxf>
          </x14:cfRule>
          <xm:sqref>F33:F39 F21:F25</xm:sqref>
        </x14:conditionalFormatting>
        <x14:conditionalFormatting xmlns:xm="http://schemas.microsoft.com/office/excel/2006/main">
          <x14:cfRule type="expression" priority="11" id="{C85E9EE7-97C8-46F8-827E-9DD93AA74AD7}">
            <xm:f>Background!$D$14="Kick-off"</xm:f>
            <x14:dxf>
              <font>
                <color theme="0"/>
              </font>
            </x14:dxf>
          </x14:cfRule>
          <x14:cfRule type="expression" priority="12" id="{EB1F370B-2F09-4146-A3C4-CDBCD571672D}">
            <xm:f>ISBLANK(Background!$D$14)</xm:f>
            <x14:dxf>
              <font>
                <color theme="0"/>
              </font>
            </x14:dxf>
          </x14:cfRule>
          <xm:sqref>B19</xm:sqref>
        </x14:conditionalFormatting>
        <x14:conditionalFormatting xmlns:xm="http://schemas.microsoft.com/office/excel/2006/main">
          <x14:cfRule type="expression" priority="9" id="{07227438-2802-4B23-9CE2-0F445DCB8488}">
            <xm:f>Background!$D$14="Kick-off"</xm:f>
            <x14:dxf>
              <font>
                <color theme="0"/>
              </font>
            </x14:dxf>
          </x14:cfRule>
          <x14:cfRule type="expression" priority="10" id="{13C91014-D4AD-437C-B51D-8648902826BE}">
            <xm:f>ISBLANK(Background!$D$14)</xm:f>
            <x14:dxf>
              <font>
                <color theme="0"/>
              </font>
            </x14:dxf>
          </x14:cfRule>
          <xm:sqref>B31</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020-87B5-4070-AEFE-EBD53932EE83}">
  <sheetPr>
    <tabColor theme="0" tint="-0.249977111117893"/>
  </sheetPr>
  <dimension ref="A1:G2"/>
  <sheetViews>
    <sheetView workbookViewId="0"/>
  </sheetViews>
  <sheetFormatPr baseColWidth="10" defaultColWidth="8.5" defaultRowHeight="12" x14ac:dyDescent="0.15"/>
  <cols>
    <col min="1" max="1" width="8" style="9" bestFit="1" customWidth="1"/>
    <col min="2" max="2" width="11.83203125" style="9" customWidth="1"/>
    <col min="3" max="3" width="7.5" style="9" bestFit="1" customWidth="1"/>
    <col min="4" max="4" width="9.5" style="9" bestFit="1" customWidth="1"/>
    <col min="5" max="5" width="8.5" style="9" bestFit="1" customWidth="1"/>
    <col min="6" max="6" width="7.5" style="9" bestFit="1" customWidth="1"/>
    <col min="7" max="7" width="11.5" style="9" customWidth="1"/>
    <col min="8" max="16384" width="8.5" style="9"/>
  </cols>
  <sheetData>
    <row r="1" spans="1:7" ht="13" x14ac:dyDescent="0.15">
      <c r="A1" s="55" t="s">
        <v>29</v>
      </c>
      <c r="B1" s="55" t="s">
        <v>30</v>
      </c>
      <c r="C1" s="55" t="s">
        <v>31</v>
      </c>
      <c r="D1" s="36" t="s">
        <v>599</v>
      </c>
      <c r="E1" s="36" t="s">
        <v>600</v>
      </c>
      <c r="F1" s="36" t="s">
        <v>601</v>
      </c>
      <c r="G1" s="36" t="s">
        <v>602</v>
      </c>
    </row>
    <row r="2" spans="1:7" x14ac:dyDescent="0.15">
      <c r="A2" s="9">
        <f>IF(D2&lt;&gt;0,Background!$D$22,0)</f>
        <v>0</v>
      </c>
      <c r="B2" s="9" t="str">
        <f>Background!$D$14</f>
        <v>Final</v>
      </c>
      <c r="C2" s="9">
        <v>1</v>
      </c>
      <c r="D2" s="52">
        <f>Groundwater!B5</f>
        <v>0</v>
      </c>
      <c r="E2" s="52">
        <f>Groundwater!B8</f>
        <v>0</v>
      </c>
      <c r="F2" s="52">
        <f>Groundwater!B11</f>
        <v>0</v>
      </c>
      <c r="G2" s="52">
        <f>Groundwater!B14</f>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4DB9-15B5-4A53-8F4D-9862FE5C0C31}">
  <sheetPr>
    <tabColor theme="0" tint="-0.249977111117893"/>
  </sheetPr>
  <dimension ref="A1:H5"/>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603</v>
      </c>
      <c r="E1" s="35" t="s">
        <v>604</v>
      </c>
      <c r="F1" s="35" t="s">
        <v>605</v>
      </c>
      <c r="G1" s="35" t="s">
        <v>606</v>
      </c>
      <c r="H1" s="35" t="s">
        <v>607</v>
      </c>
    </row>
    <row r="2" spans="1:8" x14ac:dyDescent="0.15">
      <c r="A2" s="9">
        <f>IF(F2&lt;&gt;0,Background!$D$22,0)</f>
        <v>0</v>
      </c>
      <c r="B2" s="9" t="str">
        <f>Background!$D$14</f>
        <v>Final</v>
      </c>
      <c r="C2" s="9">
        <v>1</v>
      </c>
      <c r="D2" s="52" t="str" cm="1">
        <f t="array" ref="D2:H5">GrndEnSys[]</f>
        <v>Discharge Pressure</v>
      </c>
      <c r="E2" s="52" t="str">
        <v>feet</v>
      </c>
      <c r="F2" s="52">
        <v>0</v>
      </c>
      <c r="G2" s="9">
        <v>0</v>
      </c>
      <c r="H2" s="9">
        <v>0</v>
      </c>
    </row>
    <row r="3" spans="1:8" x14ac:dyDescent="0.15">
      <c r="A3" s="9">
        <f>IF(F3&lt;&gt;0,Background!$D$22,0)</f>
        <v>0</v>
      </c>
      <c r="B3" s="9" t="str">
        <f>Background!$D$14</f>
        <v>Final</v>
      </c>
      <c r="C3" s="9">
        <v>1</v>
      </c>
      <c r="D3" s="9" t="str">
        <v>Friction Losses</v>
      </c>
      <c r="E3" s="9" t="str">
        <v>feet</v>
      </c>
      <c r="F3" s="9">
        <v>0</v>
      </c>
      <c r="G3" s="9">
        <v>0</v>
      </c>
      <c r="H3" s="9">
        <v>0</v>
      </c>
    </row>
    <row r="4" spans="1:8" x14ac:dyDescent="0.15">
      <c r="A4" s="9">
        <f>IF(F4&lt;&gt;0,Background!$D$22,0)</f>
        <v>0</v>
      </c>
      <c r="B4" s="9" t="str">
        <f>Background!$D$14</f>
        <v>Final</v>
      </c>
      <c r="C4" s="9">
        <v>1</v>
      </c>
      <c r="D4" s="9" t="str">
        <v>Pump Efficiency</v>
      </c>
      <c r="E4" s="9" t="str">
        <v>none</v>
      </c>
      <c r="F4" s="9">
        <v>0</v>
      </c>
      <c r="G4" s="9">
        <v>0</v>
      </c>
      <c r="H4" s="9">
        <v>0</v>
      </c>
    </row>
    <row r="5" spans="1:8" x14ac:dyDescent="0.15">
      <c r="A5" s="9">
        <f>IF(F5&lt;&gt;0,Background!$D$22,0)</f>
        <v>0</v>
      </c>
      <c r="B5" s="9" t="str">
        <f>Background!$D$14</f>
        <v>Final</v>
      </c>
      <c r="C5" s="9">
        <v>1</v>
      </c>
      <c r="D5" s="9" t="str">
        <v>Type of Energy or Fuel</v>
      </c>
      <c r="E5" s="9" t="str">
        <v>none</v>
      </c>
      <c r="F5" s="9">
        <v>0</v>
      </c>
      <c r="G5" s="9">
        <v>0</v>
      </c>
      <c r="H5" s="9">
        <v>0</v>
      </c>
    </row>
  </sheetData>
  <phoneticPr fontId="19"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CEF-6B76-48B8-AFD5-2D97434EC3E8}">
  <sheetPr>
    <tabColor theme="0" tint="-0.249977111117893"/>
  </sheetPr>
  <dimension ref="A1:H7"/>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608</v>
      </c>
      <c r="E1" s="35" t="s">
        <v>609</v>
      </c>
      <c r="F1" s="35" t="s">
        <v>610</v>
      </c>
      <c r="G1" s="35" t="s">
        <v>611</v>
      </c>
      <c r="H1" s="35" t="s">
        <v>612</v>
      </c>
    </row>
    <row r="2" spans="1:8" x14ac:dyDescent="0.15">
      <c r="A2" s="9">
        <f>IF(F2&lt;&gt;0,Background!$D$22,0)</f>
        <v>0</v>
      </c>
      <c r="B2" s="9" t="str">
        <f>Background!$D$14</f>
        <v>Final</v>
      </c>
      <c r="C2" s="9">
        <v>1</v>
      </c>
      <c r="D2" s="52" t="str" cm="1">
        <f t="array" ref="D2:H7">GrndPump[]</f>
        <v>Daily Pumping: Summer</v>
      </c>
      <c r="E2" s="52" t="str">
        <v>gallons/day</v>
      </c>
      <c r="F2" s="52">
        <v>0</v>
      </c>
      <c r="G2" s="9">
        <v>0</v>
      </c>
      <c r="H2" s="9">
        <v>0</v>
      </c>
    </row>
    <row r="3" spans="1:8" x14ac:dyDescent="0.15">
      <c r="A3" s="9">
        <f>IF(F3&lt;&gt;0,Background!$D$22,0)</f>
        <v>0</v>
      </c>
      <c r="B3" s="9" t="str">
        <f>Background!$D$14</f>
        <v>Final</v>
      </c>
      <c r="C3" s="9">
        <v>1</v>
      </c>
      <c r="D3" s="9" t="str">
        <v>Total Pumping Hours: Summer</v>
      </c>
      <c r="E3" s="9" t="str">
        <v>hours/day</v>
      </c>
      <c r="F3" s="9">
        <v>0</v>
      </c>
      <c r="G3" s="9">
        <v>0</v>
      </c>
      <c r="H3" s="9">
        <v>0</v>
      </c>
    </row>
    <row r="4" spans="1:8" x14ac:dyDescent="0.15">
      <c r="A4" s="9">
        <f>IF(F4&lt;&gt;0,Background!$D$22,0)</f>
        <v>0</v>
      </c>
      <c r="B4" s="9" t="str">
        <f>Background!$D$14</f>
        <v>Final</v>
      </c>
      <c r="C4" s="9">
        <v>1</v>
      </c>
      <c r="D4" s="9" t="str">
        <v>Peak Pumping Hours: Summer</v>
      </c>
      <c r="E4" s="9" t="str">
        <v>hours/day</v>
      </c>
      <c r="F4" s="9">
        <v>0</v>
      </c>
      <c r="G4" s="9">
        <v>0</v>
      </c>
      <c r="H4" s="9">
        <v>0</v>
      </c>
    </row>
    <row r="5" spans="1:8" x14ac:dyDescent="0.15">
      <c r="A5" s="9">
        <f>IF(F5&lt;&gt;0,Background!$D$22,0)</f>
        <v>0</v>
      </c>
      <c r="B5" s="9" t="str">
        <f>Background!$D$14</f>
        <v>Final</v>
      </c>
      <c r="C5" s="9">
        <v>1</v>
      </c>
      <c r="D5" s="9" t="str">
        <v>Daily Pumping: Winter</v>
      </c>
      <c r="E5" s="9" t="str">
        <v>gallons/day</v>
      </c>
      <c r="F5" s="9">
        <v>0</v>
      </c>
      <c r="G5" s="9">
        <v>0</v>
      </c>
      <c r="H5" s="9">
        <v>0</v>
      </c>
    </row>
    <row r="6" spans="1:8" x14ac:dyDescent="0.15">
      <c r="A6" s="9">
        <f>IF(F6&lt;&gt;0,Background!$D$22,0)</f>
        <v>0</v>
      </c>
      <c r="B6" s="9" t="str">
        <f>Background!$D$14</f>
        <v>Final</v>
      </c>
      <c r="C6" s="9">
        <v>1</v>
      </c>
      <c r="D6" s="9" t="str">
        <v>Total Pumping Hours: Winter</v>
      </c>
      <c r="E6" s="9" t="str">
        <v>hours/day</v>
      </c>
      <c r="F6" s="9">
        <v>0</v>
      </c>
      <c r="G6" s="9">
        <v>0</v>
      </c>
      <c r="H6" s="9">
        <v>0</v>
      </c>
    </row>
    <row r="7" spans="1:8" x14ac:dyDescent="0.15">
      <c r="A7" s="9">
        <f>IF(F7&lt;&gt;0,Background!$D$22,0)</f>
        <v>0</v>
      </c>
      <c r="B7" s="9" t="str">
        <f>Background!$D$14</f>
        <v>Final</v>
      </c>
      <c r="C7" s="9">
        <v>1</v>
      </c>
      <c r="D7" s="9" t="str">
        <v>Peak Pumping Hours: Winter</v>
      </c>
      <c r="E7" s="9" t="str">
        <v>hours/day</v>
      </c>
      <c r="F7" s="9">
        <v>0</v>
      </c>
      <c r="G7" s="9">
        <v>0</v>
      </c>
      <c r="H7" s="9">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D6FC-B3B5-483C-9543-38ECEB6EE0F9}">
  <sheetPr>
    <tabColor theme="8" tint="-0.499984740745262"/>
  </sheetPr>
  <dimension ref="A2:I88"/>
  <sheetViews>
    <sheetView showGridLines="0" zoomScaleNormal="100" workbookViewId="0">
      <selection activeCell="B2" sqref="B2"/>
    </sheetView>
  </sheetViews>
  <sheetFormatPr baseColWidth="10" defaultColWidth="8.83203125" defaultRowHeight="15" x14ac:dyDescent="0.2"/>
  <cols>
    <col min="1" max="1" width="2.5" customWidth="1"/>
    <col min="2" max="2" width="21.1640625" customWidth="1"/>
    <col min="3" max="3" width="15.5" customWidth="1"/>
    <col min="4" max="4" width="18.5" customWidth="1"/>
    <col min="5" max="5" width="19.5" customWidth="1"/>
    <col min="6" max="6" width="17.5" customWidth="1"/>
    <col min="7" max="7" width="19.5" customWidth="1"/>
    <col min="8" max="8" width="26.5" customWidth="1"/>
  </cols>
  <sheetData>
    <row r="2" spans="2:7" x14ac:dyDescent="0.2">
      <c r="B2" s="13" t="s">
        <v>613</v>
      </c>
      <c r="G2" s="95" t="s">
        <v>0</v>
      </c>
    </row>
    <row r="3" spans="2:7" ht="5" customHeight="1" x14ac:dyDescent="0.2">
      <c r="B3" s="13"/>
    </row>
    <row r="4" spans="2:7" x14ac:dyDescent="0.2">
      <c r="B4" s="7" t="s">
        <v>467</v>
      </c>
    </row>
    <row r="5" spans="2:7" ht="5" customHeight="1" x14ac:dyDescent="0.2">
      <c r="B5" s="13"/>
    </row>
    <row r="6" spans="2:7" x14ac:dyDescent="0.2">
      <c r="B6" s="47" t="s">
        <v>614</v>
      </c>
      <c r="G6" s="222"/>
    </row>
    <row r="7" spans="2:7" ht="5" customHeight="1" x14ac:dyDescent="0.2"/>
    <row r="8" spans="2:7" x14ac:dyDescent="0.2">
      <c r="B8" s="47" t="s">
        <v>481</v>
      </c>
      <c r="G8" s="222"/>
    </row>
    <row r="9" spans="2:7" ht="5" customHeight="1" x14ac:dyDescent="0.2"/>
    <row r="10" spans="2:7" ht="15" customHeight="1" x14ac:dyDescent="0.2">
      <c r="B10" s="47" t="s">
        <v>615</v>
      </c>
      <c r="G10" s="110"/>
    </row>
    <row r="12" spans="2:7" ht="5" customHeight="1" x14ac:dyDescent="0.2">
      <c r="B12" s="47"/>
    </row>
    <row r="13" spans="2:7" x14ac:dyDescent="0.2">
      <c r="B13" s="13" t="s">
        <v>616</v>
      </c>
    </row>
    <row r="14" spans="2:7" ht="5" customHeight="1" x14ac:dyDescent="0.2">
      <c r="B14" s="13"/>
    </row>
    <row r="15" spans="2:7" x14ac:dyDescent="0.2">
      <c r="B15" s="7" t="s">
        <v>617</v>
      </c>
    </row>
    <row r="16" spans="2:7" x14ac:dyDescent="0.2">
      <c r="B16" s="12" t="s">
        <v>83</v>
      </c>
    </row>
    <row r="17" spans="1:9" x14ac:dyDescent="0.2">
      <c r="B17" s="7" t="s">
        <v>365</v>
      </c>
    </row>
    <row r="18" spans="1:9" ht="5" customHeight="1" x14ac:dyDescent="0.2">
      <c r="B18" s="7"/>
    </row>
    <row r="19" spans="1:9" ht="63.75" customHeight="1" x14ac:dyDescent="0.2">
      <c r="A19" s="215"/>
      <c r="B19" s="56" t="s">
        <v>618</v>
      </c>
      <c r="C19" s="28" t="s">
        <v>619</v>
      </c>
      <c r="D19" s="27" t="s">
        <v>620</v>
      </c>
      <c r="E19" s="27" t="s">
        <v>621</v>
      </c>
      <c r="F19" s="22" t="s">
        <v>622</v>
      </c>
      <c r="G19" s="27" t="s">
        <v>623</v>
      </c>
      <c r="H19" s="27" t="s">
        <v>624</v>
      </c>
    </row>
    <row r="20" spans="1:9" x14ac:dyDescent="0.2">
      <c r="A20" s="215"/>
      <c r="B20" s="223"/>
      <c r="C20" s="224"/>
      <c r="D20" s="225"/>
      <c r="E20" s="226"/>
      <c r="F20" s="224"/>
      <c r="G20" s="225"/>
      <c r="H20" s="225"/>
    </row>
    <row r="21" spans="1:9" x14ac:dyDescent="0.2">
      <c r="A21" s="215"/>
      <c r="B21" s="223"/>
      <c r="C21" s="224"/>
      <c r="D21" s="225"/>
      <c r="E21" s="226"/>
      <c r="F21" s="224"/>
      <c r="G21" s="225"/>
      <c r="H21" s="225"/>
    </row>
    <row r="22" spans="1:9" x14ac:dyDescent="0.2">
      <c r="A22" s="215"/>
      <c r="B22" s="223"/>
      <c r="C22" s="224"/>
      <c r="D22" s="225"/>
      <c r="E22" s="226"/>
      <c r="F22" s="224"/>
      <c r="G22" s="225"/>
      <c r="H22" s="225"/>
    </row>
    <row r="23" spans="1:9" x14ac:dyDescent="0.2">
      <c r="A23" s="215"/>
      <c r="B23" s="223"/>
      <c r="C23" s="224"/>
      <c r="D23" s="225"/>
      <c r="E23" s="226"/>
      <c r="F23" s="224"/>
      <c r="G23" s="225"/>
      <c r="H23" s="225"/>
    </row>
    <row r="24" spans="1:9" ht="5" customHeight="1" x14ac:dyDescent="0.2"/>
    <row r="25" spans="1:9" x14ac:dyDescent="0.2">
      <c r="B25" s="47" t="s">
        <v>625</v>
      </c>
      <c r="G25" s="173"/>
    </row>
    <row r="26" spans="1:9" ht="5" customHeight="1" x14ac:dyDescent="0.2"/>
    <row r="27" spans="1:9" x14ac:dyDescent="0.2">
      <c r="B27" s="13" t="s">
        <v>626</v>
      </c>
    </row>
    <row r="28" spans="1:9" ht="5" customHeight="1" x14ac:dyDescent="0.2">
      <c r="B28" s="13"/>
    </row>
    <row r="29" spans="1:9" x14ac:dyDescent="0.2">
      <c r="B29" s="7" t="s">
        <v>627</v>
      </c>
    </row>
    <row r="30" spans="1:9" ht="5" customHeight="1" x14ac:dyDescent="0.2">
      <c r="B30" s="13"/>
    </row>
    <row r="31" spans="1:9" x14ac:dyDescent="0.2">
      <c r="B31" s="47" t="s">
        <v>628</v>
      </c>
      <c r="I31" s="112"/>
    </row>
    <row r="32" spans="1:9" ht="5" customHeight="1" x14ac:dyDescent="0.2">
      <c r="B32" s="13"/>
      <c r="I32" s="163"/>
    </row>
    <row r="33" spans="2:9" x14ac:dyDescent="0.2">
      <c r="B33" s="47" t="s">
        <v>629</v>
      </c>
      <c r="E33" s="43"/>
      <c r="I33" s="112"/>
    </row>
    <row r="34" spans="2:9" ht="5" customHeight="1" x14ac:dyDescent="0.2">
      <c r="I34" s="163"/>
    </row>
    <row r="35" spans="2:9" x14ac:dyDescent="0.2">
      <c r="B35" s="47" t="s">
        <v>630</v>
      </c>
      <c r="I35" s="112"/>
    </row>
    <row r="36" spans="2:9" ht="5" customHeight="1" x14ac:dyDescent="0.2">
      <c r="B36" s="47"/>
    </row>
    <row r="37" spans="2:9" ht="39.75" customHeight="1" x14ac:dyDescent="0.2">
      <c r="B37" s="56" t="s">
        <v>631</v>
      </c>
      <c r="C37" s="56" t="s">
        <v>632</v>
      </c>
      <c r="D37" s="56" t="s">
        <v>633</v>
      </c>
    </row>
    <row r="38" spans="2:9" x14ac:dyDescent="0.2">
      <c r="B38" s="227"/>
      <c r="C38" s="227"/>
      <c r="D38" s="228"/>
    </row>
    <row r="39" spans="2:9" x14ac:dyDescent="0.2">
      <c r="B39" s="216"/>
      <c r="C39" s="217"/>
      <c r="D39" s="218"/>
    </row>
    <row r="40" spans="2:9" x14ac:dyDescent="0.2">
      <c r="B40" s="46" t="s">
        <v>634</v>
      </c>
    </row>
    <row r="41" spans="2:9" x14ac:dyDescent="0.2">
      <c r="B41" s="7" t="s">
        <v>635</v>
      </c>
    </row>
    <row r="42" spans="2:9" ht="5" customHeight="1" x14ac:dyDescent="0.2"/>
    <row r="43" spans="2:9" ht="31.5" customHeight="1" x14ac:dyDescent="0.2">
      <c r="B43" s="56" t="s">
        <v>636</v>
      </c>
      <c r="C43" s="22" t="s">
        <v>197</v>
      </c>
      <c r="D43" s="22" t="s">
        <v>637</v>
      </c>
    </row>
    <row r="44" spans="2:9" x14ac:dyDescent="0.2">
      <c r="B44" s="70" t="s">
        <v>638</v>
      </c>
      <c r="C44" s="126"/>
      <c r="D44" s="224"/>
      <c r="G44" s="139">
        <f>COUNTIF(WaterSysGenInfo[Project Effect],"Yes")</f>
        <v>0</v>
      </c>
    </row>
    <row r="45" spans="2:9" ht="14.5" customHeight="1" x14ac:dyDescent="0.2">
      <c r="B45" s="72" t="s">
        <v>639</v>
      </c>
      <c r="C45" s="126"/>
      <c r="D45" s="224"/>
      <c r="G45" s="87" t="s">
        <v>11</v>
      </c>
    </row>
    <row r="46" spans="2:9" x14ac:dyDescent="0.2">
      <c r="B46" s="72" t="s">
        <v>640</v>
      </c>
      <c r="C46" s="126"/>
      <c r="D46" s="224"/>
    </row>
    <row r="47" spans="2:9" x14ac:dyDescent="0.2">
      <c r="B47" s="72" t="s">
        <v>641</v>
      </c>
      <c r="C47" s="126"/>
      <c r="D47" s="224"/>
    </row>
    <row r="49" spans="2:7" x14ac:dyDescent="0.2">
      <c r="B49" s="46" t="s">
        <v>642</v>
      </c>
    </row>
    <row r="50" spans="2:7" x14ac:dyDescent="0.2">
      <c r="B50" s="7" t="s">
        <v>643</v>
      </c>
      <c r="G50" s="95" t="s">
        <v>0</v>
      </c>
    </row>
    <row r="51" spans="2:7" x14ac:dyDescent="0.2">
      <c r="B51" s="12" t="s">
        <v>83</v>
      </c>
    </row>
    <row r="52" spans="2:7" ht="5" customHeight="1" x14ac:dyDescent="0.2"/>
    <row r="53" spans="2:7" ht="42.75" customHeight="1" x14ac:dyDescent="0.2">
      <c r="B53" s="3" t="s">
        <v>644</v>
      </c>
      <c r="C53" s="3" t="s">
        <v>385</v>
      </c>
      <c r="D53" s="5" t="s">
        <v>645</v>
      </c>
      <c r="E53" s="3" t="s">
        <v>646</v>
      </c>
      <c r="F53" s="3" t="s">
        <v>647</v>
      </c>
    </row>
    <row r="54" spans="2:7" x14ac:dyDescent="0.2">
      <c r="B54" s="229"/>
      <c r="C54" s="219" t="str">
        <f>IF($D$44="Gas",Selections!$AJ$52,Selections!$AJ$51)</f>
        <v>kWh/AF</v>
      </c>
      <c r="D54" s="230"/>
      <c r="E54" s="230"/>
      <c r="F54" s="230"/>
    </row>
    <row r="55" spans="2:7" x14ac:dyDescent="0.2">
      <c r="B55" s="229"/>
      <c r="C55" s="219" t="str">
        <f>IF($D$44="Gas",Selections!$AJ$52,Selections!$AJ$51)</f>
        <v>kWh/AF</v>
      </c>
      <c r="D55" s="230"/>
      <c r="E55" s="230"/>
      <c r="F55" s="230"/>
    </row>
    <row r="56" spans="2:7" x14ac:dyDescent="0.2">
      <c r="B56" s="229"/>
      <c r="C56" s="219" t="str">
        <f>IF($D$44="Gas",Selections!$AJ$52,Selections!$AJ$51)</f>
        <v>kWh/AF</v>
      </c>
      <c r="D56" s="230"/>
      <c r="E56" s="230"/>
      <c r="F56" s="230"/>
    </row>
    <row r="57" spans="2:7" x14ac:dyDescent="0.2">
      <c r="B57" s="229"/>
      <c r="C57" s="219" t="str">
        <f>IF($D$44="Gas",Selections!$AJ$52,Selections!$AJ$51)</f>
        <v>kWh/AF</v>
      </c>
      <c r="D57" s="230"/>
      <c r="E57" s="230"/>
      <c r="F57" s="230"/>
    </row>
    <row r="58" spans="2:7" x14ac:dyDescent="0.2">
      <c r="B58" s="229"/>
      <c r="C58" s="219" t="str">
        <f>IF($D$44="Gas",Selections!$AJ$52,Selections!$AJ$51)</f>
        <v>kWh/AF</v>
      </c>
      <c r="D58" s="230"/>
      <c r="E58" s="230"/>
      <c r="F58" s="230"/>
    </row>
    <row r="60" spans="2:7" x14ac:dyDescent="0.2">
      <c r="B60" s="46" t="s">
        <v>648</v>
      </c>
    </row>
    <row r="61" spans="2:7" ht="15" customHeight="1" x14ac:dyDescent="0.2">
      <c r="B61" s="7" t="s">
        <v>649</v>
      </c>
      <c r="G61" s="87" t="s">
        <v>11</v>
      </c>
    </row>
    <row r="62" spans="2:7" x14ac:dyDescent="0.2">
      <c r="B62" s="12" t="s">
        <v>83</v>
      </c>
    </row>
    <row r="63" spans="2:7" ht="5" customHeight="1" x14ac:dyDescent="0.2"/>
    <row r="64" spans="2:7" ht="42.75" customHeight="1" x14ac:dyDescent="0.2">
      <c r="B64" s="3" t="s">
        <v>639</v>
      </c>
      <c r="C64" s="3" t="s">
        <v>385</v>
      </c>
      <c r="D64" s="5" t="s">
        <v>645</v>
      </c>
      <c r="E64" s="3" t="s">
        <v>646</v>
      </c>
      <c r="F64" s="3" t="s">
        <v>647</v>
      </c>
    </row>
    <row r="65" spans="2:7" ht="25.5" customHeight="1" x14ac:dyDescent="0.2">
      <c r="B65" s="220" t="s">
        <v>650</v>
      </c>
      <c r="C65" s="221" t="str">
        <f>IF($D$45="Gas",Selections!$AJ$52,Selections!$AJ$51)</f>
        <v>kWh/AF</v>
      </c>
      <c r="D65" s="231"/>
      <c r="E65" s="231"/>
      <c r="F65" s="231"/>
    </row>
    <row r="67" spans="2:7" x14ac:dyDescent="0.2">
      <c r="B67" s="46" t="s">
        <v>651</v>
      </c>
    </row>
    <row r="68" spans="2:7" x14ac:dyDescent="0.2">
      <c r="B68" s="7" t="s">
        <v>652</v>
      </c>
    </row>
    <row r="69" spans="2:7" x14ac:dyDescent="0.2">
      <c r="B69" s="12" t="s">
        <v>83</v>
      </c>
    </row>
    <row r="70" spans="2:7" x14ac:dyDescent="0.2">
      <c r="B70" s="7" t="s">
        <v>653</v>
      </c>
    </row>
    <row r="71" spans="2:7" ht="5" customHeight="1" x14ac:dyDescent="0.2">
      <c r="B71" s="7"/>
    </row>
    <row r="72" spans="2:7" ht="42" customHeight="1" x14ac:dyDescent="0.2">
      <c r="B72" s="3" t="s">
        <v>654</v>
      </c>
      <c r="C72" s="3" t="s">
        <v>385</v>
      </c>
      <c r="D72" s="5" t="s">
        <v>645</v>
      </c>
      <c r="E72" s="3" t="s">
        <v>655</v>
      </c>
      <c r="F72" s="3" t="s">
        <v>656</v>
      </c>
    </row>
    <row r="73" spans="2:7" x14ac:dyDescent="0.2">
      <c r="B73" s="116"/>
      <c r="C73" s="219" t="str">
        <f>IF($D$46="Gas",Selections!$AJ$52,Selections!$AJ$51)</f>
        <v>kWh/AF</v>
      </c>
      <c r="D73" s="232"/>
      <c r="E73" s="232"/>
      <c r="F73" s="232"/>
    </row>
    <row r="74" spans="2:7" x14ac:dyDescent="0.2">
      <c r="B74" s="116"/>
      <c r="C74" s="219" t="str">
        <f>IF($D$46="Gas",Selections!$AJ$52,Selections!$AJ$51)</f>
        <v>kWh/AF</v>
      </c>
      <c r="D74" s="232"/>
      <c r="E74" s="232"/>
      <c r="F74" s="232"/>
    </row>
    <row r="75" spans="2:7" x14ac:dyDescent="0.2">
      <c r="B75" s="116"/>
      <c r="C75" s="219" t="str">
        <f>IF($D$46="Gas",Selections!$AJ$52,Selections!$AJ$51)</f>
        <v>kWh/AF</v>
      </c>
      <c r="D75" s="232"/>
      <c r="E75" s="232"/>
      <c r="F75" s="232"/>
    </row>
    <row r="76" spans="2:7" x14ac:dyDescent="0.2">
      <c r="B76" s="116"/>
      <c r="C76" s="219" t="str">
        <f>IF($D$46="Gas",Selections!$AJ$52,Selections!$AJ$51)</f>
        <v>kWh/AF</v>
      </c>
      <c r="D76" s="232"/>
      <c r="E76" s="232"/>
      <c r="F76" s="232"/>
    </row>
    <row r="77" spans="2:7" x14ac:dyDescent="0.2">
      <c r="B77" s="116"/>
      <c r="C77" s="219" t="str">
        <f>IF($D$46="Gas",Selections!$AJ$52,Selections!$AJ$51)</f>
        <v>kWh/AF</v>
      </c>
      <c r="D77" s="232"/>
      <c r="E77" s="232"/>
      <c r="F77" s="232"/>
    </row>
    <row r="78" spans="2:7" ht="18" x14ac:dyDescent="0.2">
      <c r="B78" s="116"/>
      <c r="C78" s="219" t="str">
        <f>IF($D$46="Gas",Selections!$AJ$52,Selections!$AJ$51)</f>
        <v>kWh/AF</v>
      </c>
      <c r="D78" s="232"/>
      <c r="E78" s="232"/>
      <c r="F78" s="232"/>
      <c r="G78" s="87" t="s">
        <v>11</v>
      </c>
    </row>
    <row r="80" spans="2:7" x14ac:dyDescent="0.2">
      <c r="B80" s="46" t="s">
        <v>657</v>
      </c>
    </row>
    <row r="81" spans="2:7" x14ac:dyDescent="0.2">
      <c r="B81" s="7" t="s">
        <v>658</v>
      </c>
    </row>
    <row r="82" spans="2:7" x14ac:dyDescent="0.2">
      <c r="B82" s="12" t="s">
        <v>83</v>
      </c>
    </row>
    <row r="83" spans="2:7" ht="5" customHeight="1" x14ac:dyDescent="0.2"/>
    <row r="84" spans="2:7" ht="42" customHeight="1" x14ac:dyDescent="0.2">
      <c r="B84" s="3" t="s">
        <v>659</v>
      </c>
      <c r="C84" s="3" t="s">
        <v>385</v>
      </c>
      <c r="D84" s="5" t="s">
        <v>645</v>
      </c>
      <c r="E84" s="3" t="s">
        <v>655</v>
      </c>
      <c r="F84" s="3" t="s">
        <v>647</v>
      </c>
    </row>
    <row r="85" spans="2:7" x14ac:dyDescent="0.2">
      <c r="B85" s="116"/>
      <c r="C85" s="219" t="str">
        <f>IF($D$47="Gas",Selections!$AJ$52,Selections!$AJ$51)</f>
        <v>kWh/AF</v>
      </c>
      <c r="D85" s="232"/>
      <c r="E85" s="232"/>
      <c r="F85" s="232"/>
    </row>
    <row r="86" spans="2:7" x14ac:dyDescent="0.2">
      <c r="B86" s="116"/>
      <c r="C86" s="219" t="str">
        <f>IF($D$47="Gas",Selections!$AJ$52,Selections!$AJ$51)</f>
        <v>kWh/AF</v>
      </c>
      <c r="D86" s="232"/>
      <c r="E86" s="232"/>
      <c r="F86" s="232"/>
    </row>
    <row r="88" spans="2:7" x14ac:dyDescent="0.2">
      <c r="G88" s="95" t="s">
        <v>0</v>
      </c>
    </row>
  </sheetData>
  <sheetProtection sheet="1" objects="1" scenarios="1"/>
  <conditionalFormatting sqref="G6 G8 G25 G10 I33 I35 I31 B38:D38 D65:F65 C44:C47">
    <cfRule type="containsBlanks" dxfId="181" priority="365">
      <formula>LEN(TRIM(B6))=0</formula>
    </cfRule>
  </conditionalFormatting>
  <conditionalFormatting sqref="C20:C23 F20:F23">
    <cfRule type="expression" dxfId="180" priority="81" stopIfTrue="1">
      <formula>NOT(ISBLANK($B20))</formula>
    </cfRule>
  </conditionalFormatting>
  <conditionalFormatting sqref="D65:F65 C20:H23 D44:D47 D73:F78 D85:F86 D54:F58">
    <cfRule type="notContainsBlanks" dxfId="179" priority="48">
      <formula>LEN(TRIM(C20))&gt;0</formula>
    </cfRule>
  </conditionalFormatting>
  <conditionalFormatting sqref="E20:E23">
    <cfRule type="expression" dxfId="178" priority="78">
      <formula>$C20="Population Served"</formula>
    </cfRule>
  </conditionalFormatting>
  <conditionalFormatting sqref="C20:H23">
    <cfRule type="notContainsBlanks" dxfId="177" priority="25">
      <formula>LEN(TRIM(C20))&gt;0</formula>
    </cfRule>
  </conditionalFormatting>
  <conditionalFormatting sqref="D44:D47">
    <cfRule type="expression" dxfId="176" priority="350" stopIfTrue="1">
      <formula>$C44="Yes"</formula>
    </cfRule>
  </conditionalFormatting>
  <conditionalFormatting sqref="D73:F78">
    <cfRule type="expression" dxfId="175" priority="61">
      <formula>NOT(ISBLANK($B73))</formula>
    </cfRule>
  </conditionalFormatting>
  <conditionalFormatting sqref="D54:F58">
    <cfRule type="expression" dxfId="174" priority="71">
      <formula>NOT(ISBLANK($B54))</formula>
    </cfRule>
  </conditionalFormatting>
  <conditionalFormatting sqref="C51:G51 B49:G49 B52:G59 B50:F50">
    <cfRule type="expression" dxfId="173" priority="46">
      <formula>$C$44&lt;&gt;"Yes"</formula>
    </cfRule>
  </conditionalFormatting>
  <conditionalFormatting sqref="B63:G66 C62:G62 B60:G60 B61:F61">
    <cfRule type="expression" dxfId="172" priority="27">
      <formula>$C$45&lt;&gt;"Yes"</formula>
    </cfRule>
  </conditionalFormatting>
  <conditionalFormatting sqref="C73:C78 C85:C86">
    <cfRule type="expression" dxfId="171" priority="33">
      <formula>NOT(ISBLANK($B73))</formula>
    </cfRule>
  </conditionalFormatting>
  <conditionalFormatting sqref="C54:C58">
    <cfRule type="expression" dxfId="170" priority="29">
      <formula>NOT(ISBLANK($B54))</formula>
    </cfRule>
  </conditionalFormatting>
  <conditionalFormatting sqref="C65">
    <cfRule type="expression" dxfId="169" priority="41">
      <formula>NOT(ISBLANK($B65))</formula>
    </cfRule>
  </conditionalFormatting>
  <conditionalFormatting sqref="G20:H23">
    <cfRule type="expression" dxfId="168" priority="349">
      <formula>$F20="Yes"</formula>
    </cfRule>
  </conditionalFormatting>
  <conditionalFormatting sqref="B25:G25">
    <cfRule type="expression" dxfId="167" priority="26">
      <formula>NOT(OR($C$20="Population Served",$C$21="Population Served",$C$22="Population Served",$C$23="Population Served"))</formula>
    </cfRule>
  </conditionalFormatting>
  <conditionalFormatting sqref="D20:E23">
    <cfRule type="expression" dxfId="166" priority="75">
      <formula>$C20="Number of Customers"</formula>
    </cfRule>
  </conditionalFormatting>
  <conditionalFormatting sqref="A36:E39">
    <cfRule type="expression" dxfId="165" priority="92">
      <formula>$I$31&lt;&gt;"Yes"</formula>
    </cfRule>
  </conditionalFormatting>
  <conditionalFormatting sqref="B70:G77 C69:G69 B67:G68 B79:G79 B78:F78">
    <cfRule type="expression" dxfId="164" priority="357">
      <formula>$C$46&lt;&gt;"Yes"</formula>
    </cfRule>
  </conditionalFormatting>
  <conditionalFormatting sqref="B83:G87 C82:G82 B80:G81">
    <cfRule type="expression" dxfId="163" priority="364">
      <formula>$C$47&lt;&gt;"Yes"</formula>
    </cfRule>
  </conditionalFormatting>
  <conditionalFormatting sqref="B48:D48">
    <cfRule type="expression" dxfId="162" priority="24">
      <formula>$C$46&lt;&gt;"Yes"</formula>
    </cfRule>
  </conditionalFormatting>
  <conditionalFormatting sqref="B51">
    <cfRule type="expression" dxfId="161" priority="13">
      <formula>$C$44&lt;&gt;"Yes"</formula>
    </cfRule>
  </conditionalFormatting>
  <conditionalFormatting sqref="B62">
    <cfRule type="expression" dxfId="160" priority="10">
      <formula>$C$45&lt;&gt;"Yes"</formula>
    </cfRule>
  </conditionalFormatting>
  <conditionalFormatting sqref="B69">
    <cfRule type="expression" dxfId="159" priority="7">
      <formula>$C$46&lt;&gt;"Yes"</formula>
    </cfRule>
  </conditionalFormatting>
  <conditionalFormatting sqref="B82">
    <cfRule type="expression" dxfId="158" priority="4">
      <formula>$C$47&lt;&gt;"Yes"</formula>
    </cfRule>
  </conditionalFormatting>
  <conditionalFormatting sqref="G45">
    <cfRule type="expression" dxfId="157" priority="3">
      <formula>$G$44=0</formula>
    </cfRule>
  </conditionalFormatting>
  <conditionalFormatting sqref="G61">
    <cfRule type="expression" dxfId="156" priority="2">
      <formula>$C$46&lt;&gt;"Yes"</formula>
    </cfRule>
  </conditionalFormatting>
  <conditionalFormatting sqref="G78">
    <cfRule type="expression" dxfId="155" priority="1">
      <formula>$C$47&lt;&gt;"Yes"</formula>
    </cfRule>
  </conditionalFormatting>
  <dataValidations xWindow="1478" yWindow="501" count="41">
    <dataValidation type="whole" operator="greaterThan" allowBlank="1" showInputMessage="1" showErrorMessage="1" promptTitle="Savings End Year" prompt="Input the estimated year that the project savings will end." sqref="G8" xr:uid="{CE417F88-218D-4566-B240-B56BDAFD3435}">
      <formula1>2010</formula1>
    </dataValidation>
    <dataValidation type="whole" operator="greaterThan" allowBlank="1" showInputMessage="1" showErrorMessage="1" promptTitle="Service Population (capita)" prompt="Specify the number of people benefiting from the improvement associated with this service." sqref="G25" xr:uid="{D42C340B-56ED-4B08-B7D2-6DE21B65B945}">
      <formula1>0</formula1>
    </dataValidation>
    <dataValidation type="whole" operator="greaterThan" allowBlank="1" showInputMessage="1" showErrorMessage="1" promptTitle="Operational Year" prompt="Input the year in which the project will be operational and water system savings will start." sqref="G6" xr:uid="{9A4E7A24-E855-4B0E-8112-24081FC556C8}">
      <formula1>2010</formula1>
    </dataValidation>
    <dataValidation type="list" allowBlank="1" showInputMessage="1" showErrorMessage="1" promptTitle="California County" prompt="Use the drop-down list to select the relevant county." sqref="G10" xr:uid="{B34616CA-F073-4C8C-A362-93BB94C5BEE4}">
      <formula1>INDIRECT("County[County]")</formula1>
    </dataValidation>
    <dataValidation type="list" allowBlank="1" showInputMessage="1" showErrorMessage="1" promptTitle="Unit Per Water User" prompt="Select a unit for reporting water use and water savings." sqref="C20:C23" xr:uid="{E6D176CD-CD2C-4A6C-BD45-6C8C8C9D84F1}">
      <formula1>INDIRECT("WaterSavUnit[WaterSavUnit]")</formula1>
    </dataValidation>
    <dataValidation type="list" allowBlank="1" showInputMessage="1" showErrorMessage="1" promptTitle="Potable Treatment" prompt="Use the drop-down list to select the response." sqref="I33" xr:uid="{B649D08A-AFEF-4F4C-BA7A-A10C70C367BD}">
      <formula1>INDIRECT("Yes_No[Yes_No]")</formula1>
    </dataValidation>
    <dataValidation type="list" allowBlank="1" showInputMessage="1" showErrorMessage="1" promptTitle="Wastewater Treatment" prompt="Use the drop-down list to select the response." sqref="I35" xr:uid="{A9537E7D-2043-4C0C-8C93-DB7CF2CBDC2E}">
      <formula1>INDIRECT("Yes_No[Yes_No]")</formula1>
    </dataValidation>
    <dataValidation type="list" allowBlank="1" showInputMessage="1" showErrorMessage="1" promptTitle="Extraction &amp; Conveyance" prompt="Use the drop-down list to select the response." sqref="I31 I40:I41" xr:uid="{7C2D8DA3-6F93-46DB-BD03-68D3A7401DE6}">
      <formula1>INDIRECT("Yes_No[Yes_No]")</formula1>
    </dataValidation>
    <dataValidation allowBlank="1" showErrorMessage="1" promptTitle="Extraction &amp; Conveyance" prompt="Use the drop-down list to select the response." sqref="I36:I38" xr:uid="{B14928BD-2947-4857-9C56-A8797DE9661F}"/>
    <dataValidation type="decimal" operator="greaterThan" allowBlank="1" showInputMessage="1" showErrorMessage="1" promptTitle="Benchmark - Percent Leakage Rate" prompt="Specify whether the project affects the amount of water lost from the system during extraction &amp; conveyance, treatment, and distribution." sqref="B38" xr:uid="{1163782F-8B58-495B-8A06-95E307CB7CD9}">
      <formula1>0</formula1>
    </dataValidation>
    <dataValidation type="decimal" operator="greaterThan" allowBlank="1" showInputMessage="1" showErrorMessage="1" promptTitle="Target - Percent Leakage Rate" prompt="Specify the target percent leakage rate from the distribution system affected by the project." sqref="C38" xr:uid="{0D2EB16C-9E8D-4BC6-8E68-1CA4BC9F01ED}">
      <formula1>0</formula1>
    </dataValidation>
    <dataValidation type="decimal" operator="greaterThan" allowBlank="1" showInputMessage="1" showErrorMessage="1" promptTitle="Final - Percent Leakage Rate" prompt="Specify the final target (at time of final questionnaire) percent leakage rate from the distribution system affected by the project." sqref="D38" xr:uid="{D4B266D6-64BD-49CF-8EF8-233305377F5E}">
      <formula1>0</formula1>
    </dataValidation>
    <dataValidation allowBlank="1" showErrorMessage="1" sqref="B65:C65 C85:C86 C73:C78 C54:C58" xr:uid="{FF9C21E0-F023-4BA8-B3C5-3B4AA932407A}"/>
    <dataValidation allowBlank="1" showInputMessage="1" showErrorMessage="1" promptTitle="Benchmark - Energy Intensity" prompt="Specify the current energy intensity from the distribution affected by the project." sqref="D65" xr:uid="{222160F5-D399-469E-BB13-F20DA3E4EB47}"/>
    <dataValidation type="whole" allowBlank="1" showInputMessage="1" showErrorMessage="1" promptTitle="Target - Energy Intensity" prompt="Specify the target energy intensity from the distribution affected by the project." sqref="E65" xr:uid="{03AE864D-B71C-4646-8FF4-F56E795B7C23}">
      <formula1>0</formula1>
      <formula2>100000000000000000</formula2>
    </dataValidation>
    <dataValidation allowBlank="1" showInputMessage="1" showErrorMessage="1" promptTitle="Final Target - Energy Intensity" prompt="Specify the final target (at time of final questionnaire) energy intensity of the distribution affected by the project." sqref="F65" xr:uid="{F3C487B6-1797-477A-83DB-EA2A2CCCDE7D}"/>
    <dataValidation type="list" allowBlank="1" showInputMessage="1" showErrorMessage="1" promptTitle="Water System Component" prompt="Does the project alter the energy intensity of each water system component? Select Yes or No using the drop-down." sqref="C48" xr:uid="{5A1F5FAD-E169-45B6-86FE-C374A64119FD}">
      <formula1>INDIRECT("Yes_No[Yes_No]")</formula1>
    </dataValidation>
    <dataValidation type="list" allowBlank="1" showInputMessage="1" showErrorMessage="1" promptTitle="Energy Type" prompt="What type of energy does each water system component primarily use?" sqref="D48" xr:uid="{6888DF92-1888-448E-AC72-C04EE244F55E}">
      <formula1>INDIRECT("WatEnergyType[WatEnergyType]")</formula1>
    </dataValidation>
    <dataValidation allowBlank="1" showErrorMessage="1" promptTitle="Water System Component" sqref="B44:B48" xr:uid="{E4547411-359D-4B97-91D8-B4EA0F336B7B}"/>
    <dataValidation type="list" allowBlank="1" showInputMessage="1" showErrorMessage="1" promptTitle="Water Sector Served" prompt="Specify which sectors are served by the water system benefiting from the improvement - select each applicable sector from the drop-down list in separate cells." sqref="B20:B23" xr:uid="{D8C3DD60-D62B-44B9-881B-822643FC50C9}">
      <formula1>INDIRECT("WaterUseSect[WaterUseSect]")</formula1>
    </dataValidation>
    <dataValidation type="whole" operator="greaterThan" allowBlank="1" showInputMessage="1" showErrorMessage="1" promptTitle="Number of Customers" prompt="Specify the number of customers served by the water system benefiting from the improvement." sqref="D20:D23" xr:uid="{9D329422-396D-4ADC-9E0F-6FDA5846B52F}">
      <formula1>0</formula1>
    </dataValidation>
    <dataValidation type="whole" operator="greaterThan" allowBlank="1" showInputMessage="1" showErrorMessage="1" promptTitle="Number of Customers" prompt="Select a unit for reporting water use and water savings." sqref="D20:D23" xr:uid="{2EBEDFBA-8453-42C9-A037-C0231BFD7C5B}">
      <formula1>0</formula1>
    </dataValidation>
    <dataValidation type="decimal" operator="greaterThan" allowBlank="1" showInputMessage="1" showErrorMessage="1" promptTitle="Water Use Per User" prompt="Specify the average annual water use per user served by the water system benefiting from the improvement for this sector (gal/year/user)." sqref="E20:E23" xr:uid="{C0668927-BC22-4CBB-AA5F-F09D273DEF17}">
      <formula1>0</formula1>
    </dataValidation>
    <dataValidation type="list" allowBlank="1" showInputMessage="1" showErrorMessage="1" promptTitle="End-Use Water Savings" prompt="Specify whether the improvement has anticipated water savings for this end-use sector." sqref="F20:F23" xr:uid="{6B7868BE-C3E2-4547-A5F7-9A06828C0E90}">
      <formula1>INDIRECT("Yes_No[Yes_No]")</formula1>
    </dataValidation>
    <dataValidation type="decimal" operator="greaterThan" allowBlank="1" showInputMessage="1" showErrorMessage="1" promptTitle="End-Use Water Savings" prompt="What is the average annual water use per user served by the water system benefiting from the improvement for this sector (gal/year/user)?" sqref="F20:F23" xr:uid="{07520A31-6C24-4E4B-93C1-3EBD7BD44F78}">
      <formula1>0</formula1>
    </dataValidation>
    <dataValidation allowBlank="1" showInputMessage="1" showErrorMessage="1" promptTitle="Target Savings" prompt="Specify the target average annual water savings per user served by the water system benefiting from the improvement for this sector (gal/year/user)." sqref="G20:G23" xr:uid="{56D479BA-0A9A-41FB-80A6-A82DC2B9251D}"/>
    <dataValidation allowBlank="1" showInputMessage="1" showErrorMessage="1" promptTitle="Final Target" prompt="Specify the final target (at time of final questionnaire) average annual water savings per user served by the water system benefiting from the improvement for this sector (gal/year/user)." sqref="H20:H23" xr:uid="{7AFE5AC0-D566-45D3-BB63-C39B8BDF670F}"/>
    <dataValidation type="list" allowBlank="1" showInputMessage="1" showErrorMessage="1" promptTitle="Water System Component" prompt="Specify whether the project alters the energy intensity of each water system component. Select Yes or No using the drop-down." sqref="C44:C47" xr:uid="{0FEA2C3A-A96C-401F-A19F-A436411F21B9}">
      <formula1>INDIRECT("Yes_No[Yes_No]")</formula1>
    </dataValidation>
    <dataValidation type="list" allowBlank="1" showInputMessage="1" showErrorMessage="1" promptTitle="Energy Type" prompt="Specify the type of energy each water system component primarily uses. " sqref="D44:D47" xr:uid="{06454E39-6CF3-425C-87C1-582BF8261C40}">
      <formula1>INDIRECT("WatEnergyType[WatEnergyType]")</formula1>
    </dataValidation>
    <dataValidation type="list" allowBlank="1" showInputMessage="1" showErrorMessage="1" promptTitle="Extraction &amp; Conveyance" prompt="Specify which extraction &amp; conveyance supply types are served by the water system benefiting from the improvement. Select each applicable supply type from the drop-down list in separate cells." sqref="B54:B58" xr:uid="{C49BECA2-BBF5-4EEC-9C28-7B7B7185D94F}">
      <formula1>INDIRECT("ExtractSupply[ExtractSupply]")</formula1>
    </dataValidation>
    <dataValidation allowBlank="1" showInputMessage="1" showErrorMessage="1" promptTitle="Benchmark - Energy Intensity" prompt="Specify the current energy intensity from the supply type affected by the project." sqref="D54:D58" xr:uid="{4872ABF5-8DC0-45B5-B750-1122C125265B}"/>
    <dataValidation type="whole" allowBlank="1" showInputMessage="1" showErrorMessage="1" promptTitle="Target - Energy Intensity" prompt="Specify the target energy intensity from the supply type affected by the project." sqref="E54:E58" xr:uid="{261A2670-BA2B-4714-B79E-1B787E9C0C02}">
      <formula1>0</formula1>
      <formula2>100000000000000000</formula2>
    </dataValidation>
    <dataValidation type="list" allowBlank="1" showInputMessage="1" showErrorMessage="1" promptTitle="Potable Treatment Technology" prompt="Specify which potable treatment technologies are served by the water system benefiting from the improvement. Select each applicable technology from the drop-down list in separate cells." sqref="B73:B78" xr:uid="{B0073A6D-B99D-4B21-B566-86EB312FF814}">
      <formula1>INDIRECT("PotableTreatment[PotableTreatment]")</formula1>
    </dataValidation>
    <dataValidation allowBlank="1" showInputMessage="1" showErrorMessage="1" promptTitle="Benchmark - Energy Intensity" prompt="Specify the current energy intensity from the potable treatment technology type affected by the project." sqref="D73:D78" xr:uid="{3A27A717-C6B9-45AC-A76B-8692FB03DBFF}"/>
    <dataValidation type="whole" allowBlank="1" showInputMessage="1" showErrorMessage="1" promptTitle="Target - Energy Intensity" prompt="Specify the target energy intensity from the potable treatment technology type affected by the project." sqref="E73:E78" xr:uid="{8CF28065-40C7-43F1-AEEB-A16E7A353EB4}">
      <formula1>0</formula1>
      <formula2>100000000000000000</formula2>
    </dataValidation>
    <dataValidation allowBlank="1" showInputMessage="1" showErrorMessage="1" promptTitle="Final Target - Energy Intensity" prompt="Specify the final target (at time of final questionnaire) energy intensity from the potable treatment technology type affected by the project." sqref="F73:F78" xr:uid="{4A9EDA8B-6317-472A-9B62-EA1C4636341B}"/>
    <dataValidation type="list" allowBlank="1" showInputMessage="1" showErrorMessage="1" promptTitle="Wastewater Treatment Type" prompt="Specify which wastewater treatement types are served by the water system benefiting from the improvement. Select each applicable type from the drop-down list in separate cells." sqref="B85:B86" xr:uid="{B2203F9C-CCF6-4CA3-9E97-64C4D6DD3E06}">
      <formula1>INDIRECT("WWTreatment[WWTreatment]")</formula1>
    </dataValidation>
    <dataValidation allowBlank="1" showInputMessage="1" showErrorMessage="1" promptTitle="Benchmark - Energy Intensity" prompt="Specify the current energy intensity from the wastewater treatment type affected by the project." sqref="D85:D86" xr:uid="{938FD27C-6ACA-4CFD-8340-B488D1989B3C}"/>
    <dataValidation type="whole" allowBlank="1" showInputMessage="1" showErrorMessage="1" promptTitle="Target - Energy Intensity" prompt="Specify the target energy intensity from the wastewater treatement type affected by the project." sqref="E85:E86" xr:uid="{6B99BD13-DA42-4F78-9324-0D775BC53CD9}">
      <formula1>0</formula1>
      <formula2>100000000000000000</formula2>
    </dataValidation>
    <dataValidation allowBlank="1" showInputMessage="1" showErrorMessage="1" promptTitle="Final Target - Energy Intensity" prompt="Specify the final target (at time of final questionnaire) energy intensity from the wastewater treatment type affected by the project." sqref="F85:F86" xr:uid="{1E81700D-9228-4A8B-8926-38F6FEDAD14F}"/>
    <dataValidation allowBlank="1" showInputMessage="1" showErrorMessage="1" promptTitle="Final Target - Energy Intensity" prompt="Specify the final target (at time of final questionnaire) energy intensity from the supply type affected by the project." sqref="F54:F58" xr:uid="{32DC2C1F-E51A-46EB-8A33-F0DEFA93DE7F}"/>
  </dataValidations>
  <hyperlinks>
    <hyperlink ref="G2" location="Review!B2" tooltip="NEXT PAGE &gt;" display="NEXT PAGE &gt;" xr:uid="{C0A02521-74C4-42F4-884F-4735A3E0DD0D}"/>
    <hyperlink ref="G50" location="Review!B2" tooltip="NEXT PAGE &gt;" display="NEXT PAGE &gt;" xr:uid="{B5BE2F58-5F44-4EBE-AF06-37AD955E4C38}"/>
    <hyperlink ref="G88" location="Review!B2" tooltip="NEXT PAGE &gt;" display="NEXT PAGE &gt;" xr:uid="{E3076455-D1E1-40FD-8585-B88AFE3D5856}"/>
  </hyperlinks>
  <pageMargins left="0.7" right="0.7" top="0.75" bottom="0.75" header="0.3" footer="0.3"/>
  <pageSetup orientation="portrait" r:id="rId1"/>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expression" priority="76" id="{66696F1A-C094-47EB-AF8D-86CF729D3BAA}">
            <xm:f>Background!$D$14&lt;&gt;"Final"</xm:f>
            <x14:dxf>
              <font>
                <color theme="0"/>
              </font>
              <fill>
                <patternFill>
                  <bgColor theme="0"/>
                </patternFill>
              </fill>
              <border>
                <left/>
                <right/>
                <top/>
                <bottom/>
                <vertical/>
                <horizontal/>
              </border>
            </x14:dxf>
          </x14:cfRule>
          <xm:sqref>H17:I25</xm:sqref>
        </x14:conditionalFormatting>
        <x14:conditionalFormatting xmlns:xm="http://schemas.microsoft.com/office/excel/2006/main">
          <x14:cfRule type="expression" priority="59" id="{3C20794C-AD33-4579-BDCD-F51ABF5E556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F72:F78</xm:sqref>
        </x14:conditionalFormatting>
        <x14:conditionalFormatting xmlns:xm="http://schemas.microsoft.com/office/excel/2006/main">
          <x14:cfRule type="expression" priority="51" id="{E3443F08-6A04-4D0A-A881-0124D3ADF406}">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F84:F86</xm:sqref>
        </x14:conditionalFormatting>
        <x14:conditionalFormatting xmlns:xm="http://schemas.microsoft.com/office/excel/2006/main">
          <x14:cfRule type="expression" priority="47" id="{2305DFD9-2B3D-429D-8A96-8B2C395C03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F53:F58</xm:sqref>
        </x14:conditionalFormatting>
        <x14:conditionalFormatting xmlns:xm="http://schemas.microsoft.com/office/excel/2006/main">
          <x14:cfRule type="expression" priority="42" id="{BBAC4B15-2DAC-4322-9F46-7A7E2AEB7DB2}">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F64:F65</xm:sqref>
        </x14:conditionalFormatting>
        <x14:conditionalFormatting xmlns:xm="http://schemas.microsoft.com/office/excel/2006/main">
          <x14:cfRule type="expression" priority="22" id="{D214ECBC-C367-4EE7-82DB-8398A33734EC}">
            <xm:f>Background!$D$14="Kick-off"</xm:f>
            <x14:dxf>
              <font>
                <color theme="0"/>
              </font>
            </x14:dxf>
          </x14:cfRule>
          <x14:cfRule type="expression" priority="23" id="{77A81103-B5A1-4DF2-A8A4-6BF5259C5F84}">
            <xm:f>ISBLANK(Background!$D$14)</xm:f>
            <x14:dxf>
              <font>
                <color theme="0"/>
              </font>
            </x14:dxf>
          </x14:cfRule>
          <xm:sqref>B16</xm:sqref>
        </x14:conditionalFormatting>
        <x14:conditionalFormatting xmlns:xm="http://schemas.microsoft.com/office/excel/2006/main">
          <x14:cfRule type="expression" priority="20" id="{963F1741-DBBE-43B6-A92F-0022FC168CE1}">
            <xm:f>Background!$D$14="Kick-off"</xm:f>
            <x14:dxf>
              <font>
                <color theme="0"/>
              </font>
            </x14:dxf>
          </x14:cfRule>
          <x14:cfRule type="expression" priority="21" id="{9A962C61-F638-49CD-AF36-DB9C25AB9612}">
            <xm:f>ISBLANK(Background!$D$14)</xm:f>
            <x14:dxf>
              <font>
                <color theme="0"/>
              </font>
            </x14:dxf>
          </x14:cfRule>
          <xm:sqref>B51</xm:sqref>
        </x14:conditionalFormatting>
        <x14:conditionalFormatting xmlns:xm="http://schemas.microsoft.com/office/excel/2006/main">
          <x14:cfRule type="expression" priority="11" id="{5950FE63-8538-44C5-9569-AE2DE0FFCC3E}">
            <xm:f>Background!$D$14="Kick-off"</xm:f>
            <x14:dxf>
              <font>
                <color theme="0"/>
              </font>
            </x14:dxf>
          </x14:cfRule>
          <x14:cfRule type="expression" priority="12" id="{A20700C6-2DFE-4F32-B87C-08BC0825DC69}">
            <xm:f>ISBLANK(Background!$D$14)</xm:f>
            <x14:dxf>
              <font>
                <color theme="0"/>
              </font>
            </x14:dxf>
          </x14:cfRule>
          <xm:sqref>B62</xm:sqref>
        </x14:conditionalFormatting>
        <x14:conditionalFormatting xmlns:xm="http://schemas.microsoft.com/office/excel/2006/main">
          <x14:cfRule type="expression" priority="8" id="{CA1A309D-968E-4644-96D0-F2627E0DB966}">
            <xm:f>Background!$D$14="Kick-off"</xm:f>
            <x14:dxf>
              <font>
                <color theme="0"/>
              </font>
            </x14:dxf>
          </x14:cfRule>
          <x14:cfRule type="expression" priority="9" id="{2AD29E6D-233E-4B16-8DB3-1E737E68A628}">
            <xm:f>ISBLANK(Background!$D$14)</xm:f>
            <x14:dxf>
              <font>
                <color theme="0"/>
              </font>
            </x14:dxf>
          </x14:cfRule>
          <xm:sqref>B69</xm:sqref>
        </x14:conditionalFormatting>
        <x14:conditionalFormatting xmlns:xm="http://schemas.microsoft.com/office/excel/2006/main">
          <x14:cfRule type="expression" priority="5" id="{5E8AEF7E-8039-4865-994C-A870B834D00F}">
            <xm:f>Background!$D$14="Kick-off"</xm:f>
            <x14:dxf>
              <font>
                <color theme="0"/>
              </font>
            </x14:dxf>
          </x14:cfRule>
          <x14:cfRule type="expression" priority="6" id="{3C67FC6F-8A88-479A-A2EC-1FE6CC20E8FC}">
            <xm:f>ISBLANK(Background!$D$14)</xm:f>
            <x14:dxf>
              <font>
                <color theme="0"/>
              </font>
            </x14:dxf>
          </x14:cfRule>
          <xm:sqref>B82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CF4-199C-44B6-8CAE-9EDD6F80B026}">
  <sheetPr>
    <tabColor theme="0" tint="-0.249977111117893"/>
  </sheetPr>
  <dimension ref="A1:G2"/>
  <sheetViews>
    <sheetView workbookViewId="0"/>
  </sheetViews>
  <sheetFormatPr baseColWidth="10" defaultColWidth="11.5" defaultRowHeight="12" x14ac:dyDescent="0.15"/>
  <cols>
    <col min="1" max="16384" width="11.5" style="9"/>
  </cols>
  <sheetData>
    <row r="1" spans="1:7" ht="13" x14ac:dyDescent="0.15">
      <c r="A1" s="55" t="s">
        <v>29</v>
      </c>
      <c r="B1" s="55" t="s">
        <v>30</v>
      </c>
      <c r="C1" s="55" t="s">
        <v>31</v>
      </c>
      <c r="D1" s="36" t="s">
        <v>660</v>
      </c>
      <c r="E1" s="36" t="s">
        <v>661</v>
      </c>
      <c r="F1" s="36" t="s">
        <v>662</v>
      </c>
      <c r="G1" s="36" t="s">
        <v>663</v>
      </c>
    </row>
    <row r="2" spans="1:7" x14ac:dyDescent="0.15">
      <c r="A2" s="9">
        <f>IF(D2&lt;&gt;0,Background!$D$22,0)</f>
        <v>0</v>
      </c>
      <c r="B2" s="9" t="str">
        <f>Background!$D$14</f>
        <v>Final</v>
      </c>
      <c r="C2" s="9">
        <v>1</v>
      </c>
      <c r="D2" s="9">
        <f>Water!$G6</f>
        <v>0</v>
      </c>
      <c r="E2" s="9">
        <f>Water!$G8</f>
        <v>0</v>
      </c>
      <c r="F2" s="9">
        <f>Water!$G10</f>
        <v>0</v>
      </c>
      <c r="G2" s="9">
        <f>Water!$G25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7A09-64FE-4C66-B7C3-A8BE25812F37}">
  <sheetPr>
    <tabColor theme="0" tint="-0.249977111117893"/>
  </sheetPr>
  <dimension ref="A1:J8"/>
  <sheetViews>
    <sheetView workbookViewId="0"/>
  </sheetViews>
  <sheetFormatPr baseColWidth="10" defaultColWidth="13.5" defaultRowHeight="12" x14ac:dyDescent="0.15"/>
  <cols>
    <col min="1" max="16384" width="13.5" style="9"/>
  </cols>
  <sheetData>
    <row r="1" spans="1:10" ht="13" x14ac:dyDescent="0.15">
      <c r="A1" s="55" t="s">
        <v>29</v>
      </c>
      <c r="B1" s="55" t="s">
        <v>30</v>
      </c>
      <c r="C1" s="55" t="s">
        <v>31</v>
      </c>
      <c r="D1" s="35" t="s">
        <v>664</v>
      </c>
      <c r="E1" s="35" t="s">
        <v>665</v>
      </c>
      <c r="F1" s="35" t="s">
        <v>666</v>
      </c>
      <c r="G1" s="35" t="s">
        <v>667</v>
      </c>
      <c r="H1" s="35" t="s">
        <v>668</v>
      </c>
      <c r="I1" s="35" t="s">
        <v>669</v>
      </c>
      <c r="J1" s="35" t="s">
        <v>670</v>
      </c>
    </row>
    <row r="2" spans="1:10" x14ac:dyDescent="0.15">
      <c r="A2" s="9">
        <f>IF(D2&lt;&gt;0,Background!$D$22,0)</f>
        <v>0</v>
      </c>
      <c r="B2" s="9" t="str">
        <f>Background!$D$14</f>
        <v>Final</v>
      </c>
      <c r="C2" s="9">
        <v>1</v>
      </c>
      <c r="D2" s="9" cm="1">
        <f t="array" ref="D2:J5">WaterUseSavings[]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8" spans="1:10" x14ac:dyDescent="0.15">
      <c r="D8" s="71"/>
      <c r="E8" s="71"/>
      <c r="F8" s="71"/>
      <c r="H8" s="71"/>
      <c r="I8" s="7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EDAB-6EFA-4F9A-85C6-DBB39D034F43}">
  <sheetPr>
    <tabColor theme="0" tint="-0.249977111117893"/>
  </sheetPr>
  <dimension ref="A1:I2"/>
  <sheetViews>
    <sheetView workbookViewId="0"/>
  </sheetViews>
  <sheetFormatPr baseColWidth="10" defaultColWidth="13.1640625" defaultRowHeight="12" x14ac:dyDescent="0.15"/>
  <cols>
    <col min="1" max="16384" width="13.1640625" style="9"/>
  </cols>
  <sheetData>
    <row r="1" spans="1:9" ht="13" x14ac:dyDescent="0.15">
      <c r="A1" s="55" t="s">
        <v>29</v>
      </c>
      <c r="B1" s="55" t="s">
        <v>30</v>
      </c>
      <c r="C1" s="55" t="s">
        <v>31</v>
      </c>
      <c r="D1" s="35" t="s">
        <v>671</v>
      </c>
      <c r="E1" s="35" t="s">
        <v>672</v>
      </c>
      <c r="F1" s="35" t="s">
        <v>673</v>
      </c>
      <c r="G1" s="35" t="s">
        <v>674</v>
      </c>
      <c r="H1" s="35" t="s">
        <v>675</v>
      </c>
      <c r="I1" s="35" t="s">
        <v>676</v>
      </c>
    </row>
    <row r="2" spans="1:9" x14ac:dyDescent="0.15">
      <c r="A2" s="9">
        <f>IF(D2&lt;&gt;0,Background!$D$22,0)</f>
        <v>0</v>
      </c>
      <c r="B2" s="9" t="str">
        <f>Background!$D$14</f>
        <v>Final</v>
      </c>
      <c r="C2" s="9">
        <v>1</v>
      </c>
      <c r="D2" s="9">
        <f>Water!$I33</f>
        <v>0</v>
      </c>
      <c r="E2" s="9">
        <f>Water!$I35</f>
        <v>0</v>
      </c>
      <c r="F2" s="9">
        <f>Water!$I31</f>
        <v>0</v>
      </c>
      <c r="G2" s="9" cm="1">
        <f t="array" ref="G2:I2">PercentLeakage[]</f>
        <v>0</v>
      </c>
      <c r="H2" s="9">
        <v>0</v>
      </c>
      <c r="I2" s="9">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494-E8A9-4E9C-87C4-C32BDCF4C86C}">
  <sheetPr>
    <tabColor theme="0" tint="-0.249977111117893"/>
  </sheetPr>
  <dimension ref="A1:F5"/>
  <sheetViews>
    <sheetView workbookViewId="0"/>
  </sheetViews>
  <sheetFormatPr baseColWidth="10" defaultColWidth="8.5" defaultRowHeight="12" x14ac:dyDescent="0.15"/>
  <cols>
    <col min="1" max="1" width="8" style="9" bestFit="1" customWidth="1"/>
    <col min="2" max="2" width="12" style="9" customWidth="1"/>
    <col min="3" max="3" width="7.5" style="9" bestFit="1" customWidth="1"/>
    <col min="4" max="4" width="10" style="9" bestFit="1" customWidth="1"/>
    <col min="5" max="6" width="9.5" style="9" bestFit="1" customWidth="1"/>
    <col min="7" max="16384" width="8.5" style="9"/>
  </cols>
  <sheetData>
    <row r="1" spans="1:6" ht="13" x14ac:dyDescent="0.15">
      <c r="A1" s="55" t="s">
        <v>29</v>
      </c>
      <c r="B1" s="55" t="s">
        <v>30</v>
      </c>
      <c r="C1" s="55" t="s">
        <v>31</v>
      </c>
      <c r="D1" s="35" t="s">
        <v>677</v>
      </c>
      <c r="E1" s="35" t="s">
        <v>678</v>
      </c>
      <c r="F1" s="35" t="s">
        <v>679</v>
      </c>
    </row>
    <row r="2" spans="1:6" x14ac:dyDescent="0.15">
      <c r="A2" s="9">
        <f>IF(E2&lt;&gt;0,Background!$D$22,0)</f>
        <v>0</v>
      </c>
      <c r="B2" s="9" t="str">
        <f>Background!$D$14</f>
        <v>Final</v>
      </c>
      <c r="C2" s="9">
        <v>1</v>
      </c>
      <c r="D2" s="9" t="str" cm="1">
        <f t="array" ref="D2:F5">WaterSysGenInfo[]</f>
        <v>Extraction &amp; Conveyance</v>
      </c>
      <c r="E2" s="9">
        <v>0</v>
      </c>
      <c r="F2" s="9">
        <v>0</v>
      </c>
    </row>
    <row r="3" spans="1:6" x14ac:dyDescent="0.15">
      <c r="A3" s="9">
        <f>IF(E3&lt;&gt;0,Background!$D$22,0)</f>
        <v>0</v>
      </c>
      <c r="B3" s="9" t="str">
        <f>Background!$D$14</f>
        <v>Final</v>
      </c>
      <c r="C3" s="9">
        <v>1</v>
      </c>
      <c r="D3" s="9" t="str">
        <v>Distribution</v>
      </c>
      <c r="E3" s="9">
        <v>0</v>
      </c>
      <c r="F3" s="9">
        <v>0</v>
      </c>
    </row>
    <row r="4" spans="1:6" x14ac:dyDescent="0.15">
      <c r="A4" s="9">
        <f>IF(E4&lt;&gt;0,Background!$D$22,0)</f>
        <v>0</v>
      </c>
      <c r="B4" s="9" t="str">
        <f>Background!$D$14</f>
        <v>Final</v>
      </c>
      <c r="C4" s="9">
        <v>1</v>
      </c>
      <c r="D4" s="9" t="str">
        <v>Potable Treatment</v>
      </c>
      <c r="E4" s="9">
        <v>0</v>
      </c>
      <c r="F4" s="9">
        <v>0</v>
      </c>
    </row>
    <row r="5" spans="1:6" x14ac:dyDescent="0.15">
      <c r="A5" s="9">
        <f>IF(E5&lt;&gt;0,Background!$D$22,0)</f>
        <v>0</v>
      </c>
      <c r="B5" s="9" t="str">
        <f>Background!$D$14</f>
        <v>Final</v>
      </c>
      <c r="C5" s="9">
        <v>1</v>
      </c>
      <c r="D5" s="9" t="str">
        <v>Wastewater Treatment</v>
      </c>
      <c r="E5" s="9">
        <v>0</v>
      </c>
      <c r="F5" s="9">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BBA-47E7-4352-9C22-965B5B1004E8}">
  <sheetPr>
    <tabColor theme="0" tint="-0.249977111117893"/>
  </sheetPr>
  <dimension ref="A1:H7"/>
  <sheetViews>
    <sheetView workbookViewId="0"/>
  </sheetViews>
  <sheetFormatPr baseColWidth="10" defaultColWidth="8.5" defaultRowHeight="12" x14ac:dyDescent="0.15"/>
  <cols>
    <col min="1" max="8" width="11.83203125" style="9" customWidth="1"/>
    <col min="9" max="16384" width="8.5" style="9"/>
  </cols>
  <sheetData>
    <row r="1" spans="1:8" ht="13" x14ac:dyDescent="0.15">
      <c r="A1" s="55" t="s">
        <v>29</v>
      </c>
      <c r="B1" s="55" t="s">
        <v>30</v>
      </c>
      <c r="C1" s="55" t="s">
        <v>31</v>
      </c>
      <c r="D1" s="35" t="s">
        <v>680</v>
      </c>
      <c r="E1" s="35" t="s">
        <v>681</v>
      </c>
      <c r="F1" s="35" t="s">
        <v>682</v>
      </c>
      <c r="G1" s="35" t="s">
        <v>683</v>
      </c>
      <c r="H1" s="35" t="s">
        <v>684</v>
      </c>
    </row>
    <row r="2" spans="1:8" x14ac:dyDescent="0.15">
      <c r="A2" s="9">
        <f>IF(D2&lt;&gt;0,Background!$D$22,0)</f>
        <v>0</v>
      </c>
      <c r="B2" s="9" t="str">
        <f>Background!$D$14</f>
        <v>Final</v>
      </c>
      <c r="C2" s="9">
        <v>1</v>
      </c>
      <c r="D2" s="9" cm="1">
        <f t="array" ref="D2:H7">EIPotTreat[]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row r="7" spans="1:8" x14ac:dyDescent="0.15">
      <c r="A7" s="9">
        <f>IF(D7&lt;&gt;0,Background!$D$22,0)</f>
        <v>0</v>
      </c>
      <c r="B7" s="9" t="str">
        <f>Background!$D$14</f>
        <v>Final</v>
      </c>
      <c r="C7" s="9">
        <v>1</v>
      </c>
      <c r="D7" s="9">
        <v>0</v>
      </c>
      <c r="E7" s="9" t="str">
        <v>kWh/AF</v>
      </c>
      <c r="F7" s="9">
        <v>0</v>
      </c>
      <c r="G7" s="9">
        <v>0</v>
      </c>
      <c r="H7" s="9">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D584-A46B-46A6-8094-9209D50499FF}">
  <sheetPr>
    <tabColor theme="0" tint="-0.249977111117893"/>
  </sheetPr>
  <dimension ref="A1:H3"/>
  <sheetViews>
    <sheetView workbookViewId="0"/>
  </sheetViews>
  <sheetFormatPr baseColWidth="10" defaultColWidth="13.1640625" defaultRowHeight="12" x14ac:dyDescent="0.15"/>
  <cols>
    <col min="1" max="1" width="8" style="9" bestFit="1" customWidth="1"/>
    <col min="2" max="2" width="9.83203125" style="9" bestFit="1" customWidth="1"/>
    <col min="3" max="3" width="7.5" style="9" bestFit="1" customWidth="1"/>
    <col min="4" max="4" width="7.1640625" style="9" bestFit="1" customWidth="1"/>
    <col min="5" max="5" width="7.5" style="9" bestFit="1" customWidth="1"/>
    <col min="6" max="6" width="9.5" style="9" bestFit="1" customWidth="1"/>
    <col min="7" max="7" width="9" style="9" bestFit="1" customWidth="1"/>
    <col min="8" max="8" width="8.83203125" style="9" bestFit="1" customWidth="1"/>
    <col min="9" max="16384" width="13.1640625" style="9"/>
  </cols>
  <sheetData>
    <row r="1" spans="1:8" ht="13" x14ac:dyDescent="0.15">
      <c r="A1" s="55" t="s">
        <v>29</v>
      </c>
      <c r="B1" s="55" t="s">
        <v>30</v>
      </c>
      <c r="C1" s="55" t="s">
        <v>31</v>
      </c>
      <c r="D1" s="35" t="s">
        <v>685</v>
      </c>
      <c r="E1" s="35" t="s">
        <v>686</v>
      </c>
      <c r="F1" s="35" t="s">
        <v>687</v>
      </c>
      <c r="G1" s="35" t="s">
        <v>688</v>
      </c>
      <c r="H1" s="35" t="s">
        <v>689</v>
      </c>
    </row>
    <row r="2" spans="1:8" x14ac:dyDescent="0.15">
      <c r="A2" s="9">
        <f>IF(D2&lt;&gt;0,Background!$D$22,0)</f>
        <v>0</v>
      </c>
      <c r="B2" s="9" t="str">
        <f>Background!$D$14</f>
        <v>Final</v>
      </c>
      <c r="C2" s="9">
        <v>1</v>
      </c>
      <c r="D2" s="9" cm="1">
        <f t="array" ref="D2:H3">WastewaterTreat[]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924C-5AB2-4095-A0A2-1DCCD5A118F3}">
  <sheetPr>
    <tabColor theme="0" tint="-0.249977111117893"/>
  </sheetPr>
  <dimension ref="A1:H6"/>
  <sheetViews>
    <sheetView workbookViewId="0"/>
  </sheetViews>
  <sheetFormatPr baseColWidth="10" defaultColWidth="8.5" defaultRowHeight="12" x14ac:dyDescent="0.15"/>
  <cols>
    <col min="1" max="1" width="8.5" style="9"/>
    <col min="2" max="2" width="11.5" style="9" customWidth="1"/>
    <col min="3" max="16384" width="8.5" style="9"/>
  </cols>
  <sheetData>
    <row r="1" spans="1:8" ht="13" x14ac:dyDescent="0.15">
      <c r="A1" s="55" t="s">
        <v>29</v>
      </c>
      <c r="B1" s="55" t="s">
        <v>30</v>
      </c>
      <c r="C1" s="55" t="s">
        <v>31</v>
      </c>
      <c r="D1" s="35" t="s">
        <v>690</v>
      </c>
      <c r="E1" s="35" t="s">
        <v>691</v>
      </c>
      <c r="F1" s="35" t="s">
        <v>692</v>
      </c>
      <c r="G1" s="35" t="s">
        <v>693</v>
      </c>
      <c r="H1" s="35" t="s">
        <v>694</v>
      </c>
    </row>
    <row r="2" spans="1:8" x14ac:dyDescent="0.15">
      <c r="A2" s="9">
        <f>IF(D2&lt;&gt;0,Background!$D$22,0)</f>
        <v>0</v>
      </c>
      <c r="B2" s="9" t="str">
        <f>Background!$D$14</f>
        <v>Final</v>
      </c>
      <c r="C2" s="9">
        <v>1</v>
      </c>
      <c r="D2" s="9" cm="1">
        <f t="array" ref="D2:H6">ExtractConvey[]</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94F3-95A6-41A7-BB34-126D2AF875C6}">
  <sheetPr>
    <tabColor theme="0" tint="-0.249977111117893"/>
  </sheetPr>
  <dimension ref="A1:H2"/>
  <sheetViews>
    <sheetView workbookViewId="0"/>
  </sheetViews>
  <sheetFormatPr baseColWidth="10" defaultColWidth="8.5" defaultRowHeight="12" x14ac:dyDescent="0.15"/>
  <cols>
    <col min="1" max="1" width="8.5" style="9"/>
    <col min="2" max="2" width="12.5" style="9" customWidth="1"/>
    <col min="3" max="3" width="9.5" style="9" customWidth="1"/>
    <col min="4" max="16384" width="8.5" style="9"/>
  </cols>
  <sheetData>
    <row r="1" spans="1:8" ht="13" x14ac:dyDescent="0.15">
      <c r="A1" s="55" t="s">
        <v>29</v>
      </c>
      <c r="B1" s="55" t="s">
        <v>30</v>
      </c>
      <c r="C1" s="55" t="s">
        <v>31</v>
      </c>
      <c r="D1" s="35" t="s">
        <v>695</v>
      </c>
      <c r="E1" s="35" t="s">
        <v>696</v>
      </c>
      <c r="F1" s="35" t="s">
        <v>697</v>
      </c>
      <c r="G1" s="35" t="s">
        <v>698</v>
      </c>
      <c r="H1" s="35" t="s">
        <v>699</v>
      </c>
    </row>
    <row r="2" spans="1:8" x14ac:dyDescent="0.15">
      <c r="A2" s="9">
        <f>IF(F2&lt;&gt;0,Background!$D$22,0)</f>
        <v>0</v>
      </c>
      <c r="B2" s="9" t="str">
        <f>Background!$D$14</f>
        <v>Final</v>
      </c>
      <c r="C2" s="9">
        <v>1</v>
      </c>
      <c r="D2" s="9" t="str" cm="1">
        <f t="array" ref="D2:H2">Distribution[]</f>
        <v>Distribution Energy Intensity</v>
      </c>
      <c r="E2" s="9" t="str">
        <v>kWh/AF</v>
      </c>
      <c r="F2" s="9">
        <v>0</v>
      </c>
      <c r="G2" s="9">
        <v>0</v>
      </c>
      <c r="H2" s="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FC4-0E52-4251-9DCC-242FBF23E493}">
  <sheetPr>
    <tabColor theme="8" tint="-0.499984740745262"/>
  </sheetPr>
  <dimension ref="A2:L18"/>
  <sheetViews>
    <sheetView showGridLines="0" zoomScaleNormal="100" workbookViewId="0">
      <selection activeCell="B2" sqref="B2"/>
    </sheetView>
  </sheetViews>
  <sheetFormatPr baseColWidth="10" defaultColWidth="8.5" defaultRowHeight="15" x14ac:dyDescent="0.2"/>
  <cols>
    <col min="1" max="1" width="2.5" customWidth="1"/>
    <col min="2" max="2" width="12.5" customWidth="1"/>
    <col min="3" max="3" width="11.5" customWidth="1"/>
    <col min="4" max="4" width="13" customWidth="1"/>
    <col min="5" max="6" width="14.5" customWidth="1"/>
    <col min="7" max="7" width="12.5" customWidth="1"/>
    <col min="8" max="8" width="15.5" customWidth="1"/>
    <col min="9" max="13" width="10.5" customWidth="1"/>
  </cols>
  <sheetData>
    <row r="2" spans="1:12" ht="14.75" customHeight="1" x14ac:dyDescent="0.2">
      <c r="A2" s="8"/>
      <c r="B2" s="13" t="s">
        <v>700</v>
      </c>
      <c r="E2" s="95" t="s">
        <v>0</v>
      </c>
    </row>
    <row r="3" spans="1:12" ht="5" customHeight="1" x14ac:dyDescent="0.2">
      <c r="A3" s="8"/>
      <c r="B3" s="13"/>
    </row>
    <row r="4" spans="1:12" x14ac:dyDescent="0.2">
      <c r="B4" s="254" t="s">
        <v>701</v>
      </c>
      <c r="C4" s="254"/>
      <c r="D4" s="254"/>
      <c r="E4" s="254"/>
      <c r="F4" s="254"/>
      <c r="G4" s="254"/>
      <c r="H4" s="254"/>
      <c r="I4" s="254"/>
      <c r="J4" s="254"/>
    </row>
    <row r="5" spans="1:12" x14ac:dyDescent="0.2">
      <c r="B5" s="12" t="s">
        <v>50</v>
      </c>
      <c r="C5" s="67"/>
      <c r="D5" s="67"/>
      <c r="E5" s="67"/>
      <c r="F5" s="67"/>
      <c r="G5" s="67"/>
    </row>
    <row r="6" spans="1:12" ht="5" customHeight="1" x14ac:dyDescent="0.2">
      <c r="B6" s="13"/>
    </row>
    <row r="7" spans="1:12" s="10" customFormat="1" ht="26" x14ac:dyDescent="0.2">
      <c r="B7" s="3" t="s">
        <v>702</v>
      </c>
      <c r="C7" s="3" t="s">
        <v>703</v>
      </c>
      <c r="D7" s="3" t="s">
        <v>704</v>
      </c>
      <c r="E7" s="3" t="s">
        <v>705</v>
      </c>
      <c r="F7" s="3" t="s">
        <v>706</v>
      </c>
    </row>
    <row r="8" spans="1:12" x14ac:dyDescent="0.2">
      <c r="B8" s="116"/>
      <c r="C8" s="115"/>
      <c r="D8" s="115"/>
      <c r="E8" s="116"/>
      <c r="F8" s="233"/>
    </row>
    <row r="9" spans="1:12" x14ac:dyDescent="0.2">
      <c r="B9" s="116"/>
      <c r="C9" s="115"/>
      <c r="D9" s="115"/>
      <c r="E9" s="116"/>
      <c r="F9" s="233"/>
    </row>
    <row r="10" spans="1:12" x14ac:dyDescent="0.2">
      <c r="B10" s="116"/>
      <c r="C10" s="115"/>
      <c r="D10" s="115"/>
      <c r="E10" s="116"/>
      <c r="F10" s="233"/>
    </row>
    <row r="11" spans="1:12" x14ac:dyDescent="0.2">
      <c r="B11" s="116"/>
      <c r="C11" s="115"/>
      <c r="D11" s="115"/>
      <c r="E11" s="116"/>
      <c r="F11" s="233"/>
    </row>
    <row r="12" spans="1:12" x14ac:dyDescent="0.2">
      <c r="B12" s="116"/>
      <c r="C12" s="115"/>
      <c r="D12" s="115"/>
      <c r="E12" s="116"/>
      <c r="F12" s="233"/>
    </row>
    <row r="13" spans="1:12" x14ac:dyDescent="0.2">
      <c r="B13" s="116"/>
      <c r="C13" s="115"/>
      <c r="D13" s="115"/>
      <c r="E13" s="116"/>
      <c r="F13" s="233"/>
    </row>
    <row r="14" spans="1:12" ht="12" customHeight="1" x14ac:dyDescent="0.2">
      <c r="B14" s="13"/>
      <c r="C14" s="13"/>
      <c r="D14" s="13"/>
      <c r="E14" s="13"/>
      <c r="F14" s="13"/>
      <c r="G14" s="13"/>
      <c r="H14" s="13"/>
      <c r="I14" s="13"/>
      <c r="J14" s="13"/>
      <c r="K14" s="9"/>
      <c r="L14" s="9"/>
    </row>
    <row r="15" spans="1:12" x14ac:dyDescent="0.2">
      <c r="B15" s="13"/>
      <c r="C15" s="13"/>
      <c r="D15" s="13"/>
      <c r="E15" s="13"/>
      <c r="F15" s="13"/>
      <c r="G15" s="13"/>
      <c r="H15" s="13"/>
      <c r="I15" s="13"/>
      <c r="J15" s="13"/>
      <c r="K15" s="20"/>
      <c r="L15" s="20"/>
    </row>
    <row r="18" spans="5:5" x14ac:dyDescent="0.2">
      <c r="E18" s="95"/>
    </row>
  </sheetData>
  <sheetProtection sheet="1" objects="1" scenarios="1"/>
  <mergeCells count="1">
    <mergeCell ref="B4:J4"/>
  </mergeCells>
  <phoneticPr fontId="19" type="noConversion"/>
  <dataValidations xWindow="731" yWindow="239" count="5">
    <dataValidation type="list" allowBlank="1" showInputMessage="1" showErrorMessage="1" promptTitle="Zip Code of Project Location" prompt="Please select the zip code where the project center is located." sqref="B8:B13" xr:uid="{3252ACFD-6B8B-4C05-BDDE-09197C417B2B}">
      <formula1>INDIRECT("Zipcodes[Zipcodes]")</formula1>
    </dataValidation>
    <dataValidation allowBlank="1" showInputMessage="1" showErrorMessage="1" promptTitle="Project Coordinates (Latitude)" prompt="Please enter the latitude of the centroid for the boundary of the project." sqref="C8:C13" xr:uid="{E6B401D0-D928-4D81-BA08-19ADF89DE884}"/>
    <dataValidation allowBlank="1" showInputMessage="1" showErrorMessage="1" promptTitle="Project Coordinates (Longitude)" prompt="Please enter the longitude of the centroid for the boundary of the project." sqref="D8:D13" xr:uid="{68BD5F16-9685-4416-BD74-27A549B21B76}"/>
    <dataValidation allowBlank="1" showInputMessage="1" showErrorMessage="1" promptTitle="Feedstock Supply Area" prompt="Please enter the area of harvest for the project in acres." sqref="E8:E13" xr:uid="{CAE7041F-9A65-415A-BB33-99BBD3B7A2F3}"/>
    <dataValidation type="whole" operator="greaterThan" allowBlank="1" showInputMessage="1" showErrorMessage="1" promptTitle="Harvest of Woody Biomass" prompt="Please enter the average bone dry tons of woody biomass to be harvested from area per year (tons)." sqref="F8:F13" xr:uid="{527ED753-9B37-4209-9593-7EFA5B9A3007}">
      <formula1>0</formula1>
    </dataValidation>
  </dataValidations>
  <hyperlinks>
    <hyperlink ref="E2" location="Review!B6" tooltip="NEXT PAGE &gt;" display="NEXT PAGE &gt;" xr:uid="{767952B7-B7D7-4792-BFD4-178B3DBBA145}"/>
  </hyperlinks>
  <pageMargins left="0.7" right="0.7" top="0.75" bottom="0.75" header="0.3" footer="0.3"/>
  <pageSetup scale="76"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6" id="{F476E3BD-ED23-4EDD-96B0-6BAF56FF6E24}">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F3C-C012-47D1-8C02-1DCD2F8FB744}">
  <sheetPr>
    <tabColor theme="0" tint="-0.249977111117893"/>
  </sheetPr>
  <dimension ref="A1:H11"/>
  <sheetViews>
    <sheetView workbookViewId="0"/>
  </sheetViews>
  <sheetFormatPr baseColWidth="10" defaultColWidth="8.5" defaultRowHeight="12" x14ac:dyDescent="0.15"/>
  <cols>
    <col min="1" max="1" width="8.5" style="9"/>
    <col min="2" max="2" width="12" style="9" customWidth="1"/>
    <col min="3" max="16384" width="8.5" style="9"/>
  </cols>
  <sheetData>
    <row r="1" spans="1:8" ht="13" x14ac:dyDescent="0.15">
      <c r="A1" s="55" t="s">
        <v>29</v>
      </c>
      <c r="B1" s="55" t="s">
        <v>30</v>
      </c>
      <c r="C1" s="55" t="s">
        <v>31</v>
      </c>
      <c r="D1" s="35" t="s">
        <v>707</v>
      </c>
      <c r="E1" s="35" t="s">
        <v>708</v>
      </c>
      <c r="F1" s="35" t="s">
        <v>709</v>
      </c>
      <c r="G1" s="35" t="s">
        <v>710</v>
      </c>
      <c r="H1" s="35" t="s">
        <v>711</v>
      </c>
    </row>
    <row r="2" spans="1:8" x14ac:dyDescent="0.15">
      <c r="A2" s="9">
        <f>IF(D2&lt;&gt;0,Background!$D$22,0)</f>
        <v>0</v>
      </c>
      <c r="B2" s="9" t="str">
        <f>Background!$D$14</f>
        <v>Final</v>
      </c>
      <c r="C2" s="9">
        <v>1</v>
      </c>
      <c r="D2" s="9" cm="1">
        <f t="array" ref="D2:H7">Wildfire[]</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c r="D6" s="9">
        <v>0</v>
      </c>
      <c r="E6" s="9">
        <v>0</v>
      </c>
      <c r="F6" s="9">
        <v>0</v>
      </c>
      <c r="G6" s="9">
        <v>0</v>
      </c>
      <c r="H6" s="9">
        <v>0</v>
      </c>
    </row>
    <row r="7" spans="1:8" x14ac:dyDescent="0.15">
      <c r="A7" s="9">
        <f>IF(D7&lt;&gt;0,Background!$D$22,0)</f>
        <v>0</v>
      </c>
      <c r="B7" s="9" t="str">
        <f>Background!$D$14</f>
        <v>Final</v>
      </c>
      <c r="C7" s="9">
        <v>1</v>
      </c>
      <c r="D7" s="9">
        <v>0</v>
      </c>
      <c r="E7" s="9">
        <v>0</v>
      </c>
      <c r="F7" s="9">
        <v>0</v>
      </c>
      <c r="G7" s="9">
        <v>0</v>
      </c>
      <c r="H7" s="9">
        <v>0</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06D-8A37-4175-A0DE-DB0DD2B98884}">
  <sheetPr>
    <tabColor theme="8" tint="-0.499984740745262"/>
  </sheetPr>
  <dimension ref="B2:H14"/>
  <sheetViews>
    <sheetView showGridLines="0" zoomScaleNormal="100" workbookViewId="0">
      <selection activeCell="B2" sqref="B2"/>
    </sheetView>
  </sheetViews>
  <sheetFormatPr baseColWidth="10" defaultColWidth="8.83203125" defaultRowHeight="15" x14ac:dyDescent="0.2"/>
  <cols>
    <col min="1" max="1" width="2.5" customWidth="1"/>
    <col min="2" max="2" width="45.5" customWidth="1"/>
    <col min="3" max="3" width="12.5" customWidth="1"/>
    <col min="4" max="4" width="13.5" customWidth="1"/>
    <col min="5" max="5" width="11.5" customWidth="1"/>
    <col min="6" max="6" width="10.1640625" customWidth="1"/>
    <col min="7" max="7" width="11.5" customWidth="1"/>
    <col min="8" max="8" width="21.5" customWidth="1"/>
    <col min="9" max="10" width="10.5" customWidth="1"/>
  </cols>
  <sheetData>
    <row r="2" spans="2:8" x14ac:dyDescent="0.2">
      <c r="B2" s="234" t="s">
        <v>712</v>
      </c>
      <c r="E2" s="95" t="s">
        <v>0</v>
      </c>
      <c r="F2" s="95"/>
    </row>
    <row r="3" spans="2:8" ht="5" customHeight="1" x14ac:dyDescent="0.2">
      <c r="B3" s="102"/>
    </row>
    <row r="4" spans="2:8" x14ac:dyDescent="0.2">
      <c r="B4" s="12" t="s">
        <v>713</v>
      </c>
    </row>
    <row r="5" spans="2:8" x14ac:dyDescent="0.2">
      <c r="B5" s="16" t="s">
        <v>49</v>
      </c>
    </row>
    <row r="6" spans="2:8" ht="5" customHeight="1" x14ac:dyDescent="0.2"/>
    <row r="7" spans="2:8" ht="39" x14ac:dyDescent="0.2">
      <c r="B7" s="5" t="s">
        <v>714</v>
      </c>
      <c r="C7" s="3" t="s">
        <v>715</v>
      </c>
      <c r="D7" s="3" t="s">
        <v>716</v>
      </c>
      <c r="E7" s="3" t="s">
        <v>717</v>
      </c>
      <c r="F7" s="3" t="s">
        <v>718</v>
      </c>
      <c r="G7" s="3" t="s">
        <v>719</v>
      </c>
      <c r="H7" s="3" t="s">
        <v>720</v>
      </c>
    </row>
    <row r="8" spans="2:8" x14ac:dyDescent="0.2">
      <c r="B8" s="19"/>
      <c r="C8" s="19"/>
      <c r="D8" s="235"/>
      <c r="E8" s="19"/>
      <c r="F8" s="116"/>
      <c r="G8" s="19"/>
      <c r="H8" s="19"/>
    </row>
    <row r="9" spans="2:8" x14ac:dyDescent="0.2">
      <c r="B9" s="19"/>
      <c r="C9" s="19"/>
      <c r="D9" s="235"/>
      <c r="E9" s="19"/>
      <c r="F9" s="116"/>
      <c r="G9" s="19"/>
      <c r="H9" s="19"/>
    </row>
    <row r="10" spans="2:8" x14ac:dyDescent="0.2">
      <c r="B10" s="19"/>
      <c r="C10" s="19"/>
      <c r="D10" s="235"/>
      <c r="E10" s="19"/>
      <c r="F10" s="116"/>
      <c r="G10" s="19"/>
      <c r="H10" s="19"/>
    </row>
    <row r="11" spans="2:8" x14ac:dyDescent="0.2">
      <c r="B11" s="19"/>
      <c r="C11" s="19"/>
      <c r="D11" s="235"/>
      <c r="E11" s="19"/>
      <c r="F11" s="116"/>
      <c r="G11" s="19"/>
      <c r="H11" s="19"/>
    </row>
    <row r="12" spans="2:8" x14ac:dyDescent="0.2">
      <c r="B12" s="19"/>
      <c r="C12" s="19"/>
      <c r="D12" s="235"/>
      <c r="E12" s="19"/>
      <c r="F12" s="116"/>
      <c r="G12" s="19"/>
      <c r="H12" s="19"/>
    </row>
    <row r="14" spans="2:8" x14ac:dyDescent="0.2">
      <c r="E14" s="95"/>
      <c r="F14" s="95"/>
    </row>
  </sheetData>
  <sheetProtection sheet="1" objects="1" scenarios="1"/>
  <conditionalFormatting sqref="G8:G12">
    <cfRule type="expression" dxfId="76" priority="2">
      <formula>C8="Residential"</formula>
    </cfRule>
  </conditionalFormatting>
  <conditionalFormatting sqref="H8:H12">
    <cfRule type="expression" dxfId="75" priority="3">
      <formula>C8="Industrial"</formula>
    </cfRule>
  </conditionalFormatting>
  <conditionalFormatting sqref="C8:H12">
    <cfRule type="notContainsBlanks" dxfId="74" priority="370">
      <formula>LEN(TRIM(C8))&gt;0</formula>
    </cfRule>
    <cfRule type="expression" dxfId="73" priority="371">
      <formula>NOT(ISBLANK($B8))</formula>
    </cfRule>
  </conditionalFormatting>
  <conditionalFormatting sqref="F8:F12">
    <cfRule type="expression" dxfId="72" priority="1">
      <formula>NOT(ISBLANK($D8))</formula>
    </cfRule>
  </conditionalFormatting>
  <dataValidations xWindow="1427" yWindow="620" count="11">
    <dataValidation type="date" allowBlank="1" showInputMessage="1" showErrorMessage="1" promptTitle="Built Year" prompt="Please enter the year the building was built." sqref="F8:F12" xr:uid="{E4BD6350-DD6A-43DC-ABA9-748BEE0CF8C8}">
      <formula1>1900</formula1>
      <formula2>2050</formula2>
    </dataValidation>
    <dataValidation type="list" allowBlank="1" showInputMessage="1" showErrorMessage="1" promptTitle="Facility Type" prompt="Please select the facility type of your building." sqref="H8:H12" xr:uid="{56DFFA74-5FC2-4011-9B09-4258EB78E84B}">
      <formula1>INDIRECT("FacilityType[FacilityType]")</formula1>
    </dataValidation>
    <dataValidation allowBlank="1" showInputMessage="1" showErrorMessage="1" promptTitle="Project Address" prompt="Please provide the complete physical address of each demonstration project site." sqref="B8:B12" xr:uid="{8BA8CC44-E75E-4BA6-86B6-F244161158B0}"/>
    <dataValidation type="list" allowBlank="1" showInputMessage="1" showErrorMessage="1" promptTitle="Building Type" prompt="Please select the general building type." sqref="C8:C12" xr:uid="{2EFC6216-CBBC-400F-9DE6-C3343AB8EF04}">
      <formula1>INDIRECT("BuildingType[BuildingType]")</formula1>
    </dataValidation>
    <dataValidation type="whole" allowBlank="1" showInputMessage="1" promptTitle="Number of Units" prompt="Please indicate how many units are located at the project location." sqref="E8:E12" xr:uid="{F3CCF761-0873-429E-9311-E604B8AC8095}">
      <formula1>1</formula1>
      <formula2>1000</formula2>
    </dataValidation>
    <dataValidation type="list" allowBlank="1" showInputMessage="1" showErrorMessage="1" promptTitle="Occupants Pay Bills" prompt="Please indicate the percent of unit occupants that pay directly for electric/gas utility bills. If unknown type, NA." sqref="F8:F12" xr:uid="{EE2D78CF-F4D2-42C0-8709-457FC0F0A818}">
      <formula1>INDIRECT("Yes_No[Yes_No]")</formula1>
    </dataValidation>
    <dataValidation type="whole" allowBlank="1" showInputMessage="1" showErrorMessage="1" promptTitle="Small Businesses" prompt="Please enter how many certified small businesses are at the project location." sqref="G8:G12" xr:uid="{EA9B90FB-CE0C-4E49-90C4-38880AE28791}">
      <formula1>0</formula1>
      <formula2>1000</formula2>
    </dataValidation>
    <dataValidation operator="greaterThan" allowBlank="1" showInputMessage="1" showErrorMessage="1" promptTitle="Occupants Pay Utility" prompt="What is the percent of units that pay directly for their utility bills? If unknown, indicate NA." sqref="F8:F12" xr:uid="{1E863E5A-6124-4F02-964E-737E5195A110}"/>
    <dataValidation allowBlank="1" showInputMessage="1" showErrorMessage="1" promptTitle="Occupants Pay Bills" prompt="Please indicate the percent of unit occupants that pay directly for electric/gas utility bills. If unknown type, leave blank." sqref="D8:E12" xr:uid="{22A6BF88-4A00-4A06-BD5A-58A6C0B1AF36}"/>
    <dataValidation allowBlank="1" showInputMessage="1" showErrorMessage="1" promptTitle="Building Type" prompt="Please provide the complete physical address of each demonstration project site." sqref="C8:C12" xr:uid="{4BACE099-94AB-4A19-B974-DC0F24776F0B}"/>
    <dataValidation operator="greaterThan" allowBlank="1" showInputMessage="1" showErrorMessage="1" promptTitle="Occupants Pay Utility" prompt="What is the percent of units that pay directly for their utility bills? If unknown, leave blank." sqref="D8:E12" xr:uid="{86BD6BAD-5DB1-4C7B-A979-2DA7FA0EC10D}"/>
  </dataValidations>
  <hyperlinks>
    <hyperlink ref="E2" location="Review!B6" tooltip="NEXT PAGE &gt;" display="NEXT PAGE &gt;" xr:uid="{74C020FB-9135-429D-8CD0-68CB5C99C24E}"/>
  </hyperlinks>
  <pageMargins left="0.7" right="0.7" top="0.75" bottom="0.75" header="0.3" footer="0.3"/>
  <pageSetup fitToWidth="0" fitToHeight="0" orientation="portrait" r:id="rId1"/>
  <colBreaks count="1" manualBreakCount="1">
    <brk id="4" max="1048575" man="1"/>
  </colBreaks>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3533-1226-40CC-BF44-80203CC0C45D}">
  <sheetPr>
    <tabColor theme="0" tint="-0.249977111117893"/>
  </sheetPr>
  <dimension ref="A1:J17"/>
  <sheetViews>
    <sheetView workbookViewId="0"/>
  </sheetViews>
  <sheetFormatPr baseColWidth="10" defaultColWidth="8.5" defaultRowHeight="12" x14ac:dyDescent="0.15"/>
  <cols>
    <col min="1" max="3" width="11.5" style="9" customWidth="1"/>
    <col min="4" max="4" width="13.5" style="9" customWidth="1"/>
    <col min="5" max="5" width="8.5" style="9"/>
    <col min="6" max="7" width="9.5" style="9" customWidth="1"/>
    <col min="8" max="8" width="8.5" style="9"/>
    <col min="9" max="9" width="11.5" style="9" customWidth="1"/>
    <col min="10" max="16384" width="8.5" style="9"/>
  </cols>
  <sheetData>
    <row r="1" spans="1:10" ht="13" x14ac:dyDescent="0.15">
      <c r="A1" s="54" t="s">
        <v>29</v>
      </c>
      <c r="B1" s="55" t="s">
        <v>30</v>
      </c>
      <c r="C1" s="55" t="s">
        <v>31</v>
      </c>
      <c r="D1" s="36" t="s">
        <v>721</v>
      </c>
      <c r="E1" s="36" t="s">
        <v>722</v>
      </c>
      <c r="F1" s="36" t="s">
        <v>723</v>
      </c>
      <c r="G1" s="36" t="s">
        <v>724</v>
      </c>
      <c r="H1" s="36" t="s">
        <v>725</v>
      </c>
      <c r="I1" s="36" t="s">
        <v>726</v>
      </c>
      <c r="J1" s="37" t="s">
        <v>727</v>
      </c>
    </row>
    <row r="2" spans="1:10" x14ac:dyDescent="0.15">
      <c r="A2" s="9">
        <f>IF(D2&lt;&gt;0,Background!$D$22,0)</f>
        <v>0</v>
      </c>
      <c r="B2" s="9" t="str">
        <f>Background!$D$14</f>
        <v>Final</v>
      </c>
      <c r="C2" s="9">
        <v>1</v>
      </c>
      <c r="D2" s="9" cm="1">
        <f t="array" ref="D2:J6">DACDetails[]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row r="12" spans="1:10" x14ac:dyDescent="0.15">
      <c r="A12" s="9">
        <f>IF(D12&lt;&gt;0,Background!$D$22,0)</f>
        <v>0</v>
      </c>
      <c r="B12" s="9" t="str">
        <f>Background!$D$14</f>
        <v>Final</v>
      </c>
      <c r="C12" s="9">
        <v>1</v>
      </c>
    </row>
    <row r="13" spans="1:10" x14ac:dyDescent="0.15">
      <c r="A13" s="9">
        <f>IF(D13&lt;&gt;0,Background!$D$22,0)</f>
        <v>0</v>
      </c>
      <c r="B13" s="9" t="str">
        <f>Background!$D$14</f>
        <v>Final</v>
      </c>
      <c r="C13" s="9">
        <v>1</v>
      </c>
    </row>
    <row r="14" spans="1:10" x14ac:dyDescent="0.15">
      <c r="A14" s="9">
        <f>IF(D14&lt;&gt;0,Background!$D$22,0)</f>
        <v>0</v>
      </c>
      <c r="B14" s="9" t="str">
        <f>Background!$D$14</f>
        <v>Final</v>
      </c>
      <c r="C14" s="9">
        <v>1</v>
      </c>
    </row>
    <row r="15" spans="1:10" x14ac:dyDescent="0.15">
      <c r="A15" s="9">
        <f>IF(D15&lt;&gt;0,Background!$D$22,0)</f>
        <v>0</v>
      </c>
      <c r="B15" s="9" t="str">
        <f>Background!$D$14</f>
        <v>Final</v>
      </c>
      <c r="C15" s="9">
        <v>1</v>
      </c>
    </row>
    <row r="16" spans="1:10" x14ac:dyDescent="0.15">
      <c r="A16" s="9">
        <f>IF(D16&lt;&gt;0,Background!$D$22,0)</f>
        <v>0</v>
      </c>
      <c r="B16" s="9" t="str">
        <f>Background!$D$14</f>
        <v>Final</v>
      </c>
      <c r="C16" s="9">
        <v>1</v>
      </c>
    </row>
    <row r="17" spans="1:3" x14ac:dyDescent="0.15">
      <c r="A17" s="9">
        <f>IF(D17&lt;&gt;0,Background!$D$22,0)</f>
        <v>0</v>
      </c>
      <c r="B17" s="9" t="str">
        <f>Background!$D$14</f>
        <v>Final</v>
      </c>
      <c r="C17" s="9">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B7E-5F98-407F-9C53-D1E0F850A634}">
  <sheetPr>
    <tabColor theme="8" tint="-0.249977111117893"/>
  </sheetPr>
  <dimension ref="B6:C26"/>
  <sheetViews>
    <sheetView showGridLines="0" workbookViewId="0">
      <selection activeCell="B6" sqref="B6"/>
    </sheetView>
  </sheetViews>
  <sheetFormatPr baseColWidth="10" defaultColWidth="8.83203125" defaultRowHeight="15" x14ac:dyDescent="0.2"/>
  <cols>
    <col min="1" max="1" width="2.5" customWidth="1"/>
    <col min="2" max="2" width="81" bestFit="1" customWidth="1"/>
  </cols>
  <sheetData>
    <row r="6" spans="2:3" x14ac:dyDescent="0.2">
      <c r="B6" s="13" t="s">
        <v>728</v>
      </c>
    </row>
    <row r="7" spans="2:3" x14ac:dyDescent="0.2">
      <c r="B7" s="12" t="s">
        <v>729</v>
      </c>
    </row>
    <row r="8" spans="2:3" x14ac:dyDescent="0.2">
      <c r="B8" s="236" t="s">
        <v>730</v>
      </c>
    </row>
    <row r="9" spans="2:3" x14ac:dyDescent="0.2">
      <c r="B9" s="236" t="s">
        <v>731</v>
      </c>
      <c r="C9" s="43"/>
    </row>
    <row r="10" spans="2:3" x14ac:dyDescent="0.2">
      <c r="B10" s="236" t="s">
        <v>732</v>
      </c>
      <c r="C10" s="43"/>
    </row>
    <row r="11" spans="2:3" x14ac:dyDescent="0.2">
      <c r="B11" s="236" t="s">
        <v>733</v>
      </c>
      <c r="C11" s="43"/>
    </row>
    <row r="12" spans="2:3" x14ac:dyDescent="0.2">
      <c r="B12" s="236" t="s">
        <v>734</v>
      </c>
      <c r="C12" s="43"/>
    </row>
    <row r="13" spans="2:3" x14ac:dyDescent="0.2">
      <c r="B13" s="236" t="s">
        <v>735</v>
      </c>
      <c r="C13" s="43"/>
    </row>
    <row r="14" spans="2:3" x14ac:dyDescent="0.2">
      <c r="B14" s="236" t="s">
        <v>736</v>
      </c>
      <c r="C14" s="43"/>
    </row>
    <row r="15" spans="2:3" x14ac:dyDescent="0.2">
      <c r="B15" s="236"/>
      <c r="C15" s="43"/>
    </row>
    <row r="16" spans="2:3" x14ac:dyDescent="0.2">
      <c r="B16" s="236" t="s">
        <v>737</v>
      </c>
      <c r="C16" s="43"/>
    </row>
    <row r="17" spans="2:3" x14ac:dyDescent="0.2">
      <c r="B17" s="236" t="s">
        <v>738</v>
      </c>
      <c r="C17" s="43"/>
    </row>
    <row r="18" spans="2:3" x14ac:dyDescent="0.2">
      <c r="B18" s="236" t="s">
        <v>739</v>
      </c>
      <c r="C18" s="43"/>
    </row>
    <row r="19" spans="2:3" x14ac:dyDescent="0.2">
      <c r="B19" s="236" t="s">
        <v>740</v>
      </c>
    </row>
    <row r="20" spans="2:3" x14ac:dyDescent="0.2">
      <c r="B20" s="236" t="s">
        <v>741</v>
      </c>
    </row>
    <row r="21" spans="2:3" x14ac:dyDescent="0.2">
      <c r="B21" s="236" t="s">
        <v>742</v>
      </c>
    </row>
    <row r="22" spans="2:3" x14ac:dyDescent="0.2">
      <c r="B22" s="236" t="s">
        <v>743</v>
      </c>
    </row>
    <row r="23" spans="2:3" x14ac:dyDescent="0.2">
      <c r="B23" s="236" t="s">
        <v>744</v>
      </c>
    </row>
    <row r="24" spans="2:3" x14ac:dyDescent="0.2">
      <c r="B24" s="236" t="s">
        <v>745</v>
      </c>
    </row>
    <row r="25" spans="2:3" x14ac:dyDescent="0.2">
      <c r="B25" s="236"/>
    </row>
    <row r="26" spans="2:3" x14ac:dyDescent="0.2">
      <c r="B26" s="12" t="s">
        <v>746</v>
      </c>
    </row>
  </sheetData>
  <hyperlinks>
    <hyperlink ref="B8" location="Background!C6" tooltip="Background" display="Background" xr:uid="{40A9E471-32AA-4ACF-B45F-90B0F65D9BE4}"/>
    <hyperlink ref="B9" location="ProjectTeam!B2" tooltip="Project Team - Organizations" display="Project Team" xr:uid="{2FCF6EB6-10BB-4459-9C03-EC36AF42B429}"/>
    <hyperlink ref="B11" location="Knowledge!B2" tooltip="Knowledge" display="Knowledge " xr:uid="{6E650181-53E3-4C1C-A3B3-FE1A60C68D35}"/>
    <hyperlink ref="B10" location="PerformanceMetrics!B2" tooltip="Project-Specific Performance Metrics" display="Project-Specific Performance Metrics" xr:uid="{0DCF1000-43BE-4893-9140-0F4C13C04879}"/>
    <hyperlink ref="B13" location="Jobs!B2" tooltip="Jobs" display="Jobs" xr:uid="{85B8EC8A-B1D7-40A4-BD8B-7822E90BB279}"/>
    <hyperlink ref="B23" location="Wildfire!B2" display="Wildfire" xr:uid="{063F3403-45CC-457B-8971-C137EE49CD3C}"/>
    <hyperlink ref="B24" location="DAC!B2" display="Disadvantaged and Low-Income Communities" xr:uid="{DFDAEC02-2F44-423B-A695-3EFDA9414ADB}"/>
    <hyperlink ref="B12" location="BusinessGrowth!B2" display="Business Growth" xr:uid="{9C00C529-F6D7-48D8-AED3-81C17AFF255D}"/>
    <hyperlink ref="B21" location="Groundwater!B2" display="Groundwater" xr:uid="{92BB6946-6FCB-4DE9-B803-9B5974FF7C41}"/>
    <hyperlink ref="B19" location="Reliability!B2" display="Reliability" xr:uid="{6EADCCA1-5676-4EBB-81D4-0A8143CDEC8E}"/>
    <hyperlink ref="B18" location="PermitSoftCosts!B2" display="Permit Soft Cost" xr:uid="{EA65D897-7718-42A0-B447-9901E7369175}"/>
    <hyperlink ref="B17" location="LCOE!B2" display="Levelized Cost of Energy" xr:uid="{AB543649-0E53-4961-BCC0-597C8DEC9C3C}"/>
    <hyperlink ref="B22" location="Water!B2" display="Water" xr:uid="{FB01E559-A147-4ABC-885F-85609014A92C}"/>
    <hyperlink ref="B20" location="Safety!B2" display="Public Safety" xr:uid="{435A57A7-7E97-48B5-9806-1646EC7D8886}"/>
    <hyperlink ref="B16" location="Energy!B2" display="Energy Savings" xr:uid="{43FB67BF-E8ED-4D5E-A7F6-818849B4538D}"/>
    <hyperlink ref="B14" location="TechnologicalLearning!B2" display="Technological Learning" xr:uid="{03578FB7-3DCA-47D3-9D1A-7FE723E0F1A8}"/>
  </hyperlinks>
  <pageMargins left="0.7" right="0.7" top="0.75" bottom="0.75" header="0.3" footer="0.3"/>
  <pageSetup orientation="portrait"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BC9A-92BE-43A9-8EA9-27D2700CFFDC}">
  <sheetPr codeName="Sheet4">
    <tabColor theme="7" tint="0.39997558519241921"/>
  </sheetPr>
  <dimension ref="A1:AN4208"/>
  <sheetViews>
    <sheetView workbookViewId="0">
      <selection sqref="A1:XFD1048576"/>
    </sheetView>
  </sheetViews>
  <sheetFormatPr baseColWidth="10" defaultColWidth="8.83203125" defaultRowHeight="15" x14ac:dyDescent="0.2"/>
  <cols>
    <col min="2" max="2" width="13.5" customWidth="1"/>
    <col min="4" max="4" width="15.83203125" customWidth="1"/>
    <col min="5" max="5" width="12.5" customWidth="1"/>
    <col min="6" max="6" width="8.5"/>
    <col min="7" max="7" width="17.5" customWidth="1"/>
    <col min="8" max="8" width="3" customWidth="1"/>
    <col min="9" max="9" width="14.5" customWidth="1"/>
    <col min="10" max="10" width="3.5" customWidth="1"/>
    <col min="11" max="11" width="18.5" customWidth="1"/>
    <col min="12" max="12" width="3.5" customWidth="1"/>
    <col min="13" max="13" width="23.5" bestFit="1" customWidth="1"/>
    <col min="14" max="14" width="3.5" customWidth="1"/>
    <col min="15" max="15" width="33" customWidth="1"/>
    <col min="16" max="16" width="15.5" customWidth="1"/>
    <col min="17" max="17" width="6.5" customWidth="1"/>
    <col min="18" max="18" width="22.5" customWidth="1"/>
    <col min="19" max="19" width="3.5" customWidth="1"/>
    <col min="20" max="20" width="18.5" customWidth="1"/>
    <col min="21" max="21" width="3.5" customWidth="1"/>
    <col min="22" max="22" width="14.5" customWidth="1"/>
    <col min="23" max="23" width="3.5" customWidth="1"/>
    <col min="25" max="25" width="3.5" customWidth="1"/>
    <col min="26" max="27" width="10.5" customWidth="1"/>
    <col min="29" max="29" width="12" customWidth="1"/>
    <col min="31" max="31" width="15.5" customWidth="1"/>
    <col min="32" max="32" width="18.5" bestFit="1" customWidth="1"/>
    <col min="34" max="34" width="16.5" customWidth="1"/>
    <col min="36" max="36" width="17.5" customWidth="1"/>
    <col min="38" max="38" width="19.5" customWidth="1"/>
  </cols>
  <sheetData>
    <row r="1" spans="1:40" x14ac:dyDescent="0.2">
      <c r="A1" t="s">
        <v>747</v>
      </c>
      <c r="B1" s="43" t="s">
        <v>748</v>
      </c>
      <c r="C1" s="43"/>
      <c r="D1" s="43" t="s">
        <v>194</v>
      </c>
      <c r="E1" s="43"/>
      <c r="F1" s="43"/>
      <c r="G1" s="43" t="s">
        <v>730</v>
      </c>
      <c r="H1" s="43"/>
      <c r="I1" s="43" t="s">
        <v>749</v>
      </c>
      <c r="J1" s="43"/>
      <c r="K1" s="43" t="s">
        <v>750</v>
      </c>
      <c r="L1" s="43"/>
      <c r="M1" s="43" t="s">
        <v>731</v>
      </c>
      <c r="N1" s="43"/>
      <c r="O1" s="43" t="s">
        <v>751</v>
      </c>
      <c r="P1" s="43"/>
      <c r="Q1" s="43"/>
      <c r="R1" s="43" t="s">
        <v>752</v>
      </c>
      <c r="S1" s="43"/>
      <c r="T1" s="43" t="s">
        <v>753</v>
      </c>
      <c r="U1" s="43"/>
      <c r="V1" s="43" t="s">
        <v>754</v>
      </c>
      <c r="W1" s="43"/>
      <c r="X1" s="43" t="s">
        <v>735</v>
      </c>
      <c r="Y1" s="43"/>
      <c r="Z1" s="43" t="s">
        <v>744</v>
      </c>
      <c r="AA1" s="43"/>
      <c r="AB1" s="43"/>
      <c r="AC1" s="43" t="s">
        <v>755</v>
      </c>
      <c r="AE1" s="43" t="s">
        <v>740</v>
      </c>
      <c r="AH1" s="43" t="s">
        <v>756</v>
      </c>
      <c r="AJ1" s="43" t="s">
        <v>743</v>
      </c>
      <c r="AL1" s="43" t="s">
        <v>757</v>
      </c>
      <c r="AN1" s="43" t="s">
        <v>736</v>
      </c>
    </row>
    <row r="3" spans="1:40" x14ac:dyDescent="0.2">
      <c r="B3" t="s">
        <v>758</v>
      </c>
      <c r="D3" t="s">
        <v>759</v>
      </c>
      <c r="E3" t="s">
        <v>760</v>
      </c>
      <c r="G3" t="s">
        <v>761</v>
      </c>
      <c r="I3" t="s">
        <v>762</v>
      </c>
      <c r="K3" t="s">
        <v>763</v>
      </c>
      <c r="M3" t="s">
        <v>764</v>
      </c>
      <c r="O3" t="s">
        <v>765</v>
      </c>
      <c r="R3" t="s">
        <v>766</v>
      </c>
      <c r="T3" t="s">
        <v>767</v>
      </c>
      <c r="V3" t="s">
        <v>768</v>
      </c>
      <c r="X3" t="s">
        <v>769</v>
      </c>
      <c r="Z3" t="s">
        <v>770</v>
      </c>
      <c r="AA3" t="s">
        <v>771</v>
      </c>
      <c r="AC3" t="s">
        <v>772</v>
      </c>
      <c r="AE3" t="s">
        <v>773</v>
      </c>
      <c r="AF3" t="s">
        <v>774</v>
      </c>
      <c r="AH3" t="s">
        <v>775</v>
      </c>
      <c r="AJ3" t="s">
        <v>776</v>
      </c>
      <c r="AL3" t="s">
        <v>777</v>
      </c>
      <c r="AN3" t="s">
        <v>778</v>
      </c>
    </row>
    <row r="4" spans="1:40" x14ac:dyDescent="0.2">
      <c r="B4" t="s">
        <v>779</v>
      </c>
      <c r="D4" s="60" t="s">
        <v>780</v>
      </c>
      <c r="E4" s="59" t="s">
        <v>781</v>
      </c>
      <c r="G4" t="s">
        <v>8</v>
      </c>
      <c r="I4" t="s">
        <v>782</v>
      </c>
      <c r="K4" t="s">
        <v>783</v>
      </c>
      <c r="M4" t="s">
        <v>784</v>
      </c>
      <c r="O4">
        <v>1</v>
      </c>
      <c r="R4" t="s">
        <v>785</v>
      </c>
      <c r="T4" t="s">
        <v>786</v>
      </c>
      <c r="V4" t="s">
        <v>787</v>
      </c>
      <c r="X4" t="s">
        <v>227</v>
      </c>
      <c r="Z4">
        <v>90001</v>
      </c>
      <c r="AA4" t="s">
        <v>788</v>
      </c>
      <c r="AC4" t="s">
        <v>353</v>
      </c>
      <c r="AE4" t="s">
        <v>789</v>
      </c>
      <c r="AF4" t="s">
        <v>790</v>
      </c>
      <c r="AH4" t="s">
        <v>791</v>
      </c>
      <c r="AJ4" t="s">
        <v>792</v>
      </c>
      <c r="AL4" t="s">
        <v>793</v>
      </c>
      <c r="AN4" s="93" t="s">
        <v>794</v>
      </c>
    </row>
    <row r="5" spans="1:40" x14ac:dyDescent="0.2">
      <c r="B5" t="s">
        <v>787</v>
      </c>
      <c r="D5" s="62" t="s">
        <v>202</v>
      </c>
      <c r="E5" s="61" t="s">
        <v>795</v>
      </c>
      <c r="G5" t="s">
        <v>796</v>
      </c>
      <c r="I5" t="s">
        <v>797</v>
      </c>
      <c r="K5" t="s">
        <v>798</v>
      </c>
      <c r="M5" t="s">
        <v>799</v>
      </c>
      <c r="O5">
        <v>2</v>
      </c>
      <c r="R5" t="s">
        <v>800</v>
      </c>
      <c r="T5" t="s">
        <v>801</v>
      </c>
      <c r="V5" t="s">
        <v>802</v>
      </c>
      <c r="X5" t="s">
        <v>228</v>
      </c>
      <c r="Z5">
        <v>90001</v>
      </c>
      <c r="AA5" t="s">
        <v>803</v>
      </c>
      <c r="AC5" t="s">
        <v>782</v>
      </c>
      <c r="AE5" t="s">
        <v>804</v>
      </c>
      <c r="AF5" t="s">
        <v>805</v>
      </c>
      <c r="AH5" t="s">
        <v>806</v>
      </c>
      <c r="AJ5" t="s">
        <v>807</v>
      </c>
      <c r="AL5" t="s">
        <v>808</v>
      </c>
      <c r="AN5" s="93" t="s">
        <v>809</v>
      </c>
    </row>
    <row r="6" spans="1:40" x14ac:dyDescent="0.2">
      <c r="B6" t="s">
        <v>810</v>
      </c>
      <c r="D6" s="64" t="s">
        <v>811</v>
      </c>
      <c r="E6" s="65" t="s">
        <v>812</v>
      </c>
      <c r="I6" t="s">
        <v>353</v>
      </c>
      <c r="K6" t="s">
        <v>813</v>
      </c>
      <c r="O6">
        <v>3</v>
      </c>
      <c r="R6" t="s">
        <v>814</v>
      </c>
      <c r="V6" t="s">
        <v>815</v>
      </c>
      <c r="Z6">
        <v>90002</v>
      </c>
      <c r="AA6" t="s">
        <v>816</v>
      </c>
      <c r="AE6" t="s">
        <v>817</v>
      </c>
      <c r="AF6" t="s">
        <v>818</v>
      </c>
      <c r="AH6" t="s">
        <v>819</v>
      </c>
      <c r="AN6" s="93" t="s">
        <v>820</v>
      </c>
    </row>
    <row r="7" spans="1:40" x14ac:dyDescent="0.2">
      <c r="D7" s="83"/>
      <c r="E7" s="83"/>
      <c r="K7" t="s">
        <v>821</v>
      </c>
      <c r="O7">
        <v>4</v>
      </c>
      <c r="R7" t="s">
        <v>822</v>
      </c>
      <c r="V7" t="s">
        <v>823</v>
      </c>
      <c r="Z7">
        <v>90002</v>
      </c>
      <c r="AA7" t="s">
        <v>803</v>
      </c>
      <c r="AH7" t="s">
        <v>824</v>
      </c>
      <c r="AJ7" t="s">
        <v>825</v>
      </c>
      <c r="AL7" t="s">
        <v>826</v>
      </c>
    </row>
    <row r="8" spans="1:40" x14ac:dyDescent="0.2">
      <c r="B8" t="s">
        <v>827</v>
      </c>
      <c r="G8" t="s">
        <v>119</v>
      </c>
      <c r="K8" t="s">
        <v>828</v>
      </c>
      <c r="M8" t="s">
        <v>829</v>
      </c>
      <c r="O8">
        <v>5</v>
      </c>
      <c r="R8" t="s">
        <v>830</v>
      </c>
      <c r="T8" t="s">
        <v>831</v>
      </c>
      <c r="Z8">
        <v>90002</v>
      </c>
      <c r="AA8" t="s">
        <v>832</v>
      </c>
      <c r="AE8" t="s">
        <v>295</v>
      </c>
      <c r="AJ8" t="s">
        <v>833</v>
      </c>
      <c r="AL8" t="s">
        <v>834</v>
      </c>
    </row>
    <row r="9" spans="1:40" x14ac:dyDescent="0.2">
      <c r="B9" t="s">
        <v>779</v>
      </c>
      <c r="D9" t="s">
        <v>835</v>
      </c>
      <c r="G9" t="s">
        <v>836</v>
      </c>
      <c r="I9" t="s">
        <v>837</v>
      </c>
      <c r="M9" t="s">
        <v>787</v>
      </c>
      <c r="O9">
        <v>6</v>
      </c>
      <c r="T9" t="s">
        <v>838</v>
      </c>
      <c r="V9" t="s">
        <v>839</v>
      </c>
      <c r="Z9">
        <v>90003</v>
      </c>
      <c r="AA9" t="s">
        <v>840</v>
      </c>
      <c r="AE9" t="s">
        <v>830</v>
      </c>
      <c r="AJ9" t="s">
        <v>841</v>
      </c>
      <c r="AL9" t="s">
        <v>842</v>
      </c>
    </row>
    <row r="10" spans="1:40" x14ac:dyDescent="0.2">
      <c r="B10" t="s">
        <v>787</v>
      </c>
      <c r="D10" t="s">
        <v>843</v>
      </c>
      <c r="G10" t="s">
        <v>844</v>
      </c>
      <c r="I10" s="25" t="s">
        <v>845</v>
      </c>
      <c r="M10" t="s">
        <v>846</v>
      </c>
      <c r="O10">
        <v>7</v>
      </c>
      <c r="T10" t="s">
        <v>847</v>
      </c>
      <c r="V10" t="s">
        <v>848</v>
      </c>
      <c r="Z10">
        <v>90003</v>
      </c>
      <c r="AA10" t="s">
        <v>803</v>
      </c>
      <c r="AE10" t="s">
        <v>785</v>
      </c>
      <c r="AL10" t="s">
        <v>849</v>
      </c>
    </row>
    <row r="11" spans="1:40" x14ac:dyDescent="0.2">
      <c r="D11" t="s">
        <v>850</v>
      </c>
      <c r="G11" t="s">
        <v>851</v>
      </c>
      <c r="I11" s="25" t="s">
        <v>852</v>
      </c>
      <c r="M11" t="s">
        <v>853</v>
      </c>
      <c r="O11">
        <v>8</v>
      </c>
      <c r="R11" t="s">
        <v>854</v>
      </c>
      <c r="T11" t="s">
        <v>855</v>
      </c>
      <c r="V11" t="s">
        <v>856</v>
      </c>
      <c r="Z11">
        <v>90004</v>
      </c>
      <c r="AA11" t="s">
        <v>803</v>
      </c>
      <c r="AE11" t="s">
        <v>814</v>
      </c>
      <c r="AJ11" t="s">
        <v>857</v>
      </c>
      <c r="AL11" t="s">
        <v>858</v>
      </c>
    </row>
    <row r="12" spans="1:40" x14ac:dyDescent="0.2">
      <c r="B12" t="s">
        <v>859</v>
      </c>
      <c r="G12" t="s">
        <v>860</v>
      </c>
      <c r="I12" s="25" t="s">
        <v>861</v>
      </c>
      <c r="M12" t="s">
        <v>862</v>
      </c>
      <c r="O12">
        <v>9</v>
      </c>
      <c r="R12" t="s">
        <v>863</v>
      </c>
      <c r="T12" t="s">
        <v>864</v>
      </c>
      <c r="V12" t="s">
        <v>865</v>
      </c>
      <c r="Z12">
        <v>90004</v>
      </c>
      <c r="AA12" t="s">
        <v>866</v>
      </c>
      <c r="AJ12" t="s">
        <v>353</v>
      </c>
      <c r="AL12" t="s">
        <v>867</v>
      </c>
    </row>
    <row r="13" spans="1:40" x14ac:dyDescent="0.2">
      <c r="B13" s="23">
        <v>0.03</v>
      </c>
      <c r="I13" s="25" t="s">
        <v>868</v>
      </c>
      <c r="R13" t="s">
        <v>869</v>
      </c>
      <c r="T13" t="s">
        <v>870</v>
      </c>
      <c r="V13" t="s">
        <v>871</v>
      </c>
      <c r="Z13">
        <v>90005</v>
      </c>
      <c r="AA13" t="s">
        <v>803</v>
      </c>
      <c r="AJ13" t="s">
        <v>872</v>
      </c>
      <c r="AL13" t="s">
        <v>873</v>
      </c>
    </row>
    <row r="14" spans="1:40" x14ac:dyDescent="0.2">
      <c r="B14" s="23">
        <v>7.0000000000000007E-2</v>
      </c>
      <c r="I14" s="26" t="s">
        <v>874</v>
      </c>
      <c r="R14" t="s">
        <v>875</v>
      </c>
      <c r="T14" t="s">
        <v>876</v>
      </c>
      <c r="V14" t="s">
        <v>877</v>
      </c>
      <c r="Z14">
        <v>90005</v>
      </c>
      <c r="AA14" t="s">
        <v>878</v>
      </c>
      <c r="AJ14" t="s">
        <v>797</v>
      </c>
      <c r="AL14" t="s">
        <v>879</v>
      </c>
    </row>
    <row r="15" spans="1:40" x14ac:dyDescent="0.2">
      <c r="G15" t="s">
        <v>880</v>
      </c>
      <c r="M15" t="s">
        <v>881</v>
      </c>
      <c r="O15" t="s">
        <v>882</v>
      </c>
      <c r="T15" t="s">
        <v>883</v>
      </c>
      <c r="V15" t="s">
        <v>884</v>
      </c>
      <c r="Z15">
        <v>90006</v>
      </c>
      <c r="AA15" t="s">
        <v>803</v>
      </c>
      <c r="AJ15" t="s">
        <v>885</v>
      </c>
    </row>
    <row r="16" spans="1:40" x14ac:dyDescent="0.2">
      <c r="B16" t="s">
        <v>886</v>
      </c>
      <c r="G16" t="s">
        <v>10</v>
      </c>
      <c r="M16" t="s">
        <v>887</v>
      </c>
      <c r="O16" t="s">
        <v>888</v>
      </c>
      <c r="T16" t="s">
        <v>889</v>
      </c>
      <c r="V16" t="s">
        <v>890</v>
      </c>
      <c r="Z16">
        <v>90006</v>
      </c>
      <c r="AA16" t="s">
        <v>891</v>
      </c>
    </row>
    <row r="17" spans="2:38" x14ac:dyDescent="0.2">
      <c r="B17" t="s">
        <v>892</v>
      </c>
      <c r="G17" t="s">
        <v>893</v>
      </c>
      <c r="M17" t="s">
        <v>894</v>
      </c>
      <c r="O17" t="s">
        <v>895</v>
      </c>
      <c r="R17" t="s">
        <v>896</v>
      </c>
      <c r="T17" t="s">
        <v>897</v>
      </c>
      <c r="V17" t="s">
        <v>898</v>
      </c>
      <c r="Z17">
        <v>90007</v>
      </c>
      <c r="AA17" t="s">
        <v>899</v>
      </c>
      <c r="AJ17" t="s">
        <v>900</v>
      </c>
      <c r="AL17" t="s">
        <v>901</v>
      </c>
    </row>
    <row r="18" spans="2:38" x14ac:dyDescent="0.2">
      <c r="B18" t="s">
        <v>902</v>
      </c>
      <c r="G18" t="s">
        <v>903</v>
      </c>
      <c r="M18" t="s">
        <v>904</v>
      </c>
      <c r="Q18" t="s">
        <v>905</v>
      </c>
      <c r="R18">
        <f>COUNTIF(Background!D32,"&lt;&gt;*Residential*")</f>
        <v>0</v>
      </c>
      <c r="V18" t="s">
        <v>906</v>
      </c>
      <c r="Z18">
        <v>90007</v>
      </c>
      <c r="AA18" t="s">
        <v>803</v>
      </c>
      <c r="AJ18" t="s">
        <v>907</v>
      </c>
      <c r="AL18" t="s">
        <v>908</v>
      </c>
    </row>
    <row r="19" spans="2:38" x14ac:dyDescent="0.2">
      <c r="B19" t="s">
        <v>909</v>
      </c>
      <c r="G19" t="s">
        <v>910</v>
      </c>
      <c r="M19" t="s">
        <v>911</v>
      </c>
      <c r="Q19" t="s">
        <v>912</v>
      </c>
      <c r="R19">
        <f>COUNTIF(Background!D38,"PG&amp;E")</f>
        <v>0</v>
      </c>
      <c r="T19" t="s">
        <v>913</v>
      </c>
      <c r="V19" t="s">
        <v>914</v>
      </c>
      <c r="Z19">
        <v>90008</v>
      </c>
      <c r="AA19" t="s">
        <v>915</v>
      </c>
      <c r="AJ19" t="s">
        <v>620</v>
      </c>
      <c r="AL19" t="s">
        <v>916</v>
      </c>
    </row>
    <row r="20" spans="2:38" x14ac:dyDescent="0.2">
      <c r="M20" t="s">
        <v>917</v>
      </c>
      <c r="T20" t="s">
        <v>918</v>
      </c>
      <c r="V20" t="s">
        <v>919</v>
      </c>
      <c r="Z20">
        <v>90008</v>
      </c>
      <c r="AA20" t="s">
        <v>920</v>
      </c>
    </row>
    <row r="21" spans="2:38" x14ac:dyDescent="0.2">
      <c r="G21" t="s">
        <v>921</v>
      </c>
      <c r="M21" t="s">
        <v>922</v>
      </c>
      <c r="T21" t="s">
        <v>923</v>
      </c>
      <c r="V21" t="s">
        <v>924</v>
      </c>
      <c r="Z21">
        <v>90008</v>
      </c>
      <c r="AA21" t="s">
        <v>925</v>
      </c>
      <c r="AJ21" t="s">
        <v>926</v>
      </c>
      <c r="AL21" t="s">
        <v>927</v>
      </c>
    </row>
    <row r="22" spans="2:38" x14ac:dyDescent="0.2">
      <c r="B22" t="s">
        <v>928</v>
      </c>
      <c r="G22" t="s">
        <v>929</v>
      </c>
      <c r="M22" t="s">
        <v>930</v>
      </c>
      <c r="T22" t="s">
        <v>931</v>
      </c>
      <c r="V22" t="s">
        <v>932</v>
      </c>
      <c r="Z22">
        <v>90008</v>
      </c>
      <c r="AA22" t="s">
        <v>803</v>
      </c>
      <c r="AJ22" t="s">
        <v>639</v>
      </c>
      <c r="AL22" t="s">
        <v>933</v>
      </c>
    </row>
    <row r="23" spans="2:38" x14ac:dyDescent="0.2">
      <c r="B23" s="24" t="s">
        <v>934</v>
      </c>
      <c r="G23" t="s">
        <v>935</v>
      </c>
      <c r="M23" t="s">
        <v>936</v>
      </c>
      <c r="V23" t="s">
        <v>879</v>
      </c>
      <c r="Z23">
        <v>90009</v>
      </c>
      <c r="AA23" t="s">
        <v>803</v>
      </c>
      <c r="AJ23" t="s">
        <v>638</v>
      </c>
      <c r="AL23" t="s">
        <v>937</v>
      </c>
    </row>
    <row r="24" spans="2:38" x14ac:dyDescent="0.2">
      <c r="B24" s="12" t="s">
        <v>938</v>
      </c>
      <c r="G24" t="s">
        <v>939</v>
      </c>
      <c r="O24" t="s">
        <v>940</v>
      </c>
      <c r="Z24">
        <v>90009</v>
      </c>
      <c r="AA24" t="s">
        <v>941</v>
      </c>
      <c r="AJ24" t="s">
        <v>942</v>
      </c>
      <c r="AL24" t="s">
        <v>943</v>
      </c>
    </row>
    <row r="25" spans="2:38" x14ac:dyDescent="0.2">
      <c r="G25" t="s">
        <v>944</v>
      </c>
      <c r="O25" t="s">
        <v>945</v>
      </c>
      <c r="T25" t="s">
        <v>946</v>
      </c>
      <c r="Z25">
        <v>90009</v>
      </c>
      <c r="AA25" t="s">
        <v>947</v>
      </c>
      <c r="AJ25" t="s">
        <v>641</v>
      </c>
    </row>
    <row r="26" spans="2:38" x14ac:dyDescent="0.2">
      <c r="B26" t="s">
        <v>948</v>
      </c>
      <c r="G26" t="s">
        <v>949</v>
      </c>
      <c r="M26" t="s">
        <v>950</v>
      </c>
      <c r="O26" t="s">
        <v>951</v>
      </c>
      <c r="T26" t="s">
        <v>952</v>
      </c>
      <c r="V26" t="s">
        <v>953</v>
      </c>
      <c r="Z26">
        <v>90009</v>
      </c>
      <c r="AA26" t="s">
        <v>954</v>
      </c>
      <c r="AL26" t="s">
        <v>955</v>
      </c>
    </row>
    <row r="27" spans="2:38" x14ac:dyDescent="0.2">
      <c r="B27" t="s">
        <v>779</v>
      </c>
      <c r="G27" t="s">
        <v>797</v>
      </c>
      <c r="M27" t="s">
        <v>956</v>
      </c>
      <c r="O27" t="s">
        <v>957</v>
      </c>
      <c r="T27" t="s">
        <v>958</v>
      </c>
      <c r="V27" t="s">
        <v>959</v>
      </c>
      <c r="Z27">
        <v>90010</v>
      </c>
      <c r="AA27" t="s">
        <v>803</v>
      </c>
      <c r="AJ27" t="s">
        <v>960</v>
      </c>
      <c r="AL27" t="s">
        <v>961</v>
      </c>
    </row>
    <row r="28" spans="2:38" x14ac:dyDescent="0.2">
      <c r="B28" t="s">
        <v>787</v>
      </c>
      <c r="G28" t="s">
        <v>962</v>
      </c>
      <c r="M28" t="s">
        <v>963</v>
      </c>
      <c r="O28" t="s">
        <v>964</v>
      </c>
      <c r="T28" t="s">
        <v>965</v>
      </c>
      <c r="V28" t="s">
        <v>966</v>
      </c>
      <c r="Z28">
        <v>90010</v>
      </c>
      <c r="AA28" t="s">
        <v>878</v>
      </c>
      <c r="AJ28" t="s">
        <v>967</v>
      </c>
      <c r="AL28" t="s">
        <v>968</v>
      </c>
    </row>
    <row r="29" spans="2:38" x14ac:dyDescent="0.2">
      <c r="B29" t="s">
        <v>969</v>
      </c>
      <c r="M29" t="s">
        <v>970</v>
      </c>
      <c r="O29" t="s">
        <v>971</v>
      </c>
      <c r="T29" t="s">
        <v>972</v>
      </c>
      <c r="V29" t="s">
        <v>973</v>
      </c>
      <c r="Z29">
        <v>90011</v>
      </c>
      <c r="AA29" t="s">
        <v>803</v>
      </c>
      <c r="AJ29" t="s">
        <v>974</v>
      </c>
      <c r="AL29" t="s">
        <v>975</v>
      </c>
    </row>
    <row r="30" spans="2:38" x14ac:dyDescent="0.2">
      <c r="G30" t="s">
        <v>976</v>
      </c>
      <c r="M30" t="s">
        <v>977</v>
      </c>
      <c r="V30" t="s">
        <v>978</v>
      </c>
      <c r="Z30">
        <v>90012</v>
      </c>
      <c r="AA30" t="s">
        <v>979</v>
      </c>
    </row>
    <row r="31" spans="2:38" x14ac:dyDescent="0.2">
      <c r="G31" t="s">
        <v>980</v>
      </c>
      <c r="M31" t="s">
        <v>981</v>
      </c>
      <c r="O31" t="s">
        <v>982</v>
      </c>
      <c r="P31" t="s">
        <v>983</v>
      </c>
      <c r="T31" t="s">
        <v>984</v>
      </c>
      <c r="Z31">
        <v>90012</v>
      </c>
      <c r="AA31" t="s">
        <v>803</v>
      </c>
      <c r="AJ31" t="s">
        <v>985</v>
      </c>
    </row>
    <row r="32" spans="2:38" x14ac:dyDescent="0.2">
      <c r="G32" t="s">
        <v>986</v>
      </c>
      <c r="M32" t="s">
        <v>987</v>
      </c>
      <c r="O32" t="s">
        <v>988</v>
      </c>
      <c r="P32" t="s">
        <v>989</v>
      </c>
      <c r="T32" t="s">
        <v>918</v>
      </c>
      <c r="V32" t="s">
        <v>932</v>
      </c>
      <c r="Z32">
        <v>90013</v>
      </c>
      <c r="AA32" t="s">
        <v>979</v>
      </c>
      <c r="AJ32" t="s">
        <v>990</v>
      </c>
      <c r="AL32" t="s">
        <v>991</v>
      </c>
    </row>
    <row r="33" spans="2:38" x14ac:dyDescent="0.2">
      <c r="B33" t="s">
        <v>982</v>
      </c>
      <c r="G33" t="s">
        <v>992</v>
      </c>
      <c r="M33" t="s">
        <v>993</v>
      </c>
      <c r="O33" t="s">
        <v>994</v>
      </c>
      <c r="P33" t="s">
        <v>989</v>
      </c>
      <c r="T33" t="s">
        <v>995</v>
      </c>
      <c r="V33" t="s">
        <v>996</v>
      </c>
      <c r="Z33">
        <v>90013</v>
      </c>
      <c r="AA33" t="s">
        <v>803</v>
      </c>
      <c r="AJ33" t="s">
        <v>997</v>
      </c>
      <c r="AL33" t="s">
        <v>998</v>
      </c>
    </row>
    <row r="34" spans="2:38" x14ac:dyDescent="0.2">
      <c r="B34" t="s">
        <v>988</v>
      </c>
      <c r="G34" t="s">
        <v>999</v>
      </c>
      <c r="O34" t="s">
        <v>1000</v>
      </c>
      <c r="P34" t="s">
        <v>989</v>
      </c>
      <c r="Z34">
        <v>90014</v>
      </c>
      <c r="AA34" t="s">
        <v>803</v>
      </c>
      <c r="AJ34" t="s">
        <v>1001</v>
      </c>
      <c r="AL34" t="s">
        <v>1002</v>
      </c>
    </row>
    <row r="35" spans="2:38" x14ac:dyDescent="0.2">
      <c r="B35" t="s">
        <v>1003</v>
      </c>
      <c r="G35" t="s">
        <v>1004</v>
      </c>
      <c r="O35" t="s">
        <v>1005</v>
      </c>
      <c r="P35" t="s">
        <v>989</v>
      </c>
      <c r="T35" t="s">
        <v>1006</v>
      </c>
      <c r="V35" t="s">
        <v>919</v>
      </c>
      <c r="Z35">
        <v>90015</v>
      </c>
      <c r="AA35" t="s">
        <v>1007</v>
      </c>
      <c r="AJ35" t="s">
        <v>1008</v>
      </c>
    </row>
    <row r="36" spans="2:38" x14ac:dyDescent="0.2">
      <c r="B36" t="s">
        <v>1009</v>
      </c>
      <c r="G36" t="s">
        <v>1010</v>
      </c>
      <c r="O36" t="s">
        <v>1011</v>
      </c>
      <c r="P36" t="s">
        <v>989</v>
      </c>
      <c r="T36" t="s">
        <v>1012</v>
      </c>
      <c r="V36" t="s">
        <v>996</v>
      </c>
      <c r="Z36">
        <v>90015</v>
      </c>
      <c r="AA36" t="s">
        <v>1013</v>
      </c>
      <c r="AJ36" t="s">
        <v>1014</v>
      </c>
    </row>
    <row r="37" spans="2:38" x14ac:dyDescent="0.2">
      <c r="B37" t="s">
        <v>1015</v>
      </c>
      <c r="G37" t="s">
        <v>1016</v>
      </c>
      <c r="O37" t="s">
        <v>1017</v>
      </c>
      <c r="P37" t="s">
        <v>989</v>
      </c>
      <c r="T37" t="s">
        <v>1018</v>
      </c>
      <c r="V37" t="s">
        <v>1019</v>
      </c>
      <c r="Z37">
        <v>90015</v>
      </c>
      <c r="AA37" t="s">
        <v>803</v>
      </c>
      <c r="AJ37" t="s">
        <v>1020</v>
      </c>
      <c r="AL37" t="s">
        <v>1021</v>
      </c>
    </row>
    <row r="38" spans="2:38" x14ac:dyDescent="0.2">
      <c r="B38" t="s">
        <v>1022</v>
      </c>
      <c r="O38" t="s">
        <v>1023</v>
      </c>
      <c r="P38" t="s">
        <v>989</v>
      </c>
      <c r="T38" t="s">
        <v>1024</v>
      </c>
      <c r="Z38">
        <v>90015</v>
      </c>
      <c r="AA38" t="s">
        <v>1025</v>
      </c>
      <c r="AL38" t="s">
        <v>1026</v>
      </c>
    </row>
    <row r="39" spans="2:38" x14ac:dyDescent="0.2">
      <c r="B39" t="s">
        <v>1027</v>
      </c>
      <c r="G39" t="s">
        <v>1028</v>
      </c>
      <c r="O39" t="s">
        <v>1029</v>
      </c>
      <c r="P39" t="s">
        <v>989</v>
      </c>
      <c r="V39" t="s">
        <v>974</v>
      </c>
      <c r="Z39">
        <v>90016</v>
      </c>
      <c r="AA39" t="s">
        <v>803</v>
      </c>
      <c r="AJ39" t="s">
        <v>1030</v>
      </c>
      <c r="AL39" t="s">
        <v>1031</v>
      </c>
    </row>
    <row r="40" spans="2:38" x14ac:dyDescent="0.2">
      <c r="B40" t="s">
        <v>994</v>
      </c>
      <c r="G40" t="s">
        <v>1032</v>
      </c>
      <c r="O40" t="s">
        <v>1033</v>
      </c>
      <c r="P40" t="s">
        <v>989</v>
      </c>
      <c r="V40" t="s">
        <v>1034</v>
      </c>
      <c r="Z40">
        <v>90016</v>
      </c>
      <c r="AA40" t="s">
        <v>1035</v>
      </c>
      <c r="AJ40" t="s">
        <v>841</v>
      </c>
    </row>
    <row r="41" spans="2:38" x14ac:dyDescent="0.2">
      <c r="B41" t="s">
        <v>1036</v>
      </c>
      <c r="G41" t="s">
        <v>1037</v>
      </c>
      <c r="O41" t="s">
        <v>1038</v>
      </c>
      <c r="P41" t="s">
        <v>989</v>
      </c>
      <c r="T41" t="s">
        <v>137</v>
      </c>
      <c r="V41" t="s">
        <v>1039</v>
      </c>
      <c r="Z41">
        <v>90017</v>
      </c>
      <c r="AA41" t="s">
        <v>1040</v>
      </c>
      <c r="AJ41" t="s">
        <v>1041</v>
      </c>
    </row>
    <row r="42" spans="2:38" x14ac:dyDescent="0.2">
      <c r="B42" t="s">
        <v>1042</v>
      </c>
      <c r="G42" t="s">
        <v>1043</v>
      </c>
      <c r="O42" t="s">
        <v>1044</v>
      </c>
      <c r="P42" t="s">
        <v>989</v>
      </c>
      <c r="T42" t="s">
        <v>1045</v>
      </c>
      <c r="V42" t="s">
        <v>1046</v>
      </c>
      <c r="Z42">
        <v>90017</v>
      </c>
      <c r="AA42" t="s">
        <v>803</v>
      </c>
      <c r="AL42" t="s">
        <v>1047</v>
      </c>
    </row>
    <row r="43" spans="2:38" x14ac:dyDescent="0.2">
      <c r="B43" t="s">
        <v>1048</v>
      </c>
      <c r="G43" t="s">
        <v>1049</v>
      </c>
      <c r="O43" t="s">
        <v>1050</v>
      </c>
      <c r="P43" t="s">
        <v>1051</v>
      </c>
      <c r="T43" t="s">
        <v>1052</v>
      </c>
      <c r="V43" t="s">
        <v>1053</v>
      </c>
      <c r="Z43">
        <v>90018</v>
      </c>
      <c r="AA43" t="s">
        <v>1054</v>
      </c>
      <c r="AJ43" t="s">
        <v>1055</v>
      </c>
      <c r="AL43" t="s">
        <v>785</v>
      </c>
    </row>
    <row r="44" spans="2:38" x14ac:dyDescent="0.2">
      <c r="B44" t="s">
        <v>1056</v>
      </c>
      <c r="G44" t="s">
        <v>810</v>
      </c>
      <c r="O44" t="s">
        <v>1057</v>
      </c>
      <c r="P44" t="s">
        <v>1051</v>
      </c>
      <c r="T44" t="s">
        <v>1058</v>
      </c>
      <c r="Z44">
        <v>90018</v>
      </c>
      <c r="AA44" t="s">
        <v>899</v>
      </c>
      <c r="AJ44" t="s">
        <v>1059</v>
      </c>
      <c r="AL44" t="s">
        <v>814</v>
      </c>
    </row>
    <row r="45" spans="2:38" x14ac:dyDescent="0.2">
      <c r="B45" t="s">
        <v>1060</v>
      </c>
      <c r="O45" t="s">
        <v>1061</v>
      </c>
      <c r="P45" t="s">
        <v>1051</v>
      </c>
      <c r="T45" t="s">
        <v>1062</v>
      </c>
      <c r="V45" t="s">
        <v>914</v>
      </c>
      <c r="Z45">
        <v>90018</v>
      </c>
      <c r="AA45" t="s">
        <v>803</v>
      </c>
      <c r="AJ45" t="s">
        <v>1014</v>
      </c>
      <c r="AL45" t="s">
        <v>822</v>
      </c>
    </row>
    <row r="46" spans="2:38" x14ac:dyDescent="0.2">
      <c r="B46" t="s">
        <v>1063</v>
      </c>
      <c r="G46" t="s">
        <v>1064</v>
      </c>
      <c r="O46" t="s">
        <v>1065</v>
      </c>
      <c r="P46" t="s">
        <v>1051</v>
      </c>
      <c r="T46" t="s">
        <v>1066</v>
      </c>
      <c r="V46" t="s">
        <v>1067</v>
      </c>
      <c r="Z46">
        <v>90019</v>
      </c>
      <c r="AA46" t="s">
        <v>803</v>
      </c>
      <c r="AJ46" t="s">
        <v>1068</v>
      </c>
      <c r="AL46" t="s">
        <v>830</v>
      </c>
    </row>
    <row r="47" spans="2:38" x14ac:dyDescent="0.2">
      <c r="B47" t="s">
        <v>1069</v>
      </c>
      <c r="G47" t="s">
        <v>1070</v>
      </c>
      <c r="O47" t="s">
        <v>1071</v>
      </c>
      <c r="P47" t="s">
        <v>1051</v>
      </c>
      <c r="T47" t="s">
        <v>1072</v>
      </c>
      <c r="Z47">
        <v>90019</v>
      </c>
      <c r="AA47" t="s">
        <v>1073</v>
      </c>
      <c r="AJ47" t="s">
        <v>742</v>
      </c>
      <c r="AL47" t="s">
        <v>1074</v>
      </c>
    </row>
    <row r="48" spans="2:38" x14ac:dyDescent="0.2">
      <c r="B48" t="s">
        <v>1075</v>
      </c>
      <c r="G48" t="s">
        <v>1076</v>
      </c>
      <c r="O48" t="s">
        <v>1077</v>
      </c>
      <c r="P48" t="s">
        <v>1051</v>
      </c>
      <c r="T48" t="s">
        <v>1078</v>
      </c>
      <c r="V48" t="s">
        <v>1079</v>
      </c>
      <c r="Z48">
        <v>90020</v>
      </c>
      <c r="AA48" t="s">
        <v>803</v>
      </c>
      <c r="AJ48" t="s">
        <v>1080</v>
      </c>
      <c r="AL48" t="s">
        <v>879</v>
      </c>
    </row>
    <row r="49" spans="2:38" x14ac:dyDescent="0.2">
      <c r="B49" t="s">
        <v>1081</v>
      </c>
      <c r="O49" t="s">
        <v>1082</v>
      </c>
      <c r="P49" t="s">
        <v>1051</v>
      </c>
      <c r="T49" t="s">
        <v>1083</v>
      </c>
      <c r="V49" t="s">
        <v>1084</v>
      </c>
      <c r="Z49">
        <v>90020</v>
      </c>
      <c r="AA49" t="s">
        <v>878</v>
      </c>
    </row>
    <row r="50" spans="2:38" x14ac:dyDescent="0.2">
      <c r="B50" t="s">
        <v>1085</v>
      </c>
      <c r="G50" t="s">
        <v>1086</v>
      </c>
      <c r="O50" t="s">
        <v>1087</v>
      </c>
      <c r="P50" t="s">
        <v>1051</v>
      </c>
      <c r="T50" t="s">
        <v>1088</v>
      </c>
      <c r="Z50">
        <v>90021</v>
      </c>
      <c r="AA50" t="s">
        <v>803</v>
      </c>
      <c r="AJ50" t="s">
        <v>1089</v>
      </c>
    </row>
    <row r="51" spans="2:38" x14ac:dyDescent="0.2">
      <c r="B51" t="s">
        <v>1090</v>
      </c>
      <c r="G51" t="s">
        <v>912</v>
      </c>
      <c r="O51" t="s">
        <v>1091</v>
      </c>
      <c r="P51" t="s">
        <v>1051</v>
      </c>
      <c r="T51" t="s">
        <v>1092</v>
      </c>
      <c r="V51" t="s">
        <v>1093</v>
      </c>
      <c r="Z51">
        <v>90021</v>
      </c>
      <c r="AA51" t="s">
        <v>1094</v>
      </c>
      <c r="AJ51" t="s">
        <v>1095</v>
      </c>
      <c r="AL51" t="s">
        <v>1096</v>
      </c>
    </row>
    <row r="52" spans="2:38" x14ac:dyDescent="0.2">
      <c r="B52" t="s">
        <v>1097</v>
      </c>
      <c r="G52" t="s">
        <v>1098</v>
      </c>
      <c r="O52" t="s">
        <v>1099</v>
      </c>
      <c r="P52" t="s">
        <v>1051</v>
      </c>
      <c r="T52" t="s">
        <v>1100</v>
      </c>
      <c r="V52" t="s">
        <v>1101</v>
      </c>
      <c r="Z52">
        <v>90022</v>
      </c>
      <c r="AA52" t="s">
        <v>1102</v>
      </c>
      <c r="AJ52" t="s">
        <v>1103</v>
      </c>
      <c r="AL52" t="s">
        <v>1104</v>
      </c>
    </row>
    <row r="53" spans="2:38" x14ac:dyDescent="0.2">
      <c r="B53" t="s">
        <v>1105</v>
      </c>
      <c r="G53" t="s">
        <v>1106</v>
      </c>
      <c r="O53" t="s">
        <v>1107</v>
      </c>
      <c r="P53" t="s">
        <v>1051</v>
      </c>
      <c r="T53" t="s">
        <v>1108</v>
      </c>
      <c r="V53" t="s">
        <v>1109</v>
      </c>
      <c r="Z53">
        <v>90022</v>
      </c>
      <c r="AA53" t="s">
        <v>1110</v>
      </c>
      <c r="AL53" t="s">
        <v>1111</v>
      </c>
    </row>
    <row r="54" spans="2:38" x14ac:dyDescent="0.2">
      <c r="B54" t="s">
        <v>1005</v>
      </c>
      <c r="G54" t="s">
        <v>1112</v>
      </c>
      <c r="O54" t="s">
        <v>1113</v>
      </c>
      <c r="P54" t="s">
        <v>1051</v>
      </c>
      <c r="Z54">
        <v>90022</v>
      </c>
      <c r="AA54" t="s">
        <v>1114</v>
      </c>
      <c r="AL54" t="s">
        <v>1115</v>
      </c>
    </row>
    <row r="55" spans="2:38" x14ac:dyDescent="0.2">
      <c r="B55" t="s">
        <v>1116</v>
      </c>
      <c r="G55" t="s">
        <v>879</v>
      </c>
      <c r="O55" t="s">
        <v>1117</v>
      </c>
      <c r="P55" t="s">
        <v>1051</v>
      </c>
      <c r="V55" t="s">
        <v>1118</v>
      </c>
      <c r="Z55">
        <v>90022</v>
      </c>
      <c r="AA55" t="s">
        <v>803</v>
      </c>
      <c r="AL55" t="s">
        <v>1119</v>
      </c>
    </row>
    <row r="56" spans="2:38" x14ac:dyDescent="0.2">
      <c r="B56" t="s">
        <v>1000</v>
      </c>
      <c r="O56" t="s">
        <v>1120</v>
      </c>
      <c r="P56" t="s">
        <v>1051</v>
      </c>
      <c r="T56" t="s">
        <v>1121</v>
      </c>
      <c r="V56" t="s">
        <v>1122</v>
      </c>
      <c r="Z56">
        <v>90023</v>
      </c>
      <c r="AA56" t="s">
        <v>1102</v>
      </c>
      <c r="AL56" t="s">
        <v>1123</v>
      </c>
    </row>
    <row r="57" spans="2:38" x14ac:dyDescent="0.2">
      <c r="B57" t="s">
        <v>1124</v>
      </c>
      <c r="G57" t="s">
        <v>1125</v>
      </c>
      <c r="O57" t="s">
        <v>1126</v>
      </c>
      <c r="P57" t="s">
        <v>1051</v>
      </c>
      <c r="T57" t="s">
        <v>1127</v>
      </c>
      <c r="V57" t="s">
        <v>1128</v>
      </c>
      <c r="Z57">
        <v>90023</v>
      </c>
      <c r="AA57" t="s">
        <v>803</v>
      </c>
      <c r="AL57" t="s">
        <v>1129</v>
      </c>
    </row>
    <row r="58" spans="2:38" x14ac:dyDescent="0.2">
      <c r="B58" t="s">
        <v>1130</v>
      </c>
      <c r="G58" t="s">
        <v>912</v>
      </c>
      <c r="O58" t="s">
        <v>1131</v>
      </c>
      <c r="P58" t="s">
        <v>1051</v>
      </c>
      <c r="T58" t="s">
        <v>1132</v>
      </c>
      <c r="V58" t="s">
        <v>1133</v>
      </c>
      <c r="Z58">
        <v>90023</v>
      </c>
      <c r="AA58" t="s">
        <v>1134</v>
      </c>
      <c r="AL58" t="s">
        <v>1135</v>
      </c>
    </row>
    <row r="59" spans="2:38" x14ac:dyDescent="0.2">
      <c r="B59" t="s">
        <v>1136</v>
      </c>
      <c r="G59" t="s">
        <v>1137</v>
      </c>
      <c r="O59" t="s">
        <v>1138</v>
      </c>
      <c r="P59" t="s">
        <v>1051</v>
      </c>
      <c r="T59" t="s">
        <v>1139</v>
      </c>
      <c r="Z59">
        <v>90024</v>
      </c>
      <c r="AA59" t="s">
        <v>803</v>
      </c>
    </row>
    <row r="60" spans="2:38" x14ac:dyDescent="0.2">
      <c r="B60" t="s">
        <v>1140</v>
      </c>
      <c r="G60" t="s">
        <v>1141</v>
      </c>
      <c r="O60" t="s">
        <v>1142</v>
      </c>
      <c r="P60" t="s">
        <v>1051</v>
      </c>
      <c r="V60" t="s">
        <v>408</v>
      </c>
      <c r="Z60">
        <v>90024</v>
      </c>
      <c r="AA60" t="s">
        <v>1143</v>
      </c>
    </row>
    <row r="61" spans="2:38" x14ac:dyDescent="0.2">
      <c r="B61" t="s">
        <v>1011</v>
      </c>
      <c r="G61" t="s">
        <v>1112</v>
      </c>
      <c r="O61" t="s">
        <v>1144</v>
      </c>
      <c r="P61" t="s">
        <v>1051</v>
      </c>
      <c r="V61" t="s">
        <v>1145</v>
      </c>
      <c r="Z61">
        <v>90025</v>
      </c>
      <c r="AA61" t="s">
        <v>803</v>
      </c>
      <c r="AL61" t="s">
        <v>1146</v>
      </c>
    </row>
    <row r="62" spans="2:38" x14ac:dyDescent="0.2">
      <c r="B62" t="s">
        <v>1147</v>
      </c>
      <c r="G62" t="s">
        <v>1148</v>
      </c>
      <c r="O62" t="s">
        <v>1149</v>
      </c>
      <c r="P62" t="s">
        <v>1051</v>
      </c>
      <c r="T62" t="s">
        <v>1150</v>
      </c>
      <c r="V62" t="s">
        <v>1151</v>
      </c>
      <c r="Z62">
        <v>90025</v>
      </c>
      <c r="AA62" t="s">
        <v>1152</v>
      </c>
      <c r="AL62" t="s">
        <v>1153</v>
      </c>
    </row>
    <row r="63" spans="2:38" x14ac:dyDescent="0.2">
      <c r="B63" t="s">
        <v>1154</v>
      </c>
      <c r="O63" t="s">
        <v>1155</v>
      </c>
      <c r="P63" t="s">
        <v>1051</v>
      </c>
      <c r="T63" t="s">
        <v>1156</v>
      </c>
      <c r="V63" t="s">
        <v>1157</v>
      </c>
      <c r="Z63">
        <v>90025</v>
      </c>
      <c r="AA63" t="s">
        <v>1158</v>
      </c>
      <c r="AL63" t="s">
        <v>879</v>
      </c>
    </row>
    <row r="64" spans="2:38" x14ac:dyDescent="0.2">
      <c r="B64" t="s">
        <v>1159</v>
      </c>
      <c r="O64" t="s">
        <v>1160</v>
      </c>
      <c r="P64" t="s">
        <v>1051</v>
      </c>
      <c r="T64" t="s">
        <v>1161</v>
      </c>
      <c r="V64" t="s">
        <v>1162</v>
      </c>
      <c r="Z64">
        <v>90026</v>
      </c>
      <c r="AA64" t="s">
        <v>1163</v>
      </c>
    </row>
    <row r="65" spans="2:38" x14ac:dyDescent="0.2">
      <c r="B65" t="s">
        <v>1164</v>
      </c>
      <c r="O65" t="s">
        <v>1165</v>
      </c>
      <c r="P65" t="s">
        <v>1051</v>
      </c>
      <c r="T65" t="s">
        <v>1166</v>
      </c>
      <c r="Z65">
        <v>90026</v>
      </c>
      <c r="AA65" t="s">
        <v>1167</v>
      </c>
      <c r="AL65" t="s">
        <v>1168</v>
      </c>
    </row>
    <row r="66" spans="2:38" x14ac:dyDescent="0.2">
      <c r="B66" t="s">
        <v>1169</v>
      </c>
      <c r="O66" t="s">
        <v>1170</v>
      </c>
      <c r="P66" t="s">
        <v>1051</v>
      </c>
      <c r="T66" t="s">
        <v>879</v>
      </c>
      <c r="V66" t="s">
        <v>871</v>
      </c>
      <c r="Z66">
        <v>90026</v>
      </c>
      <c r="AA66" t="s">
        <v>803</v>
      </c>
      <c r="AL66" t="s">
        <v>1171</v>
      </c>
    </row>
    <row r="67" spans="2:38" x14ac:dyDescent="0.2">
      <c r="B67" t="s">
        <v>1172</v>
      </c>
      <c r="O67" t="s">
        <v>1173</v>
      </c>
      <c r="P67" t="s">
        <v>1051</v>
      </c>
      <c r="V67" t="s">
        <v>1174</v>
      </c>
      <c r="Z67">
        <v>90026</v>
      </c>
      <c r="AA67" t="s">
        <v>1175</v>
      </c>
      <c r="AL67" t="s">
        <v>1176</v>
      </c>
    </row>
    <row r="68" spans="2:38" x14ac:dyDescent="0.2">
      <c r="B68" t="s">
        <v>1177</v>
      </c>
      <c r="O68" t="s">
        <v>1178</v>
      </c>
      <c r="P68" t="s">
        <v>1051</v>
      </c>
      <c r="V68" t="s">
        <v>1179</v>
      </c>
      <c r="Z68">
        <v>90027</v>
      </c>
      <c r="AA68" t="s">
        <v>1180</v>
      </c>
    </row>
    <row r="69" spans="2:38" x14ac:dyDescent="0.2">
      <c r="B69" t="s">
        <v>1181</v>
      </c>
      <c r="O69" t="s">
        <v>1182</v>
      </c>
      <c r="P69" t="s">
        <v>1051</v>
      </c>
      <c r="T69" t="s">
        <v>1183</v>
      </c>
      <c r="Z69">
        <v>90027</v>
      </c>
      <c r="AA69" t="s">
        <v>803</v>
      </c>
      <c r="AL69" t="s">
        <v>1184</v>
      </c>
    </row>
    <row r="70" spans="2:38" x14ac:dyDescent="0.2">
      <c r="B70" t="s">
        <v>1185</v>
      </c>
      <c r="O70" t="s">
        <v>1186</v>
      </c>
      <c r="P70" t="s">
        <v>1051</v>
      </c>
      <c r="T70" t="s">
        <v>1187</v>
      </c>
      <c r="V70" t="s">
        <v>1188</v>
      </c>
      <c r="Z70">
        <v>90027</v>
      </c>
      <c r="AA70" t="s">
        <v>1189</v>
      </c>
      <c r="AL70" t="s">
        <v>1190</v>
      </c>
    </row>
    <row r="71" spans="2:38" x14ac:dyDescent="0.2">
      <c r="B71" t="s">
        <v>1017</v>
      </c>
      <c r="O71" t="s">
        <v>1191</v>
      </c>
      <c r="P71" t="s">
        <v>1051</v>
      </c>
      <c r="T71" t="s">
        <v>1192</v>
      </c>
      <c r="V71" t="s">
        <v>996</v>
      </c>
      <c r="Z71">
        <v>90028</v>
      </c>
      <c r="AA71" t="s">
        <v>1180</v>
      </c>
      <c r="AL71" t="s">
        <v>1193</v>
      </c>
    </row>
    <row r="72" spans="2:38" x14ac:dyDescent="0.2">
      <c r="B72" t="s">
        <v>1194</v>
      </c>
      <c r="O72" t="s">
        <v>1195</v>
      </c>
      <c r="P72" t="s">
        <v>1051</v>
      </c>
      <c r="T72" t="s">
        <v>1196</v>
      </c>
      <c r="V72" t="s">
        <v>1019</v>
      </c>
      <c r="Z72">
        <v>90028</v>
      </c>
      <c r="AA72" t="s">
        <v>803</v>
      </c>
    </row>
    <row r="73" spans="2:38" x14ac:dyDescent="0.2">
      <c r="B73" t="s">
        <v>1197</v>
      </c>
      <c r="O73" t="s">
        <v>1198</v>
      </c>
      <c r="P73" t="s">
        <v>1051</v>
      </c>
      <c r="T73" t="s">
        <v>1199</v>
      </c>
      <c r="Z73">
        <v>90029</v>
      </c>
      <c r="AA73" t="s">
        <v>803</v>
      </c>
    </row>
    <row r="74" spans="2:38" x14ac:dyDescent="0.2">
      <c r="B74" t="s">
        <v>1023</v>
      </c>
      <c r="O74" t="s">
        <v>1200</v>
      </c>
      <c r="P74" t="s">
        <v>1051</v>
      </c>
      <c r="T74" t="s">
        <v>1201</v>
      </c>
      <c r="Z74">
        <v>90029</v>
      </c>
      <c r="AA74" t="s">
        <v>1202</v>
      </c>
    </row>
    <row r="75" spans="2:38" x14ac:dyDescent="0.2">
      <c r="B75" t="s">
        <v>1203</v>
      </c>
      <c r="O75" t="s">
        <v>1204</v>
      </c>
      <c r="P75" t="s">
        <v>1051</v>
      </c>
      <c r="T75" t="s">
        <v>1205</v>
      </c>
      <c r="V75" t="s">
        <v>1206</v>
      </c>
      <c r="Z75">
        <v>90030</v>
      </c>
      <c r="AA75" t="s">
        <v>803</v>
      </c>
    </row>
    <row r="76" spans="2:38" x14ac:dyDescent="0.2">
      <c r="B76" t="s">
        <v>1207</v>
      </c>
      <c r="O76" t="s">
        <v>1208</v>
      </c>
      <c r="P76" t="s">
        <v>1051</v>
      </c>
      <c r="T76" t="s">
        <v>1209</v>
      </c>
      <c r="V76" t="s">
        <v>1210</v>
      </c>
      <c r="Z76">
        <v>90031</v>
      </c>
      <c r="AA76" t="s">
        <v>1211</v>
      </c>
    </row>
    <row r="77" spans="2:38" x14ac:dyDescent="0.2">
      <c r="B77" t="s">
        <v>1212</v>
      </c>
      <c r="O77" t="s">
        <v>1213</v>
      </c>
      <c r="P77" t="s">
        <v>1051</v>
      </c>
      <c r="T77" t="s">
        <v>1214</v>
      </c>
      <c r="V77" t="s">
        <v>1215</v>
      </c>
      <c r="Z77">
        <v>90031</v>
      </c>
      <c r="AA77" t="s">
        <v>803</v>
      </c>
    </row>
    <row r="78" spans="2:38" x14ac:dyDescent="0.2">
      <c r="B78" t="s">
        <v>1216</v>
      </c>
      <c r="O78" t="s">
        <v>1217</v>
      </c>
      <c r="P78" t="s">
        <v>1051</v>
      </c>
      <c r="Z78">
        <v>90032</v>
      </c>
      <c r="AA78" t="s">
        <v>1218</v>
      </c>
    </row>
    <row r="79" spans="2:38" x14ac:dyDescent="0.2">
      <c r="B79" t="s">
        <v>1219</v>
      </c>
      <c r="O79" t="s">
        <v>1220</v>
      </c>
      <c r="P79" t="s">
        <v>1051</v>
      </c>
      <c r="Z79">
        <v>90032</v>
      </c>
      <c r="AA79" t="s">
        <v>803</v>
      </c>
    </row>
    <row r="80" spans="2:38" x14ac:dyDescent="0.2">
      <c r="B80" t="s">
        <v>1221</v>
      </c>
      <c r="O80" t="s">
        <v>1222</v>
      </c>
      <c r="P80" t="s">
        <v>1051</v>
      </c>
      <c r="T80" t="s">
        <v>1223</v>
      </c>
      <c r="V80" t="s">
        <v>296</v>
      </c>
      <c r="Z80">
        <v>90033</v>
      </c>
      <c r="AA80" t="s">
        <v>1224</v>
      </c>
    </row>
    <row r="81" spans="2:27" x14ac:dyDescent="0.2">
      <c r="B81" t="s">
        <v>1225</v>
      </c>
      <c r="O81" t="s">
        <v>1226</v>
      </c>
      <c r="P81" t="s">
        <v>1051</v>
      </c>
      <c r="T81" t="s">
        <v>1227</v>
      </c>
      <c r="V81" t="s">
        <v>1228</v>
      </c>
      <c r="Z81">
        <v>90033</v>
      </c>
      <c r="AA81" t="s">
        <v>803</v>
      </c>
    </row>
    <row r="82" spans="2:27" x14ac:dyDescent="0.2">
      <c r="B82" t="s">
        <v>1044</v>
      </c>
      <c r="O82" t="s">
        <v>1097</v>
      </c>
      <c r="P82" t="s">
        <v>1229</v>
      </c>
      <c r="T82" t="s">
        <v>1230</v>
      </c>
      <c r="V82" t="s">
        <v>1111</v>
      </c>
      <c r="Z82">
        <v>90034</v>
      </c>
      <c r="AA82" t="s">
        <v>803</v>
      </c>
    </row>
    <row r="83" spans="2:27" x14ac:dyDescent="0.2">
      <c r="B83" t="s">
        <v>1200</v>
      </c>
      <c r="O83" t="s">
        <v>1154</v>
      </c>
      <c r="P83" t="s">
        <v>1229</v>
      </c>
      <c r="V83" t="s">
        <v>1231</v>
      </c>
      <c r="Z83">
        <v>90034</v>
      </c>
      <c r="AA83" t="s">
        <v>1232</v>
      </c>
    </row>
    <row r="84" spans="2:27" x14ac:dyDescent="0.2">
      <c r="B84" t="s">
        <v>1233</v>
      </c>
      <c r="O84" t="s">
        <v>1234</v>
      </c>
      <c r="P84" t="s">
        <v>1229</v>
      </c>
      <c r="T84" t="s">
        <v>1235</v>
      </c>
      <c r="V84" t="s">
        <v>1129</v>
      </c>
      <c r="Z84">
        <v>90035</v>
      </c>
      <c r="AA84" t="s">
        <v>803</v>
      </c>
    </row>
    <row r="85" spans="2:27" x14ac:dyDescent="0.2">
      <c r="B85" t="s">
        <v>1236</v>
      </c>
      <c r="O85" t="s">
        <v>1237</v>
      </c>
      <c r="P85" t="s">
        <v>1229</v>
      </c>
      <c r="T85" t="s">
        <v>1238</v>
      </c>
      <c r="Z85">
        <v>90035</v>
      </c>
      <c r="AA85" t="s">
        <v>1239</v>
      </c>
    </row>
    <row r="86" spans="2:27" x14ac:dyDescent="0.2">
      <c r="B86" t="s">
        <v>1240</v>
      </c>
      <c r="O86" t="s">
        <v>1185</v>
      </c>
      <c r="P86" t="s">
        <v>1241</v>
      </c>
      <c r="T86" t="s">
        <v>931</v>
      </c>
      <c r="Z86">
        <v>90036</v>
      </c>
      <c r="AA86" t="s">
        <v>1242</v>
      </c>
    </row>
    <row r="87" spans="2:27" x14ac:dyDescent="0.2">
      <c r="B87" t="s">
        <v>1243</v>
      </c>
      <c r="O87" t="s">
        <v>1063</v>
      </c>
      <c r="P87" t="s">
        <v>1241</v>
      </c>
      <c r="Z87">
        <v>90036</v>
      </c>
      <c r="AA87" t="s">
        <v>803</v>
      </c>
    </row>
    <row r="88" spans="2:27" x14ac:dyDescent="0.2">
      <c r="B88" t="s">
        <v>1244</v>
      </c>
      <c r="O88" t="s">
        <v>1169</v>
      </c>
      <c r="P88" t="s">
        <v>1241</v>
      </c>
      <c r="Z88">
        <v>90036</v>
      </c>
      <c r="AA88" t="s">
        <v>1245</v>
      </c>
    </row>
    <row r="89" spans="2:27" x14ac:dyDescent="0.2">
      <c r="B89" t="s">
        <v>1246</v>
      </c>
      <c r="O89" t="s">
        <v>1181</v>
      </c>
      <c r="P89" t="s">
        <v>1241</v>
      </c>
      <c r="T89" t="s">
        <v>169</v>
      </c>
      <c r="Z89">
        <v>90036</v>
      </c>
      <c r="AA89" t="s">
        <v>1247</v>
      </c>
    </row>
    <row r="90" spans="2:27" x14ac:dyDescent="0.2">
      <c r="B90" t="s">
        <v>1248</v>
      </c>
      <c r="T90" t="s">
        <v>1249</v>
      </c>
      <c r="Z90">
        <v>90037</v>
      </c>
      <c r="AA90" t="s">
        <v>1250</v>
      </c>
    </row>
    <row r="91" spans="2:27" x14ac:dyDescent="0.2">
      <c r="B91" t="s">
        <v>1226</v>
      </c>
      <c r="T91" t="s">
        <v>1251</v>
      </c>
      <c r="Z91">
        <v>90037</v>
      </c>
      <c r="AA91" t="s">
        <v>803</v>
      </c>
    </row>
    <row r="92" spans="2:27" x14ac:dyDescent="0.2">
      <c r="O92" t="s">
        <v>1252</v>
      </c>
      <c r="T92" t="s">
        <v>1253</v>
      </c>
      <c r="Z92">
        <v>90038</v>
      </c>
      <c r="AA92" t="s">
        <v>1180</v>
      </c>
    </row>
    <row r="93" spans="2:27" x14ac:dyDescent="0.2">
      <c r="O93" t="s">
        <v>1254</v>
      </c>
      <c r="T93" t="s">
        <v>1255</v>
      </c>
      <c r="Z93">
        <v>90038</v>
      </c>
      <c r="AA93" t="s">
        <v>803</v>
      </c>
    </row>
    <row r="94" spans="2:27" x14ac:dyDescent="0.2">
      <c r="O94" t="s">
        <v>1256</v>
      </c>
      <c r="Z94">
        <v>90038</v>
      </c>
      <c r="AA94" t="s">
        <v>1257</v>
      </c>
    </row>
    <row r="95" spans="2:27" x14ac:dyDescent="0.2">
      <c r="O95" t="s">
        <v>1258</v>
      </c>
      <c r="Z95">
        <v>90038</v>
      </c>
      <c r="AA95" t="s">
        <v>1259</v>
      </c>
    </row>
    <row r="96" spans="2:27" x14ac:dyDescent="0.2">
      <c r="O96" t="s">
        <v>1260</v>
      </c>
      <c r="Z96">
        <v>90039</v>
      </c>
      <c r="AA96" t="s">
        <v>1261</v>
      </c>
    </row>
    <row r="97" spans="15:27" x14ac:dyDescent="0.2">
      <c r="O97" t="s">
        <v>1262</v>
      </c>
      <c r="Z97">
        <v>90039</v>
      </c>
      <c r="AA97" t="s">
        <v>803</v>
      </c>
    </row>
    <row r="98" spans="15:27" x14ac:dyDescent="0.2">
      <c r="O98" t="s">
        <v>1263</v>
      </c>
      <c r="Z98">
        <v>90040</v>
      </c>
      <c r="AA98" t="s">
        <v>1264</v>
      </c>
    </row>
    <row r="99" spans="15:27" x14ac:dyDescent="0.2">
      <c r="O99" t="s">
        <v>1265</v>
      </c>
      <c r="Z99">
        <v>90040</v>
      </c>
      <c r="AA99" t="s">
        <v>1102</v>
      </c>
    </row>
    <row r="100" spans="15:27" x14ac:dyDescent="0.2">
      <c r="O100" t="s">
        <v>1266</v>
      </c>
      <c r="Z100">
        <v>90040</v>
      </c>
      <c r="AA100" t="s">
        <v>803</v>
      </c>
    </row>
    <row r="101" spans="15:27" x14ac:dyDescent="0.2">
      <c r="O101" t="s">
        <v>1267</v>
      </c>
      <c r="Z101">
        <v>90041</v>
      </c>
      <c r="AA101" t="s">
        <v>1268</v>
      </c>
    </row>
    <row r="102" spans="15:27" x14ac:dyDescent="0.2">
      <c r="Z102">
        <v>90041</v>
      </c>
      <c r="AA102" t="s">
        <v>803</v>
      </c>
    </row>
    <row r="103" spans="15:27" x14ac:dyDescent="0.2">
      <c r="O103" t="s">
        <v>1269</v>
      </c>
      <c r="P103" t="s">
        <v>1270</v>
      </c>
      <c r="Z103">
        <v>90042</v>
      </c>
      <c r="AA103" t="s">
        <v>1271</v>
      </c>
    </row>
    <row r="104" spans="15:27" x14ac:dyDescent="0.2">
      <c r="O104" t="s">
        <v>1188</v>
      </c>
      <c r="Z104">
        <v>90042</v>
      </c>
      <c r="AA104" t="s">
        <v>803</v>
      </c>
    </row>
    <row r="105" spans="15:27" x14ac:dyDescent="0.2">
      <c r="O105" t="s">
        <v>1272</v>
      </c>
      <c r="Z105">
        <v>90043</v>
      </c>
      <c r="AA105" t="s">
        <v>1273</v>
      </c>
    </row>
    <row r="106" spans="15:27" x14ac:dyDescent="0.2">
      <c r="O106" t="s">
        <v>1274</v>
      </c>
      <c r="Z106">
        <v>90043</v>
      </c>
      <c r="AA106" t="s">
        <v>803</v>
      </c>
    </row>
    <row r="107" spans="15:27" x14ac:dyDescent="0.2">
      <c r="O107" t="s">
        <v>1275</v>
      </c>
      <c r="Z107">
        <v>90043</v>
      </c>
      <c r="AA107" t="s">
        <v>1276</v>
      </c>
    </row>
    <row r="108" spans="15:27" x14ac:dyDescent="0.2">
      <c r="O108" t="s">
        <v>924</v>
      </c>
      <c r="Z108">
        <v>90043</v>
      </c>
      <c r="AA108" t="s">
        <v>1277</v>
      </c>
    </row>
    <row r="109" spans="15:27" x14ac:dyDescent="0.2">
      <c r="O109" t="s">
        <v>914</v>
      </c>
      <c r="Z109">
        <v>90044</v>
      </c>
      <c r="AA109" t="s">
        <v>816</v>
      </c>
    </row>
    <row r="110" spans="15:27" x14ac:dyDescent="0.2">
      <c r="O110" t="s">
        <v>919</v>
      </c>
      <c r="Z110">
        <v>90044</v>
      </c>
      <c r="AA110" t="s">
        <v>1278</v>
      </c>
    </row>
    <row r="111" spans="15:27" x14ac:dyDescent="0.2">
      <c r="O111" t="s">
        <v>1279</v>
      </c>
      <c r="Z111">
        <v>90044</v>
      </c>
      <c r="AA111" t="s">
        <v>803</v>
      </c>
    </row>
    <row r="112" spans="15:27" x14ac:dyDescent="0.2">
      <c r="O112" t="s">
        <v>1280</v>
      </c>
      <c r="Z112">
        <v>90045</v>
      </c>
      <c r="AA112" t="s">
        <v>1281</v>
      </c>
    </row>
    <row r="113" spans="15:27" x14ac:dyDescent="0.2">
      <c r="O113" t="s">
        <v>1282</v>
      </c>
      <c r="Z113">
        <v>90045</v>
      </c>
      <c r="AA113" t="s">
        <v>803</v>
      </c>
    </row>
    <row r="114" spans="15:27" x14ac:dyDescent="0.2">
      <c r="Z114">
        <v>90045</v>
      </c>
      <c r="AA114" t="s">
        <v>1283</v>
      </c>
    </row>
    <row r="115" spans="15:27" x14ac:dyDescent="0.2">
      <c r="O115" s="51" t="s">
        <v>1256</v>
      </c>
      <c r="Z115">
        <v>90045</v>
      </c>
      <c r="AA115" t="s">
        <v>1284</v>
      </c>
    </row>
    <row r="116" spans="15:27" x14ac:dyDescent="0.2">
      <c r="O116" t="s">
        <v>1285</v>
      </c>
      <c r="Z116">
        <v>90046</v>
      </c>
      <c r="AA116" t="s">
        <v>803</v>
      </c>
    </row>
    <row r="117" spans="15:27" x14ac:dyDescent="0.2">
      <c r="O117" t="s">
        <v>1286</v>
      </c>
      <c r="Z117">
        <v>90046</v>
      </c>
      <c r="AA117" t="s">
        <v>1257</v>
      </c>
    </row>
    <row r="118" spans="15:27" x14ac:dyDescent="0.2">
      <c r="O118" t="s">
        <v>1287</v>
      </c>
      <c r="Z118">
        <v>90047</v>
      </c>
      <c r="AA118" t="s">
        <v>803</v>
      </c>
    </row>
    <row r="119" spans="15:27" x14ac:dyDescent="0.2">
      <c r="O119" t="s">
        <v>1288</v>
      </c>
      <c r="Z119">
        <v>90047</v>
      </c>
      <c r="AA119" t="s">
        <v>1289</v>
      </c>
    </row>
    <row r="120" spans="15:27" x14ac:dyDescent="0.2">
      <c r="O120" t="s">
        <v>1290</v>
      </c>
      <c r="Z120">
        <v>90048</v>
      </c>
      <c r="AA120" t="s">
        <v>1291</v>
      </c>
    </row>
    <row r="121" spans="15:27" x14ac:dyDescent="0.2">
      <c r="O121" t="s">
        <v>1292</v>
      </c>
      <c r="Z121">
        <v>90048</v>
      </c>
      <c r="AA121" t="s">
        <v>1293</v>
      </c>
    </row>
    <row r="122" spans="15:27" x14ac:dyDescent="0.2">
      <c r="O122" t="s">
        <v>1294</v>
      </c>
      <c r="Z122">
        <v>90048</v>
      </c>
      <c r="AA122" t="s">
        <v>803</v>
      </c>
    </row>
    <row r="123" spans="15:27" x14ac:dyDescent="0.2">
      <c r="Z123">
        <v>90048</v>
      </c>
      <c r="AA123" t="s">
        <v>1257</v>
      </c>
    </row>
    <row r="124" spans="15:27" x14ac:dyDescent="0.2">
      <c r="O124" s="51" t="s">
        <v>1258</v>
      </c>
      <c r="Z124">
        <v>90049</v>
      </c>
      <c r="AA124" t="s">
        <v>1295</v>
      </c>
    </row>
    <row r="125" spans="15:27" x14ac:dyDescent="0.2">
      <c r="O125" t="s">
        <v>1296</v>
      </c>
      <c r="Z125">
        <v>90049</v>
      </c>
      <c r="AA125" t="s">
        <v>1297</v>
      </c>
    </row>
    <row r="126" spans="15:27" x14ac:dyDescent="0.2">
      <c r="O126" t="s">
        <v>1298</v>
      </c>
      <c r="Z126">
        <v>90049</v>
      </c>
      <c r="AA126" t="s">
        <v>803</v>
      </c>
    </row>
    <row r="127" spans="15:27" x14ac:dyDescent="0.2">
      <c r="O127" t="s">
        <v>1299</v>
      </c>
      <c r="Z127">
        <v>90050</v>
      </c>
      <c r="AA127" t="s">
        <v>803</v>
      </c>
    </row>
    <row r="128" spans="15:27" x14ac:dyDescent="0.2">
      <c r="O128" t="s">
        <v>1300</v>
      </c>
      <c r="Z128">
        <v>90051</v>
      </c>
      <c r="AA128" t="s">
        <v>816</v>
      </c>
    </row>
    <row r="129" spans="15:27" x14ac:dyDescent="0.2">
      <c r="O129" t="s">
        <v>1301</v>
      </c>
      <c r="Z129">
        <v>90051</v>
      </c>
      <c r="AA129" t="s">
        <v>803</v>
      </c>
    </row>
    <row r="130" spans="15:27" x14ac:dyDescent="0.2">
      <c r="O130" t="s">
        <v>1302</v>
      </c>
      <c r="Z130">
        <v>90052</v>
      </c>
      <c r="AA130" t="s">
        <v>803</v>
      </c>
    </row>
    <row r="131" spans="15:27" x14ac:dyDescent="0.2">
      <c r="O131" t="s">
        <v>1303</v>
      </c>
      <c r="Z131">
        <v>90053</v>
      </c>
      <c r="AA131" t="s">
        <v>803</v>
      </c>
    </row>
    <row r="132" spans="15:27" x14ac:dyDescent="0.2">
      <c r="O132" t="s">
        <v>1304</v>
      </c>
      <c r="Z132">
        <v>90054</v>
      </c>
      <c r="AA132" t="s">
        <v>803</v>
      </c>
    </row>
    <row r="133" spans="15:27" x14ac:dyDescent="0.2">
      <c r="O133" t="s">
        <v>1305</v>
      </c>
      <c r="Z133">
        <v>90055</v>
      </c>
      <c r="AA133" t="s">
        <v>803</v>
      </c>
    </row>
    <row r="134" spans="15:27" x14ac:dyDescent="0.2">
      <c r="O134" t="s">
        <v>1306</v>
      </c>
      <c r="Z134">
        <v>90056</v>
      </c>
      <c r="AA134" t="s">
        <v>915</v>
      </c>
    </row>
    <row r="135" spans="15:27" x14ac:dyDescent="0.2">
      <c r="Z135">
        <v>90056</v>
      </c>
      <c r="AA135" t="s">
        <v>920</v>
      </c>
    </row>
    <row r="136" spans="15:27" x14ac:dyDescent="0.2">
      <c r="O136" s="51" t="s">
        <v>1307</v>
      </c>
      <c r="Z136">
        <v>90056</v>
      </c>
      <c r="AA136" t="s">
        <v>803</v>
      </c>
    </row>
    <row r="137" spans="15:27" x14ac:dyDescent="0.2">
      <c r="O137" t="s">
        <v>1308</v>
      </c>
      <c r="Z137">
        <v>90056</v>
      </c>
      <c r="AA137" t="s">
        <v>1277</v>
      </c>
    </row>
    <row r="138" spans="15:27" x14ac:dyDescent="0.2">
      <c r="O138" t="s">
        <v>1309</v>
      </c>
      <c r="Z138">
        <v>90057</v>
      </c>
      <c r="AA138" t="s">
        <v>1310</v>
      </c>
    </row>
    <row r="139" spans="15:27" x14ac:dyDescent="0.2">
      <c r="O139" t="s">
        <v>1311</v>
      </c>
      <c r="Z139">
        <v>90057</v>
      </c>
      <c r="AA139" t="s">
        <v>803</v>
      </c>
    </row>
    <row r="140" spans="15:27" x14ac:dyDescent="0.2">
      <c r="O140" t="s">
        <v>1312</v>
      </c>
      <c r="Z140">
        <v>90058</v>
      </c>
      <c r="AA140" t="s">
        <v>803</v>
      </c>
    </row>
    <row r="141" spans="15:27" x14ac:dyDescent="0.2">
      <c r="O141" t="s">
        <v>1313</v>
      </c>
      <c r="Z141">
        <v>90058</v>
      </c>
      <c r="AA141" t="s">
        <v>1314</v>
      </c>
    </row>
    <row r="142" spans="15:27" x14ac:dyDescent="0.2">
      <c r="O142" t="s">
        <v>1315</v>
      </c>
      <c r="Z142">
        <v>90059</v>
      </c>
      <c r="AA142" t="s">
        <v>816</v>
      </c>
    </row>
    <row r="143" spans="15:27" x14ac:dyDescent="0.2">
      <c r="O143" t="s">
        <v>1316</v>
      </c>
      <c r="Z143">
        <v>90059</v>
      </c>
      <c r="AA143" t="s">
        <v>1317</v>
      </c>
    </row>
    <row r="144" spans="15:27" x14ac:dyDescent="0.2">
      <c r="O144" t="s">
        <v>1318</v>
      </c>
      <c r="Z144">
        <v>90059</v>
      </c>
      <c r="AA144" t="s">
        <v>803</v>
      </c>
    </row>
    <row r="145" spans="15:27" x14ac:dyDescent="0.2">
      <c r="O145" t="s">
        <v>1319</v>
      </c>
      <c r="Z145">
        <v>90060</v>
      </c>
      <c r="AA145" t="s">
        <v>803</v>
      </c>
    </row>
    <row r="146" spans="15:27" x14ac:dyDescent="0.2">
      <c r="O146" t="s">
        <v>1320</v>
      </c>
      <c r="Z146">
        <v>90061</v>
      </c>
      <c r="AA146" t="s">
        <v>816</v>
      </c>
    </row>
    <row r="147" spans="15:27" x14ac:dyDescent="0.2">
      <c r="Z147">
        <v>90061</v>
      </c>
      <c r="AA147" t="s">
        <v>803</v>
      </c>
    </row>
    <row r="148" spans="15:27" x14ac:dyDescent="0.2">
      <c r="O148" t="s">
        <v>1321</v>
      </c>
      <c r="Z148">
        <v>90061</v>
      </c>
      <c r="AA148" t="s">
        <v>1322</v>
      </c>
    </row>
    <row r="149" spans="15:27" x14ac:dyDescent="0.2">
      <c r="O149" t="s">
        <v>1323</v>
      </c>
      <c r="Z149">
        <v>90062</v>
      </c>
      <c r="AA149" t="s">
        <v>803</v>
      </c>
    </row>
    <row r="150" spans="15:27" x14ac:dyDescent="0.2">
      <c r="O150" t="s">
        <v>1324</v>
      </c>
      <c r="Z150">
        <v>90062</v>
      </c>
      <c r="AA150" t="s">
        <v>1325</v>
      </c>
    </row>
    <row r="151" spans="15:27" x14ac:dyDescent="0.2">
      <c r="O151" t="s">
        <v>1326</v>
      </c>
      <c r="Z151">
        <v>90063</v>
      </c>
      <c r="AA151" t="s">
        <v>1327</v>
      </c>
    </row>
    <row r="152" spans="15:27" x14ac:dyDescent="0.2">
      <c r="O152" t="s">
        <v>1328</v>
      </c>
      <c r="Z152">
        <v>90063</v>
      </c>
      <c r="AA152" t="s">
        <v>803</v>
      </c>
    </row>
    <row r="153" spans="15:27" x14ac:dyDescent="0.2">
      <c r="O153" t="s">
        <v>1329</v>
      </c>
      <c r="Z153">
        <v>90064</v>
      </c>
      <c r="AA153" t="s">
        <v>803</v>
      </c>
    </row>
    <row r="154" spans="15:27" x14ac:dyDescent="0.2">
      <c r="O154" t="s">
        <v>1330</v>
      </c>
      <c r="Z154">
        <v>90064</v>
      </c>
      <c r="AA154" t="s">
        <v>1331</v>
      </c>
    </row>
    <row r="155" spans="15:27" x14ac:dyDescent="0.2">
      <c r="O155" t="s">
        <v>1332</v>
      </c>
      <c r="Z155">
        <v>90065</v>
      </c>
      <c r="AA155" t="s">
        <v>1333</v>
      </c>
    </row>
    <row r="156" spans="15:27" x14ac:dyDescent="0.2">
      <c r="O156" t="s">
        <v>1334</v>
      </c>
      <c r="Z156">
        <v>90065</v>
      </c>
      <c r="AA156" t="s">
        <v>1335</v>
      </c>
    </row>
    <row r="157" spans="15:27" x14ac:dyDescent="0.2">
      <c r="O157" t="s">
        <v>1336</v>
      </c>
      <c r="Z157">
        <v>90065</v>
      </c>
      <c r="AA157" t="s">
        <v>803</v>
      </c>
    </row>
    <row r="158" spans="15:27" x14ac:dyDescent="0.2">
      <c r="Z158">
        <v>90066</v>
      </c>
      <c r="AA158" t="s">
        <v>1337</v>
      </c>
    </row>
    <row r="159" spans="15:27" x14ac:dyDescent="0.2">
      <c r="O159" s="50" t="s">
        <v>1338</v>
      </c>
      <c r="Z159">
        <v>90066</v>
      </c>
      <c r="AA159" t="s">
        <v>803</v>
      </c>
    </row>
    <row r="160" spans="15:27" x14ac:dyDescent="0.2">
      <c r="O160" t="s">
        <v>1339</v>
      </c>
      <c r="Z160">
        <v>90066</v>
      </c>
      <c r="AA160" t="s">
        <v>1340</v>
      </c>
    </row>
    <row r="161" spans="15:27" x14ac:dyDescent="0.2">
      <c r="O161" t="s">
        <v>1341</v>
      </c>
      <c r="Z161">
        <v>90067</v>
      </c>
      <c r="AA161" t="s">
        <v>1342</v>
      </c>
    </row>
    <row r="162" spans="15:27" x14ac:dyDescent="0.2">
      <c r="O162" t="s">
        <v>1343</v>
      </c>
      <c r="Z162">
        <v>90067</v>
      </c>
      <c r="AA162" t="s">
        <v>803</v>
      </c>
    </row>
    <row r="163" spans="15:27" x14ac:dyDescent="0.2">
      <c r="O163" t="s">
        <v>1344</v>
      </c>
      <c r="Z163">
        <v>90068</v>
      </c>
      <c r="AA163" t="s">
        <v>1180</v>
      </c>
    </row>
    <row r="164" spans="15:27" x14ac:dyDescent="0.2">
      <c r="O164" t="s">
        <v>1345</v>
      </c>
      <c r="Z164">
        <v>90068</v>
      </c>
      <c r="AA164" t="s">
        <v>803</v>
      </c>
    </row>
    <row r="165" spans="15:27" x14ac:dyDescent="0.2">
      <c r="O165" t="s">
        <v>1346</v>
      </c>
      <c r="Z165">
        <v>90069</v>
      </c>
      <c r="AA165" t="s">
        <v>803</v>
      </c>
    </row>
    <row r="166" spans="15:27" x14ac:dyDescent="0.2">
      <c r="O166" t="s">
        <v>1347</v>
      </c>
      <c r="T166" s="242"/>
      <c r="U166" s="242"/>
      <c r="Z166">
        <v>90069</v>
      </c>
      <c r="AA166" t="s">
        <v>1257</v>
      </c>
    </row>
    <row r="167" spans="15:27" x14ac:dyDescent="0.2">
      <c r="O167" t="s">
        <v>522</v>
      </c>
      <c r="T167" s="242"/>
      <c r="U167" s="242"/>
      <c r="Z167">
        <v>90070</v>
      </c>
      <c r="AA167" t="s">
        <v>803</v>
      </c>
    </row>
    <row r="168" spans="15:27" x14ac:dyDescent="0.2">
      <c r="O168" t="s">
        <v>1348</v>
      </c>
      <c r="T168" s="242"/>
      <c r="U168" s="242"/>
      <c r="Z168">
        <v>90071</v>
      </c>
      <c r="AA168" t="s">
        <v>1349</v>
      </c>
    </row>
    <row r="169" spans="15:27" x14ac:dyDescent="0.2">
      <c r="O169" t="s">
        <v>1350</v>
      </c>
      <c r="T169" s="242"/>
      <c r="U169" s="242"/>
      <c r="Z169">
        <v>90071</v>
      </c>
      <c r="AA169" t="s">
        <v>1351</v>
      </c>
    </row>
    <row r="170" spans="15:27" x14ac:dyDescent="0.2">
      <c r="O170" s="30" t="s">
        <v>1352</v>
      </c>
      <c r="T170" s="266"/>
      <c r="U170" s="266"/>
      <c r="Z170">
        <v>90071</v>
      </c>
      <c r="AA170" t="s">
        <v>803</v>
      </c>
    </row>
    <row r="171" spans="15:27" x14ac:dyDescent="0.2">
      <c r="O171" s="30"/>
      <c r="T171" s="242"/>
      <c r="U171" s="242"/>
      <c r="Z171">
        <v>90072</v>
      </c>
      <c r="AA171" t="s">
        <v>803</v>
      </c>
    </row>
    <row r="172" spans="15:27" x14ac:dyDescent="0.2">
      <c r="O172" s="50" t="s">
        <v>1353</v>
      </c>
      <c r="T172" s="242"/>
      <c r="U172" s="242"/>
      <c r="Z172">
        <v>90072</v>
      </c>
      <c r="AA172" t="s">
        <v>1354</v>
      </c>
    </row>
    <row r="173" spans="15:27" x14ac:dyDescent="0.2">
      <c r="O173" t="s">
        <v>1355</v>
      </c>
      <c r="Z173">
        <v>90073</v>
      </c>
      <c r="AA173" t="s">
        <v>803</v>
      </c>
    </row>
    <row r="174" spans="15:27" x14ac:dyDescent="0.2">
      <c r="O174" s="31" t="s">
        <v>1356</v>
      </c>
      <c r="Z174">
        <v>90073</v>
      </c>
      <c r="AA174" t="s">
        <v>1357</v>
      </c>
    </row>
    <row r="175" spans="15:27" x14ac:dyDescent="0.2">
      <c r="O175" s="31" t="s">
        <v>1358</v>
      </c>
      <c r="Z175">
        <v>90073</v>
      </c>
      <c r="AA175" t="s">
        <v>1359</v>
      </c>
    </row>
    <row r="176" spans="15:27" x14ac:dyDescent="0.2">
      <c r="O176" s="31" t="s">
        <v>1360</v>
      </c>
      <c r="Z176">
        <v>90073</v>
      </c>
      <c r="AA176" t="s">
        <v>1361</v>
      </c>
    </row>
    <row r="177" spans="15:27" x14ac:dyDescent="0.2">
      <c r="O177" s="31" t="s">
        <v>1362</v>
      </c>
      <c r="Z177">
        <v>90073</v>
      </c>
      <c r="AA177" t="s">
        <v>1363</v>
      </c>
    </row>
    <row r="178" spans="15:27" x14ac:dyDescent="0.2">
      <c r="O178" t="s">
        <v>1364</v>
      </c>
      <c r="Z178">
        <v>90074</v>
      </c>
      <c r="AA178" t="s">
        <v>1365</v>
      </c>
    </row>
    <row r="179" spans="15:27" x14ac:dyDescent="0.2">
      <c r="O179" t="s">
        <v>1366</v>
      </c>
      <c r="Z179">
        <v>90074</v>
      </c>
      <c r="AA179" t="s">
        <v>803</v>
      </c>
    </row>
    <row r="180" spans="15:27" x14ac:dyDescent="0.2">
      <c r="O180" t="s">
        <v>1367</v>
      </c>
      <c r="Z180">
        <v>90075</v>
      </c>
      <c r="AA180" t="s">
        <v>803</v>
      </c>
    </row>
    <row r="181" spans="15:27" x14ac:dyDescent="0.2">
      <c r="O181" t="s">
        <v>1368</v>
      </c>
      <c r="Z181">
        <v>90076</v>
      </c>
      <c r="AA181" t="s">
        <v>803</v>
      </c>
    </row>
    <row r="182" spans="15:27" x14ac:dyDescent="0.2">
      <c r="O182" t="s">
        <v>1369</v>
      </c>
      <c r="Z182">
        <v>90077</v>
      </c>
      <c r="AA182" t="s">
        <v>1295</v>
      </c>
    </row>
    <row r="183" spans="15:27" x14ac:dyDescent="0.2">
      <c r="O183" t="s">
        <v>1370</v>
      </c>
      <c r="Z183">
        <v>90077</v>
      </c>
      <c r="AA183" t="s">
        <v>803</v>
      </c>
    </row>
    <row r="184" spans="15:27" x14ac:dyDescent="0.2">
      <c r="Z184">
        <v>90078</v>
      </c>
      <c r="AA184" t="s">
        <v>1180</v>
      </c>
    </row>
    <row r="185" spans="15:27" x14ac:dyDescent="0.2">
      <c r="O185" s="50" t="s">
        <v>1371</v>
      </c>
      <c r="Z185">
        <v>90078</v>
      </c>
      <c r="AA185" t="s">
        <v>803</v>
      </c>
    </row>
    <row r="186" spans="15:27" x14ac:dyDescent="0.2">
      <c r="O186" t="s">
        <v>1372</v>
      </c>
      <c r="Z186">
        <v>90079</v>
      </c>
      <c r="AA186" t="s">
        <v>803</v>
      </c>
    </row>
    <row r="187" spans="15:27" x14ac:dyDescent="0.2">
      <c r="O187" t="s">
        <v>1373</v>
      </c>
      <c r="Z187">
        <v>90079</v>
      </c>
      <c r="AA187" t="s">
        <v>1374</v>
      </c>
    </row>
    <row r="188" spans="15:27" x14ac:dyDescent="0.2">
      <c r="O188" t="s">
        <v>1375</v>
      </c>
      <c r="Z188">
        <v>90080</v>
      </c>
      <c r="AA188" t="s">
        <v>803</v>
      </c>
    </row>
    <row r="189" spans="15:27" x14ac:dyDescent="0.2">
      <c r="O189" s="31" t="s">
        <v>1376</v>
      </c>
      <c r="Z189">
        <v>90081</v>
      </c>
      <c r="AA189" t="s">
        <v>803</v>
      </c>
    </row>
    <row r="190" spans="15:27" x14ac:dyDescent="0.2">
      <c r="O190" s="31" t="s">
        <v>1377</v>
      </c>
      <c r="Z190">
        <v>90082</v>
      </c>
      <c r="AA190" t="s">
        <v>803</v>
      </c>
    </row>
    <row r="191" spans="15:27" x14ac:dyDescent="0.2">
      <c r="O191" s="31" t="s">
        <v>1378</v>
      </c>
      <c r="Z191">
        <v>90083</v>
      </c>
      <c r="AA191" t="s">
        <v>803</v>
      </c>
    </row>
    <row r="192" spans="15:27" x14ac:dyDescent="0.2">
      <c r="O192" s="31" t="s">
        <v>1379</v>
      </c>
      <c r="Z192">
        <v>90084</v>
      </c>
      <c r="AA192" t="s">
        <v>803</v>
      </c>
    </row>
    <row r="193" spans="15:27" x14ac:dyDescent="0.2">
      <c r="O193" s="31"/>
      <c r="Z193">
        <v>90086</v>
      </c>
      <c r="AA193" t="s">
        <v>803</v>
      </c>
    </row>
    <row r="194" spans="15:27" x14ac:dyDescent="0.2">
      <c r="O194" s="49" t="s">
        <v>1380</v>
      </c>
      <c r="Z194">
        <v>90087</v>
      </c>
      <c r="AA194" t="s">
        <v>803</v>
      </c>
    </row>
    <row r="195" spans="15:27" x14ac:dyDescent="0.2">
      <c r="O195" s="31" t="s">
        <v>1381</v>
      </c>
      <c r="Z195">
        <v>90088</v>
      </c>
      <c r="AA195" t="s">
        <v>803</v>
      </c>
    </row>
    <row r="196" spans="15:27" x14ac:dyDescent="0.2">
      <c r="O196" s="31" t="s">
        <v>1382</v>
      </c>
      <c r="Z196">
        <v>90089</v>
      </c>
      <c r="AA196" t="s">
        <v>803</v>
      </c>
    </row>
    <row r="197" spans="15:27" x14ac:dyDescent="0.2">
      <c r="O197" t="s">
        <v>1383</v>
      </c>
      <c r="Z197">
        <v>90089</v>
      </c>
      <c r="AA197" t="s">
        <v>1384</v>
      </c>
    </row>
    <row r="198" spans="15:27" x14ac:dyDescent="0.2">
      <c r="O198" t="s">
        <v>1385</v>
      </c>
      <c r="Z198">
        <v>90090</v>
      </c>
      <c r="AA198" t="s">
        <v>1386</v>
      </c>
    </row>
    <row r="199" spans="15:27" x14ac:dyDescent="0.2">
      <c r="O199" s="31" t="s">
        <v>1387</v>
      </c>
      <c r="Z199">
        <v>90090</v>
      </c>
      <c r="AA199" t="s">
        <v>803</v>
      </c>
    </row>
    <row r="200" spans="15:27" x14ac:dyDescent="0.2">
      <c r="O200" t="s">
        <v>1388</v>
      </c>
      <c r="Z200">
        <v>90090</v>
      </c>
      <c r="AA200" t="s">
        <v>1389</v>
      </c>
    </row>
    <row r="201" spans="15:27" x14ac:dyDescent="0.2">
      <c r="O201" t="s">
        <v>1390</v>
      </c>
      <c r="Z201">
        <v>90091</v>
      </c>
      <c r="AA201" t="s">
        <v>1264</v>
      </c>
    </row>
    <row r="202" spans="15:27" x14ac:dyDescent="0.2">
      <c r="Z202">
        <v>90091</v>
      </c>
      <c r="AA202" t="s">
        <v>1102</v>
      </c>
    </row>
    <row r="203" spans="15:27" x14ac:dyDescent="0.2">
      <c r="Z203">
        <v>90091</v>
      </c>
      <c r="AA203" t="s">
        <v>803</v>
      </c>
    </row>
    <row r="204" spans="15:27" x14ac:dyDescent="0.2">
      <c r="O204" t="s">
        <v>1391</v>
      </c>
      <c r="Z204">
        <v>90093</v>
      </c>
      <c r="AA204" t="s">
        <v>803</v>
      </c>
    </row>
    <row r="205" spans="15:27" x14ac:dyDescent="0.2">
      <c r="O205" t="s">
        <v>1392</v>
      </c>
      <c r="Z205">
        <v>90094</v>
      </c>
      <c r="AA205" t="s">
        <v>803</v>
      </c>
    </row>
    <row r="206" spans="15:27" x14ac:dyDescent="0.2">
      <c r="O206" t="s">
        <v>1393</v>
      </c>
      <c r="Z206">
        <v>90094</v>
      </c>
      <c r="AA206" t="s">
        <v>1283</v>
      </c>
    </row>
    <row r="207" spans="15:27" x14ac:dyDescent="0.2">
      <c r="O207" t="s">
        <v>1394</v>
      </c>
      <c r="Z207">
        <v>90095</v>
      </c>
      <c r="AA207" t="s">
        <v>803</v>
      </c>
    </row>
    <row r="208" spans="15:27" x14ac:dyDescent="0.2">
      <c r="O208" t="s">
        <v>1395</v>
      </c>
      <c r="Z208">
        <v>90095</v>
      </c>
      <c r="AA208" t="s">
        <v>1396</v>
      </c>
    </row>
    <row r="209" spans="15:27" x14ac:dyDescent="0.2">
      <c r="O209" t="s">
        <v>1397</v>
      </c>
      <c r="Z209">
        <v>90096</v>
      </c>
      <c r="AA209" t="s">
        <v>803</v>
      </c>
    </row>
    <row r="210" spans="15:27" x14ac:dyDescent="0.2">
      <c r="O210" t="s">
        <v>1398</v>
      </c>
      <c r="Z210">
        <v>90096</v>
      </c>
      <c r="AA210" t="s">
        <v>1399</v>
      </c>
    </row>
    <row r="211" spans="15:27" x14ac:dyDescent="0.2">
      <c r="O211" t="s">
        <v>1400</v>
      </c>
      <c r="Z211">
        <v>90099</v>
      </c>
      <c r="AA211" t="s">
        <v>1401</v>
      </c>
    </row>
    <row r="212" spans="15:27" x14ac:dyDescent="0.2">
      <c r="O212" t="s">
        <v>1402</v>
      </c>
      <c r="Z212">
        <v>90099</v>
      </c>
      <c r="AA212" t="s">
        <v>803</v>
      </c>
    </row>
    <row r="213" spans="15:27" x14ac:dyDescent="0.2">
      <c r="O213" t="s">
        <v>1403</v>
      </c>
      <c r="Z213">
        <v>90101</v>
      </c>
      <c r="AA213" t="s">
        <v>1404</v>
      </c>
    </row>
    <row r="214" spans="15:27" x14ac:dyDescent="0.2">
      <c r="O214" t="s">
        <v>1405</v>
      </c>
      <c r="Z214">
        <v>90101</v>
      </c>
      <c r="AA214" t="s">
        <v>1406</v>
      </c>
    </row>
    <row r="215" spans="15:27" x14ac:dyDescent="0.2">
      <c r="O215" t="s">
        <v>1407</v>
      </c>
      <c r="Z215">
        <v>90101</v>
      </c>
      <c r="AA215" t="s">
        <v>803</v>
      </c>
    </row>
    <row r="216" spans="15:27" x14ac:dyDescent="0.2">
      <c r="O216" t="s">
        <v>1408</v>
      </c>
      <c r="Z216">
        <v>90103</v>
      </c>
      <c r="AA216" t="s">
        <v>803</v>
      </c>
    </row>
    <row r="217" spans="15:27" x14ac:dyDescent="0.2">
      <c r="O217" t="s">
        <v>1409</v>
      </c>
      <c r="Z217">
        <v>90103</v>
      </c>
      <c r="AA217" t="s">
        <v>1410</v>
      </c>
    </row>
    <row r="218" spans="15:27" x14ac:dyDescent="0.2">
      <c r="O218" t="s">
        <v>1411</v>
      </c>
      <c r="Z218">
        <v>90189</v>
      </c>
      <c r="AA218" t="s">
        <v>1412</v>
      </c>
    </row>
    <row r="219" spans="15:27" x14ac:dyDescent="0.2">
      <c r="O219" t="s">
        <v>1413</v>
      </c>
      <c r="Z219">
        <v>90189</v>
      </c>
      <c r="AA219" t="s">
        <v>803</v>
      </c>
    </row>
    <row r="220" spans="15:27" x14ac:dyDescent="0.2">
      <c r="O220" t="s">
        <v>1414</v>
      </c>
      <c r="Z220">
        <v>90201</v>
      </c>
      <c r="AA220" t="s">
        <v>1415</v>
      </c>
    </row>
    <row r="221" spans="15:27" x14ac:dyDescent="0.2">
      <c r="O221" t="s">
        <v>1416</v>
      </c>
      <c r="Z221">
        <v>90201</v>
      </c>
      <c r="AA221" t="s">
        <v>1417</v>
      </c>
    </row>
    <row r="222" spans="15:27" x14ac:dyDescent="0.2">
      <c r="O222" t="s">
        <v>1418</v>
      </c>
      <c r="Z222">
        <v>90201</v>
      </c>
      <c r="AA222" t="s">
        <v>1419</v>
      </c>
    </row>
    <row r="223" spans="15:27" x14ac:dyDescent="0.2">
      <c r="O223" t="s">
        <v>1420</v>
      </c>
      <c r="Z223">
        <v>90202</v>
      </c>
      <c r="AA223" t="s">
        <v>1415</v>
      </c>
    </row>
    <row r="224" spans="15:27" x14ac:dyDescent="0.2">
      <c r="O224" t="s">
        <v>1421</v>
      </c>
      <c r="Z224">
        <v>90202</v>
      </c>
      <c r="AA224" t="s">
        <v>1417</v>
      </c>
    </row>
    <row r="225" spans="15:27" x14ac:dyDescent="0.2">
      <c r="O225" t="s">
        <v>1422</v>
      </c>
      <c r="Z225">
        <v>90209</v>
      </c>
      <c r="AA225" t="s">
        <v>1423</v>
      </c>
    </row>
    <row r="226" spans="15:27" x14ac:dyDescent="0.2">
      <c r="O226" t="s">
        <v>1424</v>
      </c>
      <c r="Z226">
        <v>90210</v>
      </c>
      <c r="AA226" t="s">
        <v>1423</v>
      </c>
    </row>
    <row r="227" spans="15:27" x14ac:dyDescent="0.2">
      <c r="Z227">
        <v>90211</v>
      </c>
      <c r="AA227" t="s">
        <v>1423</v>
      </c>
    </row>
    <row r="228" spans="15:27" x14ac:dyDescent="0.2">
      <c r="O228" t="s">
        <v>1425</v>
      </c>
      <c r="Z228">
        <v>90212</v>
      </c>
      <c r="AA228" t="s">
        <v>1423</v>
      </c>
    </row>
    <row r="229" spans="15:27" x14ac:dyDescent="0.2">
      <c r="O229" s="34" t="s">
        <v>1426</v>
      </c>
      <c r="Z229">
        <v>90213</v>
      </c>
      <c r="AA229" t="s">
        <v>1423</v>
      </c>
    </row>
    <row r="230" spans="15:27" x14ac:dyDescent="0.2">
      <c r="O230" s="34" t="s">
        <v>1427</v>
      </c>
      <c r="Z230">
        <v>90220</v>
      </c>
      <c r="AA230" t="s">
        <v>1428</v>
      </c>
    </row>
    <row r="231" spans="15:27" x14ac:dyDescent="0.2">
      <c r="O231" s="34" t="s">
        <v>1429</v>
      </c>
      <c r="Z231">
        <v>90220</v>
      </c>
      <c r="AA231" t="s">
        <v>1430</v>
      </c>
    </row>
    <row r="232" spans="15:27" x14ac:dyDescent="0.2">
      <c r="O232" s="34" t="s">
        <v>1431</v>
      </c>
      <c r="Z232">
        <v>90220</v>
      </c>
      <c r="AA232" t="s">
        <v>1432</v>
      </c>
    </row>
    <row r="233" spans="15:27" x14ac:dyDescent="0.2">
      <c r="O233" s="34" t="s">
        <v>1433</v>
      </c>
      <c r="Z233">
        <v>90220</v>
      </c>
      <c r="AA233" t="s">
        <v>1434</v>
      </c>
    </row>
    <row r="234" spans="15:27" x14ac:dyDescent="0.2">
      <c r="O234" s="33"/>
      <c r="Z234">
        <v>90221</v>
      </c>
      <c r="AA234" t="s">
        <v>1428</v>
      </c>
    </row>
    <row r="235" spans="15:27" x14ac:dyDescent="0.2">
      <c r="Z235">
        <v>90221</v>
      </c>
      <c r="AA235" t="s">
        <v>1435</v>
      </c>
    </row>
    <row r="236" spans="15:27" x14ac:dyDescent="0.2">
      <c r="O236" s="33" t="s">
        <v>1436</v>
      </c>
      <c r="Z236">
        <v>90221</v>
      </c>
      <c r="AA236" t="s">
        <v>1437</v>
      </c>
    </row>
    <row r="237" spans="15:27" x14ac:dyDescent="0.2">
      <c r="O237" t="s">
        <v>1438</v>
      </c>
      <c r="Z237">
        <v>90222</v>
      </c>
      <c r="AA237" t="s">
        <v>1428</v>
      </c>
    </row>
    <row r="238" spans="15:27" x14ac:dyDescent="0.2">
      <c r="O238" t="s">
        <v>1439</v>
      </c>
      <c r="Z238">
        <v>90222</v>
      </c>
      <c r="AA238" t="s">
        <v>1440</v>
      </c>
    </row>
    <row r="239" spans="15:27" x14ac:dyDescent="0.2">
      <c r="O239" t="s">
        <v>1441</v>
      </c>
      <c r="Z239">
        <v>90223</v>
      </c>
      <c r="AA239" t="s">
        <v>1428</v>
      </c>
    </row>
    <row r="240" spans="15:27" x14ac:dyDescent="0.2">
      <c r="O240" t="s">
        <v>1442</v>
      </c>
      <c r="Z240">
        <v>90224</v>
      </c>
      <c r="AA240" t="s">
        <v>1428</v>
      </c>
    </row>
    <row r="241" spans="15:27" x14ac:dyDescent="0.2">
      <c r="O241" t="s">
        <v>1443</v>
      </c>
      <c r="Z241">
        <v>90224</v>
      </c>
      <c r="AA241" t="s">
        <v>1432</v>
      </c>
    </row>
    <row r="242" spans="15:27" x14ac:dyDescent="0.2">
      <c r="O242" t="s">
        <v>1444</v>
      </c>
      <c r="Z242">
        <v>90224</v>
      </c>
      <c r="AA242" t="s">
        <v>1434</v>
      </c>
    </row>
    <row r="243" spans="15:27" x14ac:dyDescent="0.2">
      <c r="O243" t="s">
        <v>1445</v>
      </c>
      <c r="Z243">
        <v>90230</v>
      </c>
      <c r="AA243" t="s">
        <v>1337</v>
      </c>
    </row>
    <row r="244" spans="15:27" x14ac:dyDescent="0.2">
      <c r="O244" t="s">
        <v>1446</v>
      </c>
      <c r="Z244">
        <v>90230</v>
      </c>
      <c r="AA244" t="s">
        <v>803</v>
      </c>
    </row>
    <row r="245" spans="15:27" x14ac:dyDescent="0.2">
      <c r="O245" t="s">
        <v>1447</v>
      </c>
      <c r="Z245">
        <v>90231</v>
      </c>
      <c r="AA245" t="s">
        <v>1337</v>
      </c>
    </row>
    <row r="246" spans="15:27" x14ac:dyDescent="0.2">
      <c r="O246" t="s">
        <v>1448</v>
      </c>
      <c r="Z246">
        <v>90232</v>
      </c>
      <c r="AA246" t="s">
        <v>1337</v>
      </c>
    </row>
    <row r="247" spans="15:27" x14ac:dyDescent="0.2">
      <c r="Z247">
        <v>90233</v>
      </c>
      <c r="AA247" t="s">
        <v>1337</v>
      </c>
    </row>
    <row r="248" spans="15:27" x14ac:dyDescent="0.2">
      <c r="O248" t="s">
        <v>1449</v>
      </c>
      <c r="Z248">
        <v>90239</v>
      </c>
      <c r="AA248" t="s">
        <v>1450</v>
      </c>
    </row>
    <row r="249" spans="15:27" x14ac:dyDescent="0.2">
      <c r="O249" t="s">
        <v>1451</v>
      </c>
      <c r="Z249">
        <v>90240</v>
      </c>
      <c r="AA249" t="s">
        <v>1450</v>
      </c>
    </row>
    <row r="250" spans="15:27" x14ac:dyDescent="0.2">
      <c r="O250" t="s">
        <v>1452</v>
      </c>
      <c r="Z250">
        <v>90241</v>
      </c>
      <c r="AA250" t="s">
        <v>1450</v>
      </c>
    </row>
    <row r="251" spans="15:27" x14ac:dyDescent="0.2">
      <c r="O251" t="s">
        <v>1453</v>
      </c>
      <c r="Z251">
        <v>90242</v>
      </c>
      <c r="AA251" t="s">
        <v>1450</v>
      </c>
    </row>
    <row r="252" spans="15:27" x14ac:dyDescent="0.2">
      <c r="O252" t="s">
        <v>1454</v>
      </c>
      <c r="Z252">
        <v>90245</v>
      </c>
      <c r="AA252" t="s">
        <v>1455</v>
      </c>
    </row>
    <row r="253" spans="15:27" x14ac:dyDescent="0.2">
      <c r="O253" t="s">
        <v>1456</v>
      </c>
      <c r="Z253">
        <v>90247</v>
      </c>
      <c r="AA253" t="s">
        <v>1457</v>
      </c>
    </row>
    <row r="254" spans="15:27" x14ac:dyDescent="0.2">
      <c r="O254" t="s">
        <v>1448</v>
      </c>
      <c r="Z254">
        <v>90248</v>
      </c>
      <c r="AA254" t="s">
        <v>1457</v>
      </c>
    </row>
    <row r="255" spans="15:27" x14ac:dyDescent="0.2">
      <c r="Z255">
        <v>90249</v>
      </c>
      <c r="AA255" t="s">
        <v>1457</v>
      </c>
    </row>
    <row r="256" spans="15:27" x14ac:dyDescent="0.2">
      <c r="Z256">
        <v>90250</v>
      </c>
      <c r="AA256" t="s">
        <v>1458</v>
      </c>
    </row>
    <row r="257" spans="15:27" x14ac:dyDescent="0.2">
      <c r="O257" t="s">
        <v>1459</v>
      </c>
      <c r="Z257">
        <v>90250</v>
      </c>
      <c r="AA257" t="s">
        <v>1460</v>
      </c>
    </row>
    <row r="258" spans="15:27" x14ac:dyDescent="0.2">
      <c r="Z258">
        <v>90250</v>
      </c>
      <c r="AA258" t="s">
        <v>1461</v>
      </c>
    </row>
    <row r="259" spans="15:27" x14ac:dyDescent="0.2">
      <c r="Z259">
        <v>90251</v>
      </c>
      <c r="AA259" t="s">
        <v>1458</v>
      </c>
    </row>
    <row r="260" spans="15:27" x14ac:dyDescent="0.2">
      <c r="Z260">
        <v>90254</v>
      </c>
      <c r="AA260" t="s">
        <v>1462</v>
      </c>
    </row>
    <row r="261" spans="15:27" x14ac:dyDescent="0.2">
      <c r="Z261">
        <v>90255</v>
      </c>
      <c r="AA261" t="s">
        <v>1463</v>
      </c>
    </row>
    <row r="262" spans="15:27" x14ac:dyDescent="0.2">
      <c r="Z262">
        <v>90255</v>
      </c>
      <c r="AA262" t="s">
        <v>1464</v>
      </c>
    </row>
    <row r="263" spans="15:27" x14ac:dyDescent="0.2">
      <c r="Z263">
        <v>90260</v>
      </c>
      <c r="AA263" t="s">
        <v>1465</v>
      </c>
    </row>
    <row r="264" spans="15:27" x14ac:dyDescent="0.2">
      <c r="Z264">
        <v>90261</v>
      </c>
      <c r="AA264" t="s">
        <v>1465</v>
      </c>
    </row>
    <row r="265" spans="15:27" x14ac:dyDescent="0.2">
      <c r="Z265">
        <v>90262</v>
      </c>
      <c r="AA265" t="s">
        <v>1466</v>
      </c>
    </row>
    <row r="266" spans="15:27" x14ac:dyDescent="0.2">
      <c r="Z266">
        <v>90263</v>
      </c>
      <c r="AA266" t="s">
        <v>1467</v>
      </c>
    </row>
    <row r="267" spans="15:27" x14ac:dyDescent="0.2">
      <c r="Z267">
        <v>90264</v>
      </c>
      <c r="AA267" t="s">
        <v>1467</v>
      </c>
    </row>
    <row r="268" spans="15:27" x14ac:dyDescent="0.2">
      <c r="Z268">
        <v>90265</v>
      </c>
      <c r="AA268" t="s">
        <v>1467</v>
      </c>
    </row>
    <row r="269" spans="15:27" x14ac:dyDescent="0.2">
      <c r="Z269">
        <v>90266</v>
      </c>
      <c r="AA269" t="s">
        <v>1468</v>
      </c>
    </row>
    <row r="270" spans="15:27" x14ac:dyDescent="0.2">
      <c r="Z270">
        <v>90266</v>
      </c>
      <c r="AA270" t="s">
        <v>1469</v>
      </c>
    </row>
    <row r="271" spans="15:27" x14ac:dyDescent="0.2">
      <c r="Z271">
        <v>90267</v>
      </c>
      <c r="AA271" t="s">
        <v>1468</v>
      </c>
    </row>
    <row r="272" spans="15:27" x14ac:dyDescent="0.2">
      <c r="Z272">
        <v>90267</v>
      </c>
      <c r="AA272" t="s">
        <v>1469</v>
      </c>
    </row>
    <row r="273" spans="26:27" x14ac:dyDescent="0.2">
      <c r="Z273">
        <v>90270</v>
      </c>
      <c r="AA273" t="s">
        <v>1415</v>
      </c>
    </row>
    <row r="274" spans="26:27" x14ac:dyDescent="0.2">
      <c r="Z274">
        <v>90270</v>
      </c>
      <c r="AA274" t="s">
        <v>1470</v>
      </c>
    </row>
    <row r="275" spans="26:27" x14ac:dyDescent="0.2">
      <c r="Z275">
        <v>90272</v>
      </c>
      <c r="AA275" t="s">
        <v>1471</v>
      </c>
    </row>
    <row r="276" spans="26:27" x14ac:dyDescent="0.2">
      <c r="Z276">
        <v>90272</v>
      </c>
      <c r="AA276" t="s">
        <v>1472</v>
      </c>
    </row>
    <row r="277" spans="26:27" x14ac:dyDescent="0.2">
      <c r="Z277">
        <v>90274</v>
      </c>
      <c r="AA277" t="s">
        <v>1473</v>
      </c>
    </row>
    <row r="278" spans="26:27" x14ac:dyDescent="0.2">
      <c r="Z278">
        <v>90274</v>
      </c>
      <c r="AA278" t="s">
        <v>1474</v>
      </c>
    </row>
    <row r="279" spans="26:27" x14ac:dyDescent="0.2">
      <c r="Z279">
        <v>90274</v>
      </c>
      <c r="AA279" t="s">
        <v>1475</v>
      </c>
    </row>
    <row r="280" spans="26:27" x14ac:dyDescent="0.2">
      <c r="Z280">
        <v>90274</v>
      </c>
      <c r="AA280" t="s">
        <v>1476</v>
      </c>
    </row>
    <row r="281" spans="26:27" x14ac:dyDescent="0.2">
      <c r="Z281">
        <v>90274</v>
      </c>
      <c r="AA281" t="s">
        <v>1477</v>
      </c>
    </row>
    <row r="282" spans="26:27" x14ac:dyDescent="0.2">
      <c r="Z282">
        <v>90274</v>
      </c>
      <c r="AA282" t="s">
        <v>1478</v>
      </c>
    </row>
    <row r="283" spans="26:27" x14ac:dyDescent="0.2">
      <c r="Z283">
        <v>90274</v>
      </c>
      <c r="AA283" t="s">
        <v>1479</v>
      </c>
    </row>
    <row r="284" spans="26:27" x14ac:dyDescent="0.2">
      <c r="Z284">
        <v>90275</v>
      </c>
      <c r="AA284" t="s">
        <v>1473</v>
      </c>
    </row>
    <row r="285" spans="26:27" x14ac:dyDescent="0.2">
      <c r="Z285">
        <v>90275</v>
      </c>
      <c r="AA285" t="s">
        <v>1474</v>
      </c>
    </row>
    <row r="286" spans="26:27" x14ac:dyDescent="0.2">
      <c r="Z286">
        <v>90275</v>
      </c>
      <c r="AA286" t="s">
        <v>1475</v>
      </c>
    </row>
    <row r="287" spans="26:27" x14ac:dyDescent="0.2">
      <c r="Z287">
        <v>90275</v>
      </c>
      <c r="AA287" t="s">
        <v>1476</v>
      </c>
    </row>
    <row r="288" spans="26:27" x14ac:dyDescent="0.2">
      <c r="Z288">
        <v>90275</v>
      </c>
      <c r="AA288" t="s">
        <v>1480</v>
      </c>
    </row>
    <row r="289" spans="26:27" x14ac:dyDescent="0.2">
      <c r="Z289">
        <v>90275</v>
      </c>
      <c r="AA289" t="s">
        <v>1481</v>
      </c>
    </row>
    <row r="290" spans="26:27" x14ac:dyDescent="0.2">
      <c r="Z290">
        <v>90275</v>
      </c>
      <c r="AA290" t="s">
        <v>1477</v>
      </c>
    </row>
    <row r="291" spans="26:27" x14ac:dyDescent="0.2">
      <c r="Z291">
        <v>90275</v>
      </c>
      <c r="AA291" t="s">
        <v>1479</v>
      </c>
    </row>
    <row r="292" spans="26:27" x14ac:dyDescent="0.2">
      <c r="Z292">
        <v>90277</v>
      </c>
      <c r="AA292" t="s">
        <v>1482</v>
      </c>
    </row>
    <row r="293" spans="26:27" x14ac:dyDescent="0.2">
      <c r="Z293">
        <v>90278</v>
      </c>
      <c r="AA293" t="s">
        <v>1482</v>
      </c>
    </row>
    <row r="294" spans="26:27" x14ac:dyDescent="0.2">
      <c r="Z294">
        <v>90280</v>
      </c>
      <c r="AA294" t="s">
        <v>1483</v>
      </c>
    </row>
    <row r="295" spans="26:27" x14ac:dyDescent="0.2">
      <c r="Z295">
        <v>90290</v>
      </c>
      <c r="AA295" t="s">
        <v>1484</v>
      </c>
    </row>
    <row r="296" spans="26:27" x14ac:dyDescent="0.2">
      <c r="Z296">
        <v>90291</v>
      </c>
      <c r="AA296" t="s">
        <v>1485</v>
      </c>
    </row>
    <row r="297" spans="26:27" x14ac:dyDescent="0.2">
      <c r="Z297">
        <v>90291</v>
      </c>
      <c r="AA297" t="s">
        <v>1486</v>
      </c>
    </row>
    <row r="298" spans="26:27" x14ac:dyDescent="0.2">
      <c r="Z298">
        <v>90291</v>
      </c>
      <c r="AA298" t="s">
        <v>1487</v>
      </c>
    </row>
    <row r="299" spans="26:27" x14ac:dyDescent="0.2">
      <c r="Z299">
        <v>90292</v>
      </c>
      <c r="AA299" t="s">
        <v>1485</v>
      </c>
    </row>
    <row r="300" spans="26:27" x14ac:dyDescent="0.2">
      <c r="Z300">
        <v>90292</v>
      </c>
      <c r="AA300" t="s">
        <v>1488</v>
      </c>
    </row>
    <row r="301" spans="26:27" x14ac:dyDescent="0.2">
      <c r="Z301">
        <v>90292</v>
      </c>
      <c r="AA301" t="s">
        <v>1487</v>
      </c>
    </row>
    <row r="302" spans="26:27" x14ac:dyDescent="0.2">
      <c r="Z302">
        <v>90293</v>
      </c>
      <c r="AA302" t="s">
        <v>1486</v>
      </c>
    </row>
    <row r="303" spans="26:27" x14ac:dyDescent="0.2">
      <c r="Z303">
        <v>90293</v>
      </c>
      <c r="AA303" t="s">
        <v>1487</v>
      </c>
    </row>
    <row r="304" spans="26:27" x14ac:dyDescent="0.2">
      <c r="Z304">
        <v>90294</v>
      </c>
      <c r="AA304" t="s">
        <v>1487</v>
      </c>
    </row>
    <row r="305" spans="26:27" x14ac:dyDescent="0.2">
      <c r="Z305">
        <v>90295</v>
      </c>
      <c r="AA305" t="s">
        <v>1485</v>
      </c>
    </row>
    <row r="306" spans="26:27" x14ac:dyDescent="0.2">
      <c r="Z306">
        <v>90295</v>
      </c>
      <c r="AA306" t="s">
        <v>1488</v>
      </c>
    </row>
    <row r="307" spans="26:27" x14ac:dyDescent="0.2">
      <c r="Z307">
        <v>90295</v>
      </c>
      <c r="AA307" t="s">
        <v>1487</v>
      </c>
    </row>
    <row r="308" spans="26:27" x14ac:dyDescent="0.2">
      <c r="Z308">
        <v>90296</v>
      </c>
      <c r="AA308" t="s">
        <v>1486</v>
      </c>
    </row>
    <row r="309" spans="26:27" x14ac:dyDescent="0.2">
      <c r="Z309">
        <v>90296</v>
      </c>
      <c r="AA309" t="s">
        <v>1487</v>
      </c>
    </row>
    <row r="310" spans="26:27" x14ac:dyDescent="0.2">
      <c r="Z310">
        <v>90301</v>
      </c>
      <c r="AA310" t="s">
        <v>1489</v>
      </c>
    </row>
    <row r="311" spans="26:27" x14ac:dyDescent="0.2">
      <c r="Z311">
        <v>90302</v>
      </c>
      <c r="AA311" t="s">
        <v>1489</v>
      </c>
    </row>
    <row r="312" spans="26:27" x14ac:dyDescent="0.2">
      <c r="Z312">
        <v>90303</v>
      </c>
      <c r="AA312" t="s">
        <v>1489</v>
      </c>
    </row>
    <row r="313" spans="26:27" x14ac:dyDescent="0.2">
      <c r="Z313">
        <v>90304</v>
      </c>
      <c r="AA313" t="s">
        <v>1489</v>
      </c>
    </row>
    <row r="314" spans="26:27" x14ac:dyDescent="0.2">
      <c r="Z314">
        <v>90304</v>
      </c>
      <c r="AA314" t="s">
        <v>1490</v>
      </c>
    </row>
    <row r="315" spans="26:27" x14ac:dyDescent="0.2">
      <c r="Z315">
        <v>90305</v>
      </c>
      <c r="AA315" t="s">
        <v>1489</v>
      </c>
    </row>
    <row r="316" spans="26:27" x14ac:dyDescent="0.2">
      <c r="Z316">
        <v>90306</v>
      </c>
      <c r="AA316" t="s">
        <v>1489</v>
      </c>
    </row>
    <row r="317" spans="26:27" x14ac:dyDescent="0.2">
      <c r="Z317">
        <v>90307</v>
      </c>
      <c r="AA317" t="s">
        <v>1489</v>
      </c>
    </row>
    <row r="318" spans="26:27" x14ac:dyDescent="0.2">
      <c r="Z318">
        <v>90308</v>
      </c>
      <c r="AA318" t="s">
        <v>1489</v>
      </c>
    </row>
    <row r="319" spans="26:27" x14ac:dyDescent="0.2">
      <c r="Z319">
        <v>90309</v>
      </c>
      <c r="AA319" t="s">
        <v>1489</v>
      </c>
    </row>
    <row r="320" spans="26:27" x14ac:dyDescent="0.2">
      <c r="Z320">
        <v>90310</v>
      </c>
      <c r="AA320" t="s">
        <v>1489</v>
      </c>
    </row>
    <row r="321" spans="26:27" x14ac:dyDescent="0.2">
      <c r="Z321">
        <v>90311</v>
      </c>
      <c r="AA321" t="s">
        <v>1489</v>
      </c>
    </row>
    <row r="322" spans="26:27" x14ac:dyDescent="0.2">
      <c r="Z322">
        <v>90312</v>
      </c>
      <c r="AA322" t="s">
        <v>1489</v>
      </c>
    </row>
    <row r="323" spans="26:27" x14ac:dyDescent="0.2">
      <c r="Z323">
        <v>90401</v>
      </c>
      <c r="AA323" t="s">
        <v>1491</v>
      </c>
    </row>
    <row r="324" spans="26:27" x14ac:dyDescent="0.2">
      <c r="Z324">
        <v>90402</v>
      </c>
      <c r="AA324" t="s">
        <v>1491</v>
      </c>
    </row>
    <row r="325" spans="26:27" x14ac:dyDescent="0.2">
      <c r="Z325">
        <v>90403</v>
      </c>
      <c r="AA325" t="s">
        <v>1491</v>
      </c>
    </row>
    <row r="326" spans="26:27" x14ac:dyDescent="0.2">
      <c r="Z326">
        <v>90404</v>
      </c>
      <c r="AA326" t="s">
        <v>1491</v>
      </c>
    </row>
    <row r="327" spans="26:27" x14ac:dyDescent="0.2">
      <c r="Z327">
        <v>90405</v>
      </c>
      <c r="AA327" t="s">
        <v>1491</v>
      </c>
    </row>
    <row r="328" spans="26:27" x14ac:dyDescent="0.2">
      <c r="Z328">
        <v>90406</v>
      </c>
      <c r="AA328" t="s">
        <v>1491</v>
      </c>
    </row>
    <row r="329" spans="26:27" x14ac:dyDescent="0.2">
      <c r="Z329">
        <v>90407</v>
      </c>
      <c r="AA329" t="s">
        <v>1491</v>
      </c>
    </row>
    <row r="330" spans="26:27" x14ac:dyDescent="0.2">
      <c r="Z330">
        <v>90408</v>
      </c>
      <c r="AA330" t="s">
        <v>1491</v>
      </c>
    </row>
    <row r="331" spans="26:27" x14ac:dyDescent="0.2">
      <c r="Z331">
        <v>90409</v>
      </c>
      <c r="AA331" t="s">
        <v>1491</v>
      </c>
    </row>
    <row r="332" spans="26:27" x14ac:dyDescent="0.2">
      <c r="Z332">
        <v>90410</v>
      </c>
      <c r="AA332" t="s">
        <v>1491</v>
      </c>
    </row>
    <row r="333" spans="26:27" x14ac:dyDescent="0.2">
      <c r="Z333">
        <v>90411</v>
      </c>
      <c r="AA333" t="s">
        <v>1491</v>
      </c>
    </row>
    <row r="334" spans="26:27" x14ac:dyDescent="0.2">
      <c r="Z334">
        <v>90501</v>
      </c>
      <c r="AA334" t="s">
        <v>1492</v>
      </c>
    </row>
    <row r="335" spans="26:27" x14ac:dyDescent="0.2">
      <c r="Z335">
        <v>90502</v>
      </c>
      <c r="AA335" t="s">
        <v>1492</v>
      </c>
    </row>
    <row r="336" spans="26:27" x14ac:dyDescent="0.2">
      <c r="Z336">
        <v>90503</v>
      </c>
      <c r="AA336" t="s">
        <v>1492</v>
      </c>
    </row>
    <row r="337" spans="26:27" x14ac:dyDescent="0.2">
      <c r="Z337">
        <v>90504</v>
      </c>
      <c r="AA337" t="s">
        <v>1492</v>
      </c>
    </row>
    <row r="338" spans="26:27" x14ac:dyDescent="0.2">
      <c r="Z338">
        <v>90505</v>
      </c>
      <c r="AA338" t="s">
        <v>1492</v>
      </c>
    </row>
    <row r="339" spans="26:27" x14ac:dyDescent="0.2">
      <c r="Z339">
        <v>90506</v>
      </c>
      <c r="AA339" t="s">
        <v>1492</v>
      </c>
    </row>
    <row r="340" spans="26:27" x14ac:dyDescent="0.2">
      <c r="Z340">
        <v>90507</v>
      </c>
      <c r="AA340" t="s">
        <v>1492</v>
      </c>
    </row>
    <row r="341" spans="26:27" x14ac:dyDescent="0.2">
      <c r="Z341">
        <v>90508</v>
      </c>
      <c r="AA341" t="s">
        <v>1492</v>
      </c>
    </row>
    <row r="342" spans="26:27" x14ac:dyDescent="0.2">
      <c r="Z342">
        <v>90509</v>
      </c>
      <c r="AA342" t="s">
        <v>1492</v>
      </c>
    </row>
    <row r="343" spans="26:27" x14ac:dyDescent="0.2">
      <c r="Z343">
        <v>90510</v>
      </c>
      <c r="AA343" t="s">
        <v>1492</v>
      </c>
    </row>
    <row r="344" spans="26:27" x14ac:dyDescent="0.2">
      <c r="Z344">
        <v>90601</v>
      </c>
      <c r="AA344" t="s">
        <v>1493</v>
      </c>
    </row>
    <row r="345" spans="26:27" x14ac:dyDescent="0.2">
      <c r="Z345">
        <v>90601</v>
      </c>
      <c r="AA345" t="s">
        <v>1494</v>
      </c>
    </row>
    <row r="346" spans="26:27" x14ac:dyDescent="0.2">
      <c r="Z346">
        <v>90601</v>
      </c>
      <c r="AA346" t="s">
        <v>1495</v>
      </c>
    </row>
    <row r="347" spans="26:27" x14ac:dyDescent="0.2">
      <c r="Z347">
        <v>90601</v>
      </c>
      <c r="AA347" t="s">
        <v>1496</v>
      </c>
    </row>
    <row r="348" spans="26:27" x14ac:dyDescent="0.2">
      <c r="Z348">
        <v>90602</v>
      </c>
      <c r="AA348" t="s">
        <v>1496</v>
      </c>
    </row>
    <row r="349" spans="26:27" x14ac:dyDescent="0.2">
      <c r="Z349">
        <v>90603</v>
      </c>
      <c r="AA349" t="s">
        <v>1496</v>
      </c>
    </row>
    <row r="350" spans="26:27" x14ac:dyDescent="0.2">
      <c r="Z350">
        <v>90604</v>
      </c>
      <c r="AA350" t="s">
        <v>1496</v>
      </c>
    </row>
    <row r="351" spans="26:27" x14ac:dyDescent="0.2">
      <c r="Z351">
        <v>90605</v>
      </c>
      <c r="AA351" t="s">
        <v>1497</v>
      </c>
    </row>
    <row r="352" spans="26:27" x14ac:dyDescent="0.2">
      <c r="Z352">
        <v>90605</v>
      </c>
      <c r="AA352" t="s">
        <v>1496</v>
      </c>
    </row>
    <row r="353" spans="26:27" x14ac:dyDescent="0.2">
      <c r="Z353">
        <v>90606</v>
      </c>
      <c r="AA353" t="s">
        <v>1498</v>
      </c>
    </row>
    <row r="354" spans="26:27" x14ac:dyDescent="0.2">
      <c r="Z354">
        <v>90606</v>
      </c>
      <c r="AA354" t="s">
        <v>1496</v>
      </c>
    </row>
    <row r="355" spans="26:27" x14ac:dyDescent="0.2">
      <c r="Z355">
        <v>90607</v>
      </c>
      <c r="AA355" t="s">
        <v>1496</v>
      </c>
    </row>
    <row r="356" spans="26:27" x14ac:dyDescent="0.2">
      <c r="Z356">
        <v>90608</v>
      </c>
      <c r="AA356" t="s">
        <v>1496</v>
      </c>
    </row>
    <row r="357" spans="26:27" x14ac:dyDescent="0.2">
      <c r="Z357">
        <v>90609</v>
      </c>
      <c r="AA357" t="s">
        <v>1496</v>
      </c>
    </row>
    <row r="358" spans="26:27" x14ac:dyDescent="0.2">
      <c r="Z358">
        <v>90610</v>
      </c>
      <c r="AA358" t="s">
        <v>1498</v>
      </c>
    </row>
    <row r="359" spans="26:27" x14ac:dyDescent="0.2">
      <c r="Z359">
        <v>90610</v>
      </c>
      <c r="AA359" t="s">
        <v>1496</v>
      </c>
    </row>
    <row r="360" spans="26:27" x14ac:dyDescent="0.2">
      <c r="Z360">
        <v>90620</v>
      </c>
      <c r="AA360" t="s">
        <v>1499</v>
      </c>
    </row>
    <row r="361" spans="26:27" x14ac:dyDescent="0.2">
      <c r="Z361">
        <v>90621</v>
      </c>
      <c r="AA361" t="s">
        <v>1499</v>
      </c>
    </row>
    <row r="362" spans="26:27" x14ac:dyDescent="0.2">
      <c r="Z362">
        <v>90622</v>
      </c>
      <c r="AA362" t="s">
        <v>1499</v>
      </c>
    </row>
    <row r="363" spans="26:27" x14ac:dyDescent="0.2">
      <c r="Z363">
        <v>90623</v>
      </c>
      <c r="AA363" t="s">
        <v>1499</v>
      </c>
    </row>
    <row r="364" spans="26:27" x14ac:dyDescent="0.2">
      <c r="Z364">
        <v>90623</v>
      </c>
      <c r="AA364" t="s">
        <v>1500</v>
      </c>
    </row>
    <row r="365" spans="26:27" x14ac:dyDescent="0.2">
      <c r="Z365">
        <v>90624</v>
      </c>
      <c r="AA365" t="s">
        <v>1499</v>
      </c>
    </row>
    <row r="366" spans="26:27" x14ac:dyDescent="0.2">
      <c r="Z366">
        <v>90630</v>
      </c>
      <c r="AA366" t="s">
        <v>1501</v>
      </c>
    </row>
    <row r="367" spans="26:27" x14ac:dyDescent="0.2">
      <c r="Z367">
        <v>90631</v>
      </c>
      <c r="AA367" t="s">
        <v>1502</v>
      </c>
    </row>
    <row r="368" spans="26:27" x14ac:dyDescent="0.2">
      <c r="Z368">
        <v>90631</v>
      </c>
      <c r="AA368" t="s">
        <v>1503</v>
      </c>
    </row>
    <row r="369" spans="26:27" x14ac:dyDescent="0.2">
      <c r="Z369">
        <v>90631</v>
      </c>
      <c r="AA369" t="s">
        <v>1504</v>
      </c>
    </row>
    <row r="370" spans="26:27" x14ac:dyDescent="0.2">
      <c r="Z370">
        <v>90632</v>
      </c>
      <c r="AA370" t="s">
        <v>1502</v>
      </c>
    </row>
    <row r="371" spans="26:27" x14ac:dyDescent="0.2">
      <c r="Z371">
        <v>90633</v>
      </c>
      <c r="AA371" t="s">
        <v>1502</v>
      </c>
    </row>
    <row r="372" spans="26:27" x14ac:dyDescent="0.2">
      <c r="Z372">
        <v>90637</v>
      </c>
      <c r="AA372" t="s">
        <v>1505</v>
      </c>
    </row>
    <row r="373" spans="26:27" x14ac:dyDescent="0.2">
      <c r="Z373">
        <v>90638</v>
      </c>
      <c r="AA373" t="s">
        <v>1505</v>
      </c>
    </row>
    <row r="374" spans="26:27" x14ac:dyDescent="0.2">
      <c r="Z374">
        <v>90638</v>
      </c>
      <c r="AA374" t="s">
        <v>1506</v>
      </c>
    </row>
    <row r="375" spans="26:27" x14ac:dyDescent="0.2">
      <c r="Z375">
        <v>90638</v>
      </c>
      <c r="AA375" t="s">
        <v>1507</v>
      </c>
    </row>
    <row r="376" spans="26:27" x14ac:dyDescent="0.2">
      <c r="Z376">
        <v>90639</v>
      </c>
      <c r="AA376" t="s">
        <v>1508</v>
      </c>
    </row>
    <row r="377" spans="26:27" x14ac:dyDescent="0.2">
      <c r="Z377">
        <v>90639</v>
      </c>
      <c r="AA377" t="s">
        <v>1505</v>
      </c>
    </row>
    <row r="378" spans="26:27" x14ac:dyDescent="0.2">
      <c r="Z378">
        <v>90640</v>
      </c>
      <c r="AA378" t="s">
        <v>1509</v>
      </c>
    </row>
    <row r="379" spans="26:27" x14ac:dyDescent="0.2">
      <c r="Z379">
        <v>90650</v>
      </c>
      <c r="AA379" t="s">
        <v>1510</v>
      </c>
    </row>
    <row r="380" spans="26:27" x14ac:dyDescent="0.2">
      <c r="Z380">
        <v>90651</v>
      </c>
      <c r="AA380" t="s">
        <v>1510</v>
      </c>
    </row>
    <row r="381" spans="26:27" x14ac:dyDescent="0.2">
      <c r="Z381">
        <v>90652</v>
      </c>
      <c r="AA381" t="s">
        <v>1510</v>
      </c>
    </row>
    <row r="382" spans="26:27" x14ac:dyDescent="0.2">
      <c r="Z382">
        <v>90660</v>
      </c>
      <c r="AA382" t="s">
        <v>1495</v>
      </c>
    </row>
    <row r="383" spans="26:27" x14ac:dyDescent="0.2">
      <c r="Z383">
        <v>90661</v>
      </c>
      <c r="AA383" t="s">
        <v>1495</v>
      </c>
    </row>
    <row r="384" spans="26:27" x14ac:dyDescent="0.2">
      <c r="Z384">
        <v>90662</v>
      </c>
      <c r="AA384" t="s">
        <v>1495</v>
      </c>
    </row>
    <row r="385" spans="26:27" x14ac:dyDescent="0.2">
      <c r="Z385">
        <v>90670</v>
      </c>
      <c r="AA385" t="s">
        <v>1497</v>
      </c>
    </row>
    <row r="386" spans="26:27" x14ac:dyDescent="0.2">
      <c r="Z386">
        <v>90671</v>
      </c>
      <c r="AA386" t="s">
        <v>1497</v>
      </c>
    </row>
    <row r="387" spans="26:27" x14ac:dyDescent="0.2">
      <c r="Z387">
        <v>90680</v>
      </c>
      <c r="AA387" t="s">
        <v>1511</v>
      </c>
    </row>
    <row r="388" spans="26:27" x14ac:dyDescent="0.2">
      <c r="Z388">
        <v>90701</v>
      </c>
      <c r="AA388" t="s">
        <v>1512</v>
      </c>
    </row>
    <row r="389" spans="26:27" x14ac:dyDescent="0.2">
      <c r="Z389">
        <v>90701</v>
      </c>
      <c r="AA389" t="s">
        <v>1513</v>
      </c>
    </row>
    <row r="390" spans="26:27" x14ac:dyDescent="0.2">
      <c r="Z390">
        <v>90702</v>
      </c>
      <c r="AA390" t="s">
        <v>1512</v>
      </c>
    </row>
    <row r="391" spans="26:27" x14ac:dyDescent="0.2">
      <c r="Z391">
        <v>90703</v>
      </c>
      <c r="AA391" t="s">
        <v>1512</v>
      </c>
    </row>
    <row r="392" spans="26:27" x14ac:dyDescent="0.2">
      <c r="Z392">
        <v>90703</v>
      </c>
      <c r="AA392" t="s">
        <v>1513</v>
      </c>
    </row>
    <row r="393" spans="26:27" x14ac:dyDescent="0.2">
      <c r="Z393">
        <v>90704</v>
      </c>
      <c r="AA393" t="s">
        <v>1514</v>
      </c>
    </row>
    <row r="394" spans="26:27" x14ac:dyDescent="0.2">
      <c r="Z394">
        <v>90704</v>
      </c>
      <c r="AA394" t="s">
        <v>1515</v>
      </c>
    </row>
    <row r="395" spans="26:27" x14ac:dyDescent="0.2">
      <c r="Z395">
        <v>90704</v>
      </c>
      <c r="AA395" t="s">
        <v>1516</v>
      </c>
    </row>
    <row r="396" spans="26:27" x14ac:dyDescent="0.2">
      <c r="Z396">
        <v>90706</v>
      </c>
      <c r="AA396" t="s">
        <v>1517</v>
      </c>
    </row>
    <row r="397" spans="26:27" x14ac:dyDescent="0.2">
      <c r="Z397">
        <v>90707</v>
      </c>
      <c r="AA397" t="s">
        <v>1517</v>
      </c>
    </row>
    <row r="398" spans="26:27" x14ac:dyDescent="0.2">
      <c r="Z398">
        <v>90710</v>
      </c>
      <c r="AA398" t="s">
        <v>1518</v>
      </c>
    </row>
    <row r="399" spans="26:27" x14ac:dyDescent="0.2">
      <c r="Z399">
        <v>90711</v>
      </c>
      <c r="AA399" t="s">
        <v>1519</v>
      </c>
    </row>
    <row r="400" spans="26:27" x14ac:dyDescent="0.2">
      <c r="Z400">
        <v>90712</v>
      </c>
      <c r="AA400" t="s">
        <v>1519</v>
      </c>
    </row>
    <row r="401" spans="26:27" x14ac:dyDescent="0.2">
      <c r="Z401">
        <v>90713</v>
      </c>
      <c r="AA401" t="s">
        <v>1519</v>
      </c>
    </row>
    <row r="402" spans="26:27" x14ac:dyDescent="0.2">
      <c r="Z402">
        <v>90714</v>
      </c>
      <c r="AA402" t="s">
        <v>1519</v>
      </c>
    </row>
    <row r="403" spans="26:27" x14ac:dyDescent="0.2">
      <c r="Z403">
        <v>90715</v>
      </c>
      <c r="AA403" t="s">
        <v>1519</v>
      </c>
    </row>
    <row r="404" spans="26:27" x14ac:dyDescent="0.2">
      <c r="Z404">
        <v>90716</v>
      </c>
      <c r="AA404" t="s">
        <v>1520</v>
      </c>
    </row>
    <row r="405" spans="26:27" x14ac:dyDescent="0.2">
      <c r="Z405">
        <v>90716</v>
      </c>
      <c r="AA405" t="s">
        <v>1521</v>
      </c>
    </row>
    <row r="406" spans="26:27" x14ac:dyDescent="0.2">
      <c r="Z406">
        <v>90716</v>
      </c>
      <c r="AA406" t="s">
        <v>1519</v>
      </c>
    </row>
    <row r="407" spans="26:27" x14ac:dyDescent="0.2">
      <c r="Z407">
        <v>90717</v>
      </c>
      <c r="AA407" t="s">
        <v>1522</v>
      </c>
    </row>
    <row r="408" spans="26:27" x14ac:dyDescent="0.2">
      <c r="Z408">
        <v>90720</v>
      </c>
      <c r="AA408" t="s">
        <v>1501</v>
      </c>
    </row>
    <row r="409" spans="26:27" x14ac:dyDescent="0.2">
      <c r="Z409">
        <v>90720</v>
      </c>
      <c r="AA409" t="s">
        <v>1523</v>
      </c>
    </row>
    <row r="410" spans="26:27" x14ac:dyDescent="0.2">
      <c r="Z410">
        <v>90720</v>
      </c>
      <c r="AA410" t="s">
        <v>1524</v>
      </c>
    </row>
    <row r="411" spans="26:27" x14ac:dyDescent="0.2">
      <c r="Z411">
        <v>90721</v>
      </c>
      <c r="AA411" t="s">
        <v>1523</v>
      </c>
    </row>
    <row r="412" spans="26:27" x14ac:dyDescent="0.2">
      <c r="Z412">
        <v>90723</v>
      </c>
      <c r="AA412" t="s">
        <v>1525</v>
      </c>
    </row>
    <row r="413" spans="26:27" x14ac:dyDescent="0.2">
      <c r="Z413">
        <v>90731</v>
      </c>
      <c r="AA413" t="s">
        <v>1526</v>
      </c>
    </row>
    <row r="414" spans="26:27" x14ac:dyDescent="0.2">
      <c r="Z414">
        <v>90731</v>
      </c>
      <c r="AA414" t="s">
        <v>1527</v>
      </c>
    </row>
    <row r="415" spans="26:27" x14ac:dyDescent="0.2">
      <c r="Z415">
        <v>90731</v>
      </c>
      <c r="AA415" t="s">
        <v>1528</v>
      </c>
    </row>
    <row r="416" spans="26:27" x14ac:dyDescent="0.2">
      <c r="Z416">
        <v>90732</v>
      </c>
      <c r="AA416" t="s">
        <v>1527</v>
      </c>
    </row>
    <row r="417" spans="26:27" x14ac:dyDescent="0.2">
      <c r="Z417">
        <v>90733</v>
      </c>
      <c r="AA417" t="s">
        <v>1527</v>
      </c>
    </row>
    <row r="418" spans="26:27" x14ac:dyDescent="0.2">
      <c r="Z418">
        <v>90734</v>
      </c>
      <c r="AA418" t="s">
        <v>1527</v>
      </c>
    </row>
    <row r="419" spans="26:27" x14ac:dyDescent="0.2">
      <c r="Z419">
        <v>90740</v>
      </c>
      <c r="AA419" t="s">
        <v>1529</v>
      </c>
    </row>
    <row r="420" spans="26:27" x14ac:dyDescent="0.2">
      <c r="Z420">
        <v>90742</v>
      </c>
      <c r="AA420" t="s">
        <v>1530</v>
      </c>
    </row>
    <row r="421" spans="26:27" x14ac:dyDescent="0.2">
      <c r="Z421">
        <v>90743</v>
      </c>
      <c r="AA421" t="s">
        <v>1531</v>
      </c>
    </row>
    <row r="422" spans="26:27" x14ac:dyDescent="0.2">
      <c r="Z422">
        <v>90744</v>
      </c>
      <c r="AA422" t="s">
        <v>1532</v>
      </c>
    </row>
    <row r="423" spans="26:27" x14ac:dyDescent="0.2">
      <c r="Z423">
        <v>90745</v>
      </c>
      <c r="AA423" t="s">
        <v>1533</v>
      </c>
    </row>
    <row r="424" spans="26:27" x14ac:dyDescent="0.2">
      <c r="Z424">
        <v>90745</v>
      </c>
      <c r="AA424" t="s">
        <v>1534</v>
      </c>
    </row>
    <row r="425" spans="26:27" x14ac:dyDescent="0.2">
      <c r="Z425">
        <v>90746</v>
      </c>
      <c r="AA425" t="s">
        <v>1533</v>
      </c>
    </row>
    <row r="426" spans="26:27" x14ac:dyDescent="0.2">
      <c r="Z426">
        <v>90746</v>
      </c>
      <c r="AA426" t="s">
        <v>1534</v>
      </c>
    </row>
    <row r="427" spans="26:27" x14ac:dyDescent="0.2">
      <c r="Z427">
        <v>90747</v>
      </c>
      <c r="AA427" t="s">
        <v>1535</v>
      </c>
    </row>
    <row r="428" spans="26:27" x14ac:dyDescent="0.2">
      <c r="Z428">
        <v>90747</v>
      </c>
      <c r="AA428" t="s">
        <v>1536</v>
      </c>
    </row>
    <row r="429" spans="26:27" x14ac:dyDescent="0.2">
      <c r="Z429">
        <v>90747</v>
      </c>
      <c r="AA429" t="s">
        <v>1533</v>
      </c>
    </row>
    <row r="430" spans="26:27" x14ac:dyDescent="0.2">
      <c r="Z430">
        <v>90747</v>
      </c>
      <c r="AA430" t="s">
        <v>1534</v>
      </c>
    </row>
    <row r="431" spans="26:27" x14ac:dyDescent="0.2">
      <c r="Z431">
        <v>90748</v>
      </c>
      <c r="AA431" t="s">
        <v>1532</v>
      </c>
    </row>
    <row r="432" spans="26:27" x14ac:dyDescent="0.2">
      <c r="Z432">
        <v>90749</v>
      </c>
      <c r="AA432" t="s">
        <v>1533</v>
      </c>
    </row>
    <row r="433" spans="26:27" x14ac:dyDescent="0.2">
      <c r="Z433">
        <v>90749</v>
      </c>
      <c r="AA433" t="s">
        <v>1534</v>
      </c>
    </row>
    <row r="434" spans="26:27" x14ac:dyDescent="0.2">
      <c r="Z434">
        <v>90755</v>
      </c>
      <c r="AA434" t="s">
        <v>1534</v>
      </c>
    </row>
    <row r="435" spans="26:27" x14ac:dyDescent="0.2">
      <c r="Z435">
        <v>90755</v>
      </c>
      <c r="AA435" t="s">
        <v>1537</v>
      </c>
    </row>
    <row r="436" spans="26:27" x14ac:dyDescent="0.2">
      <c r="Z436">
        <v>90755</v>
      </c>
      <c r="AA436" t="s">
        <v>1538</v>
      </c>
    </row>
    <row r="437" spans="26:27" x14ac:dyDescent="0.2">
      <c r="Z437">
        <v>90801</v>
      </c>
      <c r="AA437" t="s">
        <v>1534</v>
      </c>
    </row>
    <row r="438" spans="26:27" x14ac:dyDescent="0.2">
      <c r="Z438">
        <v>90802</v>
      </c>
      <c r="AA438" t="s">
        <v>1534</v>
      </c>
    </row>
    <row r="439" spans="26:27" x14ac:dyDescent="0.2">
      <c r="Z439">
        <v>90803</v>
      </c>
      <c r="AA439" t="s">
        <v>1539</v>
      </c>
    </row>
    <row r="440" spans="26:27" x14ac:dyDescent="0.2">
      <c r="Z440">
        <v>90803</v>
      </c>
      <c r="AA440" t="s">
        <v>1534</v>
      </c>
    </row>
    <row r="441" spans="26:27" x14ac:dyDescent="0.2">
      <c r="Z441">
        <v>90803</v>
      </c>
      <c r="AA441" t="s">
        <v>1540</v>
      </c>
    </row>
    <row r="442" spans="26:27" x14ac:dyDescent="0.2">
      <c r="Z442">
        <v>90804</v>
      </c>
      <c r="AA442" t="s">
        <v>1541</v>
      </c>
    </row>
    <row r="443" spans="26:27" x14ac:dyDescent="0.2">
      <c r="Z443">
        <v>90804</v>
      </c>
      <c r="AA443" t="s">
        <v>1534</v>
      </c>
    </row>
    <row r="444" spans="26:27" x14ac:dyDescent="0.2">
      <c r="Z444">
        <v>90804</v>
      </c>
      <c r="AA444" t="s">
        <v>1537</v>
      </c>
    </row>
    <row r="445" spans="26:27" x14ac:dyDescent="0.2">
      <c r="Z445">
        <v>90805</v>
      </c>
      <c r="AA445" t="s">
        <v>1519</v>
      </c>
    </row>
    <row r="446" spans="26:27" x14ac:dyDescent="0.2">
      <c r="Z446">
        <v>90805</v>
      </c>
      <c r="AA446" t="s">
        <v>1534</v>
      </c>
    </row>
    <row r="447" spans="26:27" x14ac:dyDescent="0.2">
      <c r="Z447">
        <v>90805</v>
      </c>
      <c r="AA447" t="s">
        <v>1542</v>
      </c>
    </row>
    <row r="448" spans="26:27" x14ac:dyDescent="0.2">
      <c r="Z448">
        <v>90806</v>
      </c>
      <c r="AA448" t="s">
        <v>1534</v>
      </c>
    </row>
    <row r="449" spans="26:27" x14ac:dyDescent="0.2">
      <c r="Z449">
        <v>90807</v>
      </c>
      <c r="AA449" t="s">
        <v>1543</v>
      </c>
    </row>
    <row r="450" spans="26:27" x14ac:dyDescent="0.2">
      <c r="Z450">
        <v>90807</v>
      </c>
      <c r="AA450" t="s">
        <v>1534</v>
      </c>
    </row>
    <row r="451" spans="26:27" x14ac:dyDescent="0.2">
      <c r="Z451">
        <v>90807</v>
      </c>
      <c r="AA451" t="s">
        <v>1537</v>
      </c>
    </row>
    <row r="452" spans="26:27" x14ac:dyDescent="0.2">
      <c r="Z452">
        <v>90808</v>
      </c>
      <c r="AA452" t="s">
        <v>1534</v>
      </c>
    </row>
    <row r="453" spans="26:27" x14ac:dyDescent="0.2">
      <c r="Z453">
        <v>90809</v>
      </c>
      <c r="AA453" t="s">
        <v>1544</v>
      </c>
    </row>
    <row r="454" spans="26:27" x14ac:dyDescent="0.2">
      <c r="Z454">
        <v>90809</v>
      </c>
      <c r="AA454" t="s">
        <v>1534</v>
      </c>
    </row>
    <row r="455" spans="26:27" x14ac:dyDescent="0.2">
      <c r="Z455">
        <v>90810</v>
      </c>
      <c r="AA455" t="s">
        <v>1545</v>
      </c>
    </row>
    <row r="456" spans="26:27" x14ac:dyDescent="0.2">
      <c r="Z456">
        <v>90810</v>
      </c>
      <c r="AA456" t="s">
        <v>1533</v>
      </c>
    </row>
    <row r="457" spans="26:27" x14ac:dyDescent="0.2">
      <c r="Z457">
        <v>90810</v>
      </c>
      <c r="AA457" t="s">
        <v>1546</v>
      </c>
    </row>
    <row r="458" spans="26:27" x14ac:dyDescent="0.2">
      <c r="Z458">
        <v>90810</v>
      </c>
      <c r="AA458" t="s">
        <v>1534</v>
      </c>
    </row>
    <row r="459" spans="26:27" x14ac:dyDescent="0.2">
      <c r="Z459">
        <v>90813</v>
      </c>
      <c r="AA459" t="s">
        <v>1534</v>
      </c>
    </row>
    <row r="460" spans="26:27" x14ac:dyDescent="0.2">
      <c r="Z460">
        <v>90814</v>
      </c>
      <c r="AA460" t="s">
        <v>1534</v>
      </c>
    </row>
    <row r="461" spans="26:27" x14ac:dyDescent="0.2">
      <c r="Z461">
        <v>90815</v>
      </c>
      <c r="AA461" t="s">
        <v>1534</v>
      </c>
    </row>
    <row r="462" spans="26:27" x14ac:dyDescent="0.2">
      <c r="Z462">
        <v>90822</v>
      </c>
      <c r="AA462" t="s">
        <v>1534</v>
      </c>
    </row>
    <row r="463" spans="26:27" x14ac:dyDescent="0.2">
      <c r="Z463">
        <v>90822</v>
      </c>
      <c r="AA463" t="s">
        <v>1547</v>
      </c>
    </row>
    <row r="464" spans="26:27" x14ac:dyDescent="0.2">
      <c r="Z464">
        <v>90831</v>
      </c>
      <c r="AA464" t="s">
        <v>1534</v>
      </c>
    </row>
    <row r="465" spans="26:27" x14ac:dyDescent="0.2">
      <c r="Z465">
        <v>90832</v>
      </c>
      <c r="AA465" t="s">
        <v>1534</v>
      </c>
    </row>
    <row r="466" spans="26:27" x14ac:dyDescent="0.2">
      <c r="Z466">
        <v>90833</v>
      </c>
      <c r="AA466" t="s">
        <v>1534</v>
      </c>
    </row>
    <row r="467" spans="26:27" x14ac:dyDescent="0.2">
      <c r="Z467">
        <v>90834</v>
      </c>
      <c r="AA467" t="s">
        <v>1534</v>
      </c>
    </row>
    <row r="468" spans="26:27" x14ac:dyDescent="0.2">
      <c r="Z468">
        <v>90835</v>
      </c>
      <c r="AA468" t="s">
        <v>1534</v>
      </c>
    </row>
    <row r="469" spans="26:27" x14ac:dyDescent="0.2">
      <c r="Z469">
        <v>90840</v>
      </c>
      <c r="AA469" t="s">
        <v>1548</v>
      </c>
    </row>
    <row r="470" spans="26:27" x14ac:dyDescent="0.2">
      <c r="Z470">
        <v>90840</v>
      </c>
      <c r="AA470" t="s">
        <v>1549</v>
      </c>
    </row>
    <row r="471" spans="26:27" x14ac:dyDescent="0.2">
      <c r="Z471">
        <v>90840</v>
      </c>
      <c r="AA471" t="s">
        <v>1534</v>
      </c>
    </row>
    <row r="472" spans="26:27" x14ac:dyDescent="0.2">
      <c r="Z472">
        <v>90842</v>
      </c>
      <c r="AA472" t="s">
        <v>1550</v>
      </c>
    </row>
    <row r="473" spans="26:27" x14ac:dyDescent="0.2">
      <c r="Z473">
        <v>90842</v>
      </c>
      <c r="AA473" t="s">
        <v>1534</v>
      </c>
    </row>
    <row r="474" spans="26:27" x14ac:dyDescent="0.2">
      <c r="Z474">
        <v>90844</v>
      </c>
      <c r="AA474" t="s">
        <v>1534</v>
      </c>
    </row>
    <row r="475" spans="26:27" x14ac:dyDescent="0.2">
      <c r="Z475">
        <v>90844</v>
      </c>
      <c r="AA475" t="s">
        <v>1551</v>
      </c>
    </row>
    <row r="476" spans="26:27" x14ac:dyDescent="0.2">
      <c r="Z476">
        <v>90846</v>
      </c>
      <c r="AA476" t="s">
        <v>1552</v>
      </c>
    </row>
    <row r="477" spans="26:27" x14ac:dyDescent="0.2">
      <c r="Z477">
        <v>90846</v>
      </c>
      <c r="AA477" t="s">
        <v>1534</v>
      </c>
    </row>
    <row r="478" spans="26:27" x14ac:dyDescent="0.2">
      <c r="Z478">
        <v>90847</v>
      </c>
      <c r="AA478" t="s">
        <v>1553</v>
      </c>
    </row>
    <row r="479" spans="26:27" x14ac:dyDescent="0.2">
      <c r="Z479">
        <v>90847</v>
      </c>
      <c r="AA479" t="s">
        <v>1534</v>
      </c>
    </row>
    <row r="480" spans="26:27" x14ac:dyDescent="0.2">
      <c r="Z480">
        <v>90848</v>
      </c>
      <c r="AA480" t="s">
        <v>1554</v>
      </c>
    </row>
    <row r="481" spans="26:27" x14ac:dyDescent="0.2">
      <c r="Z481">
        <v>90848</v>
      </c>
      <c r="AA481" t="s">
        <v>1555</v>
      </c>
    </row>
    <row r="482" spans="26:27" x14ac:dyDescent="0.2">
      <c r="Z482">
        <v>90848</v>
      </c>
      <c r="AA482" t="s">
        <v>1534</v>
      </c>
    </row>
    <row r="483" spans="26:27" x14ac:dyDescent="0.2">
      <c r="Z483">
        <v>90853</v>
      </c>
      <c r="AA483" t="s">
        <v>1534</v>
      </c>
    </row>
    <row r="484" spans="26:27" x14ac:dyDescent="0.2">
      <c r="Z484">
        <v>90895</v>
      </c>
      <c r="AA484" t="s">
        <v>1533</v>
      </c>
    </row>
    <row r="485" spans="26:27" x14ac:dyDescent="0.2">
      <c r="Z485">
        <v>90895</v>
      </c>
      <c r="AA485" t="s">
        <v>1556</v>
      </c>
    </row>
    <row r="486" spans="26:27" x14ac:dyDescent="0.2">
      <c r="Z486">
        <v>90895</v>
      </c>
      <c r="AA486" t="s">
        <v>1534</v>
      </c>
    </row>
    <row r="487" spans="26:27" x14ac:dyDescent="0.2">
      <c r="Z487">
        <v>90899</v>
      </c>
      <c r="AA487" t="s">
        <v>1557</v>
      </c>
    </row>
    <row r="488" spans="26:27" x14ac:dyDescent="0.2">
      <c r="Z488">
        <v>90899</v>
      </c>
      <c r="AA488" t="s">
        <v>1534</v>
      </c>
    </row>
    <row r="489" spans="26:27" x14ac:dyDescent="0.2">
      <c r="Z489">
        <v>91001</v>
      </c>
      <c r="AA489" t="s">
        <v>1558</v>
      </c>
    </row>
    <row r="490" spans="26:27" x14ac:dyDescent="0.2">
      <c r="Z490">
        <v>91003</v>
      </c>
      <c r="AA490" t="s">
        <v>1558</v>
      </c>
    </row>
    <row r="491" spans="26:27" x14ac:dyDescent="0.2">
      <c r="Z491">
        <v>91006</v>
      </c>
      <c r="AA491" t="s">
        <v>1559</v>
      </c>
    </row>
    <row r="492" spans="26:27" x14ac:dyDescent="0.2">
      <c r="Z492">
        <v>91007</v>
      </c>
      <c r="AA492" t="s">
        <v>1559</v>
      </c>
    </row>
    <row r="493" spans="26:27" x14ac:dyDescent="0.2">
      <c r="Z493">
        <v>91008</v>
      </c>
      <c r="AA493" t="s">
        <v>1560</v>
      </c>
    </row>
    <row r="494" spans="26:27" x14ac:dyDescent="0.2">
      <c r="Z494">
        <v>91008</v>
      </c>
      <c r="AA494" t="s">
        <v>1561</v>
      </c>
    </row>
    <row r="495" spans="26:27" x14ac:dyDescent="0.2">
      <c r="Z495">
        <v>91009</v>
      </c>
      <c r="AA495" t="s">
        <v>1561</v>
      </c>
    </row>
    <row r="496" spans="26:27" x14ac:dyDescent="0.2">
      <c r="Z496">
        <v>91010</v>
      </c>
      <c r="AA496" t="s">
        <v>1560</v>
      </c>
    </row>
    <row r="497" spans="26:27" x14ac:dyDescent="0.2">
      <c r="Z497">
        <v>91010</v>
      </c>
      <c r="AA497" t="s">
        <v>1561</v>
      </c>
    </row>
    <row r="498" spans="26:27" x14ac:dyDescent="0.2">
      <c r="Z498">
        <v>91010</v>
      </c>
      <c r="AA498" t="s">
        <v>1562</v>
      </c>
    </row>
    <row r="499" spans="26:27" x14ac:dyDescent="0.2">
      <c r="Z499">
        <v>91011</v>
      </c>
      <c r="AA499" t="s">
        <v>1563</v>
      </c>
    </row>
    <row r="500" spans="26:27" x14ac:dyDescent="0.2">
      <c r="Z500">
        <v>91011</v>
      </c>
      <c r="AA500" t="s">
        <v>1564</v>
      </c>
    </row>
    <row r="501" spans="26:27" x14ac:dyDescent="0.2">
      <c r="Z501">
        <v>91011</v>
      </c>
      <c r="AA501" t="s">
        <v>1565</v>
      </c>
    </row>
    <row r="502" spans="26:27" x14ac:dyDescent="0.2">
      <c r="Z502">
        <v>91011</v>
      </c>
      <c r="AA502" t="s">
        <v>1566</v>
      </c>
    </row>
    <row r="503" spans="26:27" x14ac:dyDescent="0.2">
      <c r="Z503">
        <v>91012</v>
      </c>
      <c r="AA503" t="s">
        <v>1564</v>
      </c>
    </row>
    <row r="504" spans="26:27" x14ac:dyDescent="0.2">
      <c r="Z504">
        <v>91012</v>
      </c>
      <c r="AA504" t="s">
        <v>1565</v>
      </c>
    </row>
    <row r="505" spans="26:27" x14ac:dyDescent="0.2">
      <c r="Z505">
        <v>91012</v>
      </c>
      <c r="AA505" t="s">
        <v>1566</v>
      </c>
    </row>
    <row r="506" spans="26:27" x14ac:dyDescent="0.2">
      <c r="Z506">
        <v>91016</v>
      </c>
      <c r="AA506" t="s">
        <v>1567</v>
      </c>
    </row>
    <row r="507" spans="26:27" x14ac:dyDescent="0.2">
      <c r="Z507">
        <v>91017</v>
      </c>
      <c r="AA507" t="s">
        <v>1567</v>
      </c>
    </row>
    <row r="508" spans="26:27" x14ac:dyDescent="0.2">
      <c r="Z508">
        <v>91020</v>
      </c>
      <c r="AA508" t="s">
        <v>1568</v>
      </c>
    </row>
    <row r="509" spans="26:27" x14ac:dyDescent="0.2">
      <c r="Z509">
        <v>91021</v>
      </c>
      <c r="AA509" t="s">
        <v>1568</v>
      </c>
    </row>
    <row r="510" spans="26:27" x14ac:dyDescent="0.2">
      <c r="Z510">
        <v>91023</v>
      </c>
      <c r="AA510" t="s">
        <v>1569</v>
      </c>
    </row>
    <row r="511" spans="26:27" x14ac:dyDescent="0.2">
      <c r="Z511">
        <v>91024</v>
      </c>
      <c r="AA511" t="s">
        <v>1570</v>
      </c>
    </row>
    <row r="512" spans="26:27" x14ac:dyDescent="0.2">
      <c r="Z512">
        <v>91025</v>
      </c>
      <c r="AA512" t="s">
        <v>1570</v>
      </c>
    </row>
    <row r="513" spans="26:27" x14ac:dyDescent="0.2">
      <c r="Z513">
        <v>91030</v>
      </c>
      <c r="AA513" t="s">
        <v>1571</v>
      </c>
    </row>
    <row r="514" spans="26:27" x14ac:dyDescent="0.2">
      <c r="Z514">
        <v>91031</v>
      </c>
      <c r="AA514" t="s">
        <v>1571</v>
      </c>
    </row>
    <row r="515" spans="26:27" x14ac:dyDescent="0.2">
      <c r="Z515">
        <v>91040</v>
      </c>
      <c r="AA515" t="s">
        <v>1572</v>
      </c>
    </row>
    <row r="516" spans="26:27" x14ac:dyDescent="0.2">
      <c r="Z516">
        <v>91040</v>
      </c>
      <c r="AA516" t="s">
        <v>1573</v>
      </c>
    </row>
    <row r="517" spans="26:27" x14ac:dyDescent="0.2">
      <c r="Z517">
        <v>91041</v>
      </c>
      <c r="AA517" t="s">
        <v>1573</v>
      </c>
    </row>
    <row r="518" spans="26:27" x14ac:dyDescent="0.2">
      <c r="Z518">
        <v>91042</v>
      </c>
      <c r="AA518" t="s">
        <v>1574</v>
      </c>
    </row>
    <row r="519" spans="26:27" x14ac:dyDescent="0.2">
      <c r="Z519">
        <v>91043</v>
      </c>
      <c r="AA519" t="s">
        <v>1574</v>
      </c>
    </row>
    <row r="520" spans="26:27" x14ac:dyDescent="0.2">
      <c r="Z520">
        <v>91046</v>
      </c>
      <c r="AA520" t="s">
        <v>1575</v>
      </c>
    </row>
    <row r="521" spans="26:27" x14ac:dyDescent="0.2">
      <c r="Z521">
        <v>91066</v>
      </c>
      <c r="AA521" t="s">
        <v>1559</v>
      </c>
    </row>
    <row r="522" spans="26:27" x14ac:dyDescent="0.2">
      <c r="Z522">
        <v>91077</v>
      </c>
      <c r="AA522" t="s">
        <v>1559</v>
      </c>
    </row>
    <row r="523" spans="26:27" x14ac:dyDescent="0.2">
      <c r="Z523">
        <v>91101</v>
      </c>
      <c r="AA523" t="s">
        <v>1576</v>
      </c>
    </row>
    <row r="524" spans="26:27" x14ac:dyDescent="0.2">
      <c r="Z524">
        <v>91102</v>
      </c>
      <c r="AA524" t="s">
        <v>1576</v>
      </c>
    </row>
    <row r="525" spans="26:27" x14ac:dyDescent="0.2">
      <c r="Z525">
        <v>91103</v>
      </c>
      <c r="AA525" t="s">
        <v>1576</v>
      </c>
    </row>
    <row r="526" spans="26:27" x14ac:dyDescent="0.2">
      <c r="Z526">
        <v>91104</v>
      </c>
      <c r="AA526" t="s">
        <v>1576</v>
      </c>
    </row>
    <row r="527" spans="26:27" x14ac:dyDescent="0.2">
      <c r="Z527">
        <v>91105</v>
      </c>
      <c r="AA527" t="s">
        <v>1576</v>
      </c>
    </row>
    <row r="528" spans="26:27" x14ac:dyDescent="0.2">
      <c r="Z528">
        <v>91106</v>
      </c>
      <c r="AA528" t="s">
        <v>1576</v>
      </c>
    </row>
    <row r="529" spans="26:27" x14ac:dyDescent="0.2">
      <c r="Z529">
        <v>91107</v>
      </c>
      <c r="AA529" t="s">
        <v>1576</v>
      </c>
    </row>
    <row r="530" spans="26:27" x14ac:dyDescent="0.2">
      <c r="Z530">
        <v>91108</v>
      </c>
      <c r="AA530" t="s">
        <v>1576</v>
      </c>
    </row>
    <row r="531" spans="26:27" x14ac:dyDescent="0.2">
      <c r="Z531">
        <v>91108</v>
      </c>
      <c r="AA531" t="s">
        <v>1577</v>
      </c>
    </row>
    <row r="532" spans="26:27" x14ac:dyDescent="0.2">
      <c r="Z532">
        <v>91109</v>
      </c>
      <c r="AA532" t="s">
        <v>1576</v>
      </c>
    </row>
    <row r="533" spans="26:27" x14ac:dyDescent="0.2">
      <c r="Z533">
        <v>91110</v>
      </c>
      <c r="AA533" t="s">
        <v>1576</v>
      </c>
    </row>
    <row r="534" spans="26:27" x14ac:dyDescent="0.2">
      <c r="Z534">
        <v>91110</v>
      </c>
      <c r="AA534" t="s">
        <v>1399</v>
      </c>
    </row>
    <row r="535" spans="26:27" x14ac:dyDescent="0.2">
      <c r="Z535">
        <v>91114</v>
      </c>
      <c r="AA535" t="s">
        <v>1576</v>
      </c>
    </row>
    <row r="536" spans="26:27" x14ac:dyDescent="0.2">
      <c r="Z536">
        <v>91115</v>
      </c>
      <c r="AA536" t="s">
        <v>1576</v>
      </c>
    </row>
    <row r="537" spans="26:27" x14ac:dyDescent="0.2">
      <c r="Z537">
        <v>91116</v>
      </c>
      <c r="AA537" t="s">
        <v>1576</v>
      </c>
    </row>
    <row r="538" spans="26:27" x14ac:dyDescent="0.2">
      <c r="Z538">
        <v>91117</v>
      </c>
      <c r="AA538" t="s">
        <v>1576</v>
      </c>
    </row>
    <row r="539" spans="26:27" x14ac:dyDescent="0.2">
      <c r="Z539">
        <v>91118</v>
      </c>
      <c r="AA539" t="s">
        <v>1576</v>
      </c>
    </row>
    <row r="540" spans="26:27" x14ac:dyDescent="0.2">
      <c r="Z540">
        <v>91118</v>
      </c>
      <c r="AA540" t="s">
        <v>1577</v>
      </c>
    </row>
    <row r="541" spans="26:27" x14ac:dyDescent="0.2">
      <c r="Z541">
        <v>91121</v>
      </c>
      <c r="AA541" t="s">
        <v>1578</v>
      </c>
    </row>
    <row r="542" spans="26:27" x14ac:dyDescent="0.2">
      <c r="Z542">
        <v>91121</v>
      </c>
      <c r="AA542" t="s">
        <v>1576</v>
      </c>
    </row>
    <row r="543" spans="26:27" x14ac:dyDescent="0.2">
      <c r="Z543">
        <v>91123</v>
      </c>
      <c r="AA543" t="s">
        <v>1579</v>
      </c>
    </row>
    <row r="544" spans="26:27" x14ac:dyDescent="0.2">
      <c r="Z544">
        <v>91123</v>
      </c>
      <c r="AA544" t="s">
        <v>1576</v>
      </c>
    </row>
    <row r="545" spans="26:27" x14ac:dyDescent="0.2">
      <c r="Z545">
        <v>91124</v>
      </c>
      <c r="AA545" t="s">
        <v>1576</v>
      </c>
    </row>
    <row r="546" spans="26:27" x14ac:dyDescent="0.2">
      <c r="Z546">
        <v>91124</v>
      </c>
      <c r="AA546" t="s">
        <v>1580</v>
      </c>
    </row>
    <row r="547" spans="26:27" x14ac:dyDescent="0.2">
      <c r="Z547">
        <v>91125</v>
      </c>
      <c r="AA547" t="s">
        <v>1581</v>
      </c>
    </row>
    <row r="548" spans="26:27" x14ac:dyDescent="0.2">
      <c r="Z548">
        <v>91125</v>
      </c>
      <c r="AA548" t="s">
        <v>1576</v>
      </c>
    </row>
    <row r="549" spans="26:27" x14ac:dyDescent="0.2">
      <c r="Z549">
        <v>91126</v>
      </c>
      <c r="AA549" t="s">
        <v>1581</v>
      </c>
    </row>
    <row r="550" spans="26:27" x14ac:dyDescent="0.2">
      <c r="Z550">
        <v>91126</v>
      </c>
      <c r="AA550" t="s">
        <v>1576</v>
      </c>
    </row>
    <row r="551" spans="26:27" x14ac:dyDescent="0.2">
      <c r="Z551">
        <v>91129</v>
      </c>
      <c r="AA551" t="s">
        <v>1582</v>
      </c>
    </row>
    <row r="552" spans="26:27" x14ac:dyDescent="0.2">
      <c r="Z552">
        <v>91129</v>
      </c>
      <c r="AA552" t="s">
        <v>1576</v>
      </c>
    </row>
    <row r="553" spans="26:27" x14ac:dyDescent="0.2">
      <c r="Z553">
        <v>91182</v>
      </c>
      <c r="AA553" t="s">
        <v>1583</v>
      </c>
    </row>
    <row r="554" spans="26:27" x14ac:dyDescent="0.2">
      <c r="Z554">
        <v>91182</v>
      </c>
      <c r="AA554" t="s">
        <v>1576</v>
      </c>
    </row>
    <row r="555" spans="26:27" x14ac:dyDescent="0.2">
      <c r="Z555">
        <v>91184</v>
      </c>
      <c r="AA555" t="s">
        <v>1576</v>
      </c>
    </row>
    <row r="556" spans="26:27" x14ac:dyDescent="0.2">
      <c r="Z556">
        <v>91184</v>
      </c>
      <c r="AA556" t="s">
        <v>1584</v>
      </c>
    </row>
    <row r="557" spans="26:27" x14ac:dyDescent="0.2">
      <c r="Z557">
        <v>91185</v>
      </c>
      <c r="AA557" t="s">
        <v>1585</v>
      </c>
    </row>
    <row r="558" spans="26:27" x14ac:dyDescent="0.2">
      <c r="Z558">
        <v>91185</v>
      </c>
      <c r="AA558" t="s">
        <v>1576</v>
      </c>
    </row>
    <row r="559" spans="26:27" x14ac:dyDescent="0.2">
      <c r="Z559">
        <v>91188</v>
      </c>
      <c r="AA559" t="s">
        <v>1586</v>
      </c>
    </row>
    <row r="560" spans="26:27" x14ac:dyDescent="0.2">
      <c r="Z560">
        <v>91188</v>
      </c>
      <c r="AA560" t="s">
        <v>1576</v>
      </c>
    </row>
    <row r="561" spans="26:27" x14ac:dyDescent="0.2">
      <c r="Z561">
        <v>91189</v>
      </c>
      <c r="AA561" t="s">
        <v>1587</v>
      </c>
    </row>
    <row r="562" spans="26:27" x14ac:dyDescent="0.2">
      <c r="Z562">
        <v>91189</v>
      </c>
      <c r="AA562" t="s">
        <v>1576</v>
      </c>
    </row>
    <row r="563" spans="26:27" x14ac:dyDescent="0.2">
      <c r="Z563">
        <v>91199</v>
      </c>
      <c r="AA563" t="s">
        <v>1588</v>
      </c>
    </row>
    <row r="564" spans="26:27" x14ac:dyDescent="0.2">
      <c r="Z564">
        <v>91199</v>
      </c>
      <c r="AA564" t="s">
        <v>1576</v>
      </c>
    </row>
    <row r="565" spans="26:27" x14ac:dyDescent="0.2">
      <c r="Z565">
        <v>91201</v>
      </c>
      <c r="AA565" t="s">
        <v>1589</v>
      </c>
    </row>
    <row r="566" spans="26:27" x14ac:dyDescent="0.2">
      <c r="Z566">
        <v>91202</v>
      </c>
      <c r="AA566" t="s">
        <v>1589</v>
      </c>
    </row>
    <row r="567" spans="26:27" x14ac:dyDescent="0.2">
      <c r="Z567">
        <v>91203</v>
      </c>
      <c r="AA567" t="s">
        <v>1589</v>
      </c>
    </row>
    <row r="568" spans="26:27" x14ac:dyDescent="0.2">
      <c r="Z568">
        <v>91204</v>
      </c>
      <c r="AA568" t="s">
        <v>1589</v>
      </c>
    </row>
    <row r="569" spans="26:27" x14ac:dyDescent="0.2">
      <c r="Z569">
        <v>91205</v>
      </c>
      <c r="AA569" t="s">
        <v>1589</v>
      </c>
    </row>
    <row r="570" spans="26:27" x14ac:dyDescent="0.2">
      <c r="Z570">
        <v>91206</v>
      </c>
      <c r="AA570" t="s">
        <v>1589</v>
      </c>
    </row>
    <row r="571" spans="26:27" x14ac:dyDescent="0.2">
      <c r="Z571">
        <v>91207</v>
      </c>
      <c r="AA571" t="s">
        <v>1589</v>
      </c>
    </row>
    <row r="572" spans="26:27" x14ac:dyDescent="0.2">
      <c r="Z572">
        <v>91208</v>
      </c>
      <c r="AA572" t="s">
        <v>1589</v>
      </c>
    </row>
    <row r="573" spans="26:27" x14ac:dyDescent="0.2">
      <c r="Z573">
        <v>91209</v>
      </c>
      <c r="AA573" t="s">
        <v>1589</v>
      </c>
    </row>
    <row r="574" spans="26:27" x14ac:dyDescent="0.2">
      <c r="Z574">
        <v>91210</v>
      </c>
      <c r="AA574" t="s">
        <v>1589</v>
      </c>
    </row>
    <row r="575" spans="26:27" x14ac:dyDescent="0.2">
      <c r="Z575">
        <v>91210</v>
      </c>
      <c r="AA575" t="s">
        <v>1590</v>
      </c>
    </row>
    <row r="576" spans="26:27" x14ac:dyDescent="0.2">
      <c r="Z576">
        <v>91214</v>
      </c>
      <c r="AA576" t="s">
        <v>1589</v>
      </c>
    </row>
    <row r="577" spans="26:27" x14ac:dyDescent="0.2">
      <c r="Z577">
        <v>91214</v>
      </c>
      <c r="AA577" t="s">
        <v>1591</v>
      </c>
    </row>
    <row r="578" spans="26:27" x14ac:dyDescent="0.2">
      <c r="Z578">
        <v>91221</v>
      </c>
      <c r="AA578" t="s">
        <v>1589</v>
      </c>
    </row>
    <row r="579" spans="26:27" x14ac:dyDescent="0.2">
      <c r="Z579">
        <v>91222</v>
      </c>
      <c r="AA579" t="s">
        <v>1589</v>
      </c>
    </row>
    <row r="580" spans="26:27" x14ac:dyDescent="0.2">
      <c r="Z580">
        <v>91224</v>
      </c>
      <c r="AA580" t="s">
        <v>1589</v>
      </c>
    </row>
    <row r="581" spans="26:27" x14ac:dyDescent="0.2">
      <c r="Z581">
        <v>91224</v>
      </c>
      <c r="AA581" t="s">
        <v>1591</v>
      </c>
    </row>
    <row r="582" spans="26:27" x14ac:dyDescent="0.2">
      <c r="Z582">
        <v>91225</v>
      </c>
      <c r="AA582" t="s">
        <v>1589</v>
      </c>
    </row>
    <row r="583" spans="26:27" x14ac:dyDescent="0.2">
      <c r="Z583">
        <v>91226</v>
      </c>
      <c r="AA583" t="s">
        <v>1589</v>
      </c>
    </row>
    <row r="584" spans="26:27" x14ac:dyDescent="0.2">
      <c r="Z584">
        <v>91301</v>
      </c>
      <c r="AA584" t="s">
        <v>1592</v>
      </c>
    </row>
    <row r="585" spans="26:27" x14ac:dyDescent="0.2">
      <c r="Z585">
        <v>91301</v>
      </c>
      <c r="AA585" t="s">
        <v>1593</v>
      </c>
    </row>
    <row r="586" spans="26:27" x14ac:dyDescent="0.2">
      <c r="Z586">
        <v>91301</v>
      </c>
      <c r="AA586" t="s">
        <v>1594</v>
      </c>
    </row>
    <row r="587" spans="26:27" x14ac:dyDescent="0.2">
      <c r="Z587">
        <v>91301</v>
      </c>
      <c r="AA587" t="s">
        <v>1595</v>
      </c>
    </row>
    <row r="588" spans="26:27" x14ac:dyDescent="0.2">
      <c r="Z588">
        <v>91301</v>
      </c>
      <c r="AA588" t="s">
        <v>1596</v>
      </c>
    </row>
    <row r="589" spans="26:27" x14ac:dyDescent="0.2">
      <c r="Z589">
        <v>91301</v>
      </c>
      <c r="AA589" t="s">
        <v>1597</v>
      </c>
    </row>
    <row r="590" spans="26:27" x14ac:dyDescent="0.2">
      <c r="Z590">
        <v>91301</v>
      </c>
      <c r="AA590" t="s">
        <v>1598</v>
      </c>
    </row>
    <row r="591" spans="26:27" x14ac:dyDescent="0.2">
      <c r="Z591">
        <v>91301</v>
      </c>
      <c r="AA591" t="s">
        <v>1599</v>
      </c>
    </row>
    <row r="592" spans="26:27" x14ac:dyDescent="0.2">
      <c r="Z592">
        <v>91301</v>
      </c>
      <c r="AA592" t="s">
        <v>1600</v>
      </c>
    </row>
    <row r="593" spans="26:27" x14ac:dyDescent="0.2">
      <c r="Z593">
        <v>91302</v>
      </c>
      <c r="AA593" t="s">
        <v>1594</v>
      </c>
    </row>
    <row r="594" spans="26:27" x14ac:dyDescent="0.2">
      <c r="Z594">
        <v>91302</v>
      </c>
      <c r="AA594" t="s">
        <v>1601</v>
      </c>
    </row>
    <row r="595" spans="26:27" x14ac:dyDescent="0.2">
      <c r="Z595">
        <v>91302</v>
      </c>
      <c r="AA595" t="s">
        <v>1602</v>
      </c>
    </row>
    <row r="596" spans="26:27" x14ac:dyDescent="0.2">
      <c r="Z596">
        <v>91302</v>
      </c>
      <c r="AA596" t="s">
        <v>1603</v>
      </c>
    </row>
    <row r="597" spans="26:27" x14ac:dyDescent="0.2">
      <c r="Z597">
        <v>91302</v>
      </c>
      <c r="AA597" t="s">
        <v>1604</v>
      </c>
    </row>
    <row r="598" spans="26:27" x14ac:dyDescent="0.2">
      <c r="Z598">
        <v>91303</v>
      </c>
      <c r="AA598" t="s">
        <v>1605</v>
      </c>
    </row>
    <row r="599" spans="26:27" x14ac:dyDescent="0.2">
      <c r="Z599">
        <v>91303</v>
      </c>
      <c r="AA599" t="s">
        <v>1603</v>
      </c>
    </row>
    <row r="600" spans="26:27" x14ac:dyDescent="0.2">
      <c r="Z600">
        <v>91303</v>
      </c>
      <c r="AA600" t="s">
        <v>1604</v>
      </c>
    </row>
    <row r="601" spans="26:27" x14ac:dyDescent="0.2">
      <c r="Z601">
        <v>91304</v>
      </c>
      <c r="AA601" t="s">
        <v>1606</v>
      </c>
    </row>
    <row r="602" spans="26:27" x14ac:dyDescent="0.2">
      <c r="Z602">
        <v>91304</v>
      </c>
      <c r="AA602" t="s">
        <v>1605</v>
      </c>
    </row>
    <row r="603" spans="26:27" x14ac:dyDescent="0.2">
      <c r="Z603">
        <v>91304</v>
      </c>
      <c r="AA603" t="s">
        <v>1607</v>
      </c>
    </row>
    <row r="604" spans="26:27" x14ac:dyDescent="0.2">
      <c r="Z604">
        <v>91305</v>
      </c>
      <c r="AA604" t="s">
        <v>1605</v>
      </c>
    </row>
    <row r="605" spans="26:27" x14ac:dyDescent="0.2">
      <c r="Z605">
        <v>91306</v>
      </c>
      <c r="AA605" t="s">
        <v>1605</v>
      </c>
    </row>
    <row r="606" spans="26:27" x14ac:dyDescent="0.2">
      <c r="Z606">
        <v>91306</v>
      </c>
      <c r="AA606" t="s">
        <v>1608</v>
      </c>
    </row>
    <row r="607" spans="26:27" x14ac:dyDescent="0.2">
      <c r="Z607">
        <v>91307</v>
      </c>
      <c r="AA607" t="s">
        <v>1609</v>
      </c>
    </row>
    <row r="608" spans="26:27" x14ac:dyDescent="0.2">
      <c r="Z608">
        <v>91307</v>
      </c>
      <c r="AA608" t="s">
        <v>1605</v>
      </c>
    </row>
    <row r="609" spans="26:27" x14ac:dyDescent="0.2">
      <c r="Z609">
        <v>91307</v>
      </c>
      <c r="AA609" t="s">
        <v>1607</v>
      </c>
    </row>
    <row r="610" spans="26:27" x14ac:dyDescent="0.2">
      <c r="Z610">
        <v>91308</v>
      </c>
      <c r="AA610" t="s">
        <v>1605</v>
      </c>
    </row>
    <row r="611" spans="26:27" x14ac:dyDescent="0.2">
      <c r="Z611">
        <v>91308</v>
      </c>
      <c r="AA611" t="s">
        <v>1607</v>
      </c>
    </row>
    <row r="612" spans="26:27" x14ac:dyDescent="0.2">
      <c r="Z612">
        <v>91309</v>
      </c>
      <c r="AA612" t="s">
        <v>1605</v>
      </c>
    </row>
    <row r="613" spans="26:27" x14ac:dyDescent="0.2">
      <c r="Z613">
        <v>91310</v>
      </c>
      <c r="AA613" t="s">
        <v>1610</v>
      </c>
    </row>
    <row r="614" spans="26:27" x14ac:dyDescent="0.2">
      <c r="Z614">
        <v>91310</v>
      </c>
      <c r="AA614" t="s">
        <v>1611</v>
      </c>
    </row>
    <row r="615" spans="26:27" x14ac:dyDescent="0.2">
      <c r="Z615">
        <v>91311</v>
      </c>
      <c r="AA615" t="s">
        <v>1612</v>
      </c>
    </row>
    <row r="616" spans="26:27" x14ac:dyDescent="0.2">
      <c r="Z616">
        <v>91313</v>
      </c>
      <c r="AA616" t="s">
        <v>1612</v>
      </c>
    </row>
    <row r="617" spans="26:27" x14ac:dyDescent="0.2">
      <c r="Z617">
        <v>91316</v>
      </c>
      <c r="AA617" t="s">
        <v>1613</v>
      </c>
    </row>
    <row r="618" spans="26:27" x14ac:dyDescent="0.2">
      <c r="Z618">
        <v>91316</v>
      </c>
      <c r="AA618" t="s">
        <v>1614</v>
      </c>
    </row>
    <row r="619" spans="26:27" x14ac:dyDescent="0.2">
      <c r="Z619">
        <v>91319</v>
      </c>
      <c r="AA619" t="s">
        <v>1615</v>
      </c>
    </row>
    <row r="620" spans="26:27" x14ac:dyDescent="0.2">
      <c r="Z620">
        <v>91319</v>
      </c>
      <c r="AA620" t="s">
        <v>1616</v>
      </c>
    </row>
    <row r="621" spans="26:27" x14ac:dyDescent="0.2">
      <c r="Z621">
        <v>91320</v>
      </c>
      <c r="AA621" t="s">
        <v>1617</v>
      </c>
    </row>
    <row r="622" spans="26:27" x14ac:dyDescent="0.2">
      <c r="Z622">
        <v>91320</v>
      </c>
      <c r="AA622" t="s">
        <v>1615</v>
      </c>
    </row>
    <row r="623" spans="26:27" x14ac:dyDescent="0.2">
      <c r="Z623">
        <v>91320</v>
      </c>
      <c r="AA623" t="s">
        <v>1616</v>
      </c>
    </row>
    <row r="624" spans="26:27" x14ac:dyDescent="0.2">
      <c r="Z624">
        <v>91321</v>
      </c>
      <c r="AA624" t="s">
        <v>1618</v>
      </c>
    </row>
    <row r="625" spans="26:27" x14ac:dyDescent="0.2">
      <c r="Z625">
        <v>91321</v>
      </c>
      <c r="AA625" t="s">
        <v>1619</v>
      </c>
    </row>
    <row r="626" spans="26:27" x14ac:dyDescent="0.2">
      <c r="Z626">
        <v>91321</v>
      </c>
      <c r="AA626" t="s">
        <v>1611</v>
      </c>
    </row>
    <row r="627" spans="26:27" x14ac:dyDescent="0.2">
      <c r="Z627">
        <v>91322</v>
      </c>
      <c r="AA627" t="s">
        <v>1619</v>
      </c>
    </row>
    <row r="628" spans="26:27" x14ac:dyDescent="0.2">
      <c r="Z628">
        <v>91322</v>
      </c>
      <c r="AA628" t="s">
        <v>1611</v>
      </c>
    </row>
    <row r="629" spans="26:27" x14ac:dyDescent="0.2">
      <c r="Z629">
        <v>91324</v>
      </c>
      <c r="AA629" t="s">
        <v>1620</v>
      </c>
    </row>
    <row r="630" spans="26:27" x14ac:dyDescent="0.2">
      <c r="Z630">
        <v>91325</v>
      </c>
      <c r="AA630" t="s">
        <v>1620</v>
      </c>
    </row>
    <row r="631" spans="26:27" x14ac:dyDescent="0.2">
      <c r="Z631">
        <v>91326</v>
      </c>
      <c r="AA631" t="s">
        <v>1620</v>
      </c>
    </row>
    <row r="632" spans="26:27" x14ac:dyDescent="0.2">
      <c r="Z632">
        <v>91326</v>
      </c>
      <c r="AA632" t="s">
        <v>1621</v>
      </c>
    </row>
    <row r="633" spans="26:27" x14ac:dyDescent="0.2">
      <c r="Z633">
        <v>91327</v>
      </c>
      <c r="AA633" t="s">
        <v>1620</v>
      </c>
    </row>
    <row r="634" spans="26:27" x14ac:dyDescent="0.2">
      <c r="Z634">
        <v>91327</v>
      </c>
      <c r="AA634" t="s">
        <v>1621</v>
      </c>
    </row>
    <row r="635" spans="26:27" x14ac:dyDescent="0.2">
      <c r="Z635">
        <v>91328</v>
      </c>
      <c r="AA635" t="s">
        <v>1620</v>
      </c>
    </row>
    <row r="636" spans="26:27" x14ac:dyDescent="0.2">
      <c r="Z636">
        <v>91329</v>
      </c>
      <c r="AA636" t="s">
        <v>1622</v>
      </c>
    </row>
    <row r="637" spans="26:27" x14ac:dyDescent="0.2">
      <c r="Z637">
        <v>91329</v>
      </c>
      <c r="AA637" t="s">
        <v>1620</v>
      </c>
    </row>
    <row r="638" spans="26:27" x14ac:dyDescent="0.2">
      <c r="Z638">
        <v>91330</v>
      </c>
      <c r="AA638" t="s">
        <v>1623</v>
      </c>
    </row>
    <row r="639" spans="26:27" x14ac:dyDescent="0.2">
      <c r="Z639">
        <v>91330</v>
      </c>
      <c r="AA639" t="s">
        <v>1620</v>
      </c>
    </row>
    <row r="640" spans="26:27" x14ac:dyDescent="0.2">
      <c r="Z640">
        <v>91331</v>
      </c>
      <c r="AA640" t="s">
        <v>1624</v>
      </c>
    </row>
    <row r="641" spans="26:27" x14ac:dyDescent="0.2">
      <c r="Z641">
        <v>91331</v>
      </c>
      <c r="AA641" t="s">
        <v>1625</v>
      </c>
    </row>
    <row r="642" spans="26:27" x14ac:dyDescent="0.2">
      <c r="Z642">
        <v>91331</v>
      </c>
      <c r="AA642" t="s">
        <v>1626</v>
      </c>
    </row>
    <row r="643" spans="26:27" x14ac:dyDescent="0.2">
      <c r="Z643">
        <v>91331</v>
      </c>
      <c r="AA643" t="s">
        <v>803</v>
      </c>
    </row>
    <row r="644" spans="26:27" x14ac:dyDescent="0.2">
      <c r="Z644">
        <v>91331</v>
      </c>
      <c r="AA644" t="s">
        <v>1627</v>
      </c>
    </row>
    <row r="645" spans="26:27" x14ac:dyDescent="0.2">
      <c r="Z645">
        <v>91333</v>
      </c>
      <c r="AA645" t="s">
        <v>1627</v>
      </c>
    </row>
    <row r="646" spans="26:27" x14ac:dyDescent="0.2">
      <c r="Z646">
        <v>91334</v>
      </c>
      <c r="AA646" t="s">
        <v>1624</v>
      </c>
    </row>
    <row r="647" spans="26:27" x14ac:dyDescent="0.2">
      <c r="Z647">
        <v>91334</v>
      </c>
      <c r="AA647" t="s">
        <v>1627</v>
      </c>
    </row>
    <row r="648" spans="26:27" x14ac:dyDescent="0.2">
      <c r="Z648">
        <v>91335</v>
      </c>
      <c r="AA648" t="s">
        <v>1613</v>
      </c>
    </row>
    <row r="649" spans="26:27" x14ac:dyDescent="0.2">
      <c r="Z649">
        <v>91335</v>
      </c>
      <c r="AA649" t="s">
        <v>803</v>
      </c>
    </row>
    <row r="650" spans="26:27" x14ac:dyDescent="0.2">
      <c r="Z650">
        <v>91335</v>
      </c>
      <c r="AA650" t="s">
        <v>1628</v>
      </c>
    </row>
    <row r="651" spans="26:27" x14ac:dyDescent="0.2">
      <c r="Z651">
        <v>91335</v>
      </c>
      <c r="AA651" t="s">
        <v>1629</v>
      </c>
    </row>
    <row r="652" spans="26:27" x14ac:dyDescent="0.2">
      <c r="Z652">
        <v>91337</v>
      </c>
      <c r="AA652" t="s">
        <v>1628</v>
      </c>
    </row>
    <row r="653" spans="26:27" x14ac:dyDescent="0.2">
      <c r="Z653">
        <v>91340</v>
      </c>
      <c r="AA653" t="s">
        <v>1630</v>
      </c>
    </row>
    <row r="654" spans="26:27" x14ac:dyDescent="0.2">
      <c r="Z654">
        <v>91341</v>
      </c>
      <c r="AA654" t="s">
        <v>1630</v>
      </c>
    </row>
    <row r="655" spans="26:27" x14ac:dyDescent="0.2">
      <c r="Z655">
        <v>91342</v>
      </c>
      <c r="AA655" t="s">
        <v>1631</v>
      </c>
    </row>
    <row r="656" spans="26:27" x14ac:dyDescent="0.2">
      <c r="Z656">
        <v>91342</v>
      </c>
      <c r="AA656" t="s">
        <v>1632</v>
      </c>
    </row>
    <row r="657" spans="26:27" x14ac:dyDescent="0.2">
      <c r="Z657">
        <v>91342</v>
      </c>
      <c r="AA657" t="s">
        <v>1633</v>
      </c>
    </row>
    <row r="658" spans="26:27" x14ac:dyDescent="0.2">
      <c r="Z658">
        <v>91342</v>
      </c>
      <c r="AA658" t="s">
        <v>1634</v>
      </c>
    </row>
    <row r="659" spans="26:27" x14ac:dyDescent="0.2">
      <c r="Z659">
        <v>91343</v>
      </c>
      <c r="AA659" t="s">
        <v>1635</v>
      </c>
    </row>
    <row r="660" spans="26:27" x14ac:dyDescent="0.2">
      <c r="Z660">
        <v>91343</v>
      </c>
      <c r="AA660" t="s">
        <v>1620</v>
      </c>
    </row>
    <row r="661" spans="26:27" x14ac:dyDescent="0.2">
      <c r="Z661">
        <v>91343</v>
      </c>
      <c r="AA661" t="s">
        <v>1636</v>
      </c>
    </row>
    <row r="662" spans="26:27" x14ac:dyDescent="0.2">
      <c r="Z662">
        <v>91344</v>
      </c>
      <c r="AA662" t="s">
        <v>1637</v>
      </c>
    </row>
    <row r="663" spans="26:27" x14ac:dyDescent="0.2">
      <c r="Z663">
        <v>91344</v>
      </c>
      <c r="AA663" t="s">
        <v>1630</v>
      </c>
    </row>
    <row r="664" spans="26:27" x14ac:dyDescent="0.2">
      <c r="Z664">
        <v>91345</v>
      </c>
      <c r="AA664" t="s">
        <v>1638</v>
      </c>
    </row>
    <row r="665" spans="26:27" x14ac:dyDescent="0.2">
      <c r="Z665">
        <v>91345</v>
      </c>
      <c r="AA665" t="s">
        <v>1630</v>
      </c>
    </row>
    <row r="666" spans="26:27" x14ac:dyDescent="0.2">
      <c r="Z666">
        <v>91346</v>
      </c>
      <c r="AA666" t="s">
        <v>1638</v>
      </c>
    </row>
    <row r="667" spans="26:27" x14ac:dyDescent="0.2">
      <c r="Z667">
        <v>91346</v>
      </c>
      <c r="AA667" t="s">
        <v>1630</v>
      </c>
    </row>
    <row r="668" spans="26:27" x14ac:dyDescent="0.2">
      <c r="Z668">
        <v>91350</v>
      </c>
      <c r="AA668" t="s">
        <v>1639</v>
      </c>
    </row>
    <row r="669" spans="26:27" x14ac:dyDescent="0.2">
      <c r="Z669">
        <v>91350</v>
      </c>
      <c r="AA669" t="s">
        <v>1640</v>
      </c>
    </row>
    <row r="670" spans="26:27" x14ac:dyDescent="0.2">
      <c r="Z670">
        <v>91350</v>
      </c>
      <c r="AA670" t="s">
        <v>1641</v>
      </c>
    </row>
    <row r="671" spans="26:27" x14ac:dyDescent="0.2">
      <c r="Z671">
        <v>91350</v>
      </c>
      <c r="AA671" t="s">
        <v>1642</v>
      </c>
    </row>
    <row r="672" spans="26:27" x14ac:dyDescent="0.2">
      <c r="Z672">
        <v>91350</v>
      </c>
      <c r="AA672" t="s">
        <v>1611</v>
      </c>
    </row>
    <row r="673" spans="26:27" x14ac:dyDescent="0.2">
      <c r="Z673">
        <v>91350</v>
      </c>
      <c r="AA673" t="s">
        <v>1643</v>
      </c>
    </row>
    <row r="674" spans="26:27" x14ac:dyDescent="0.2">
      <c r="Z674">
        <v>91350</v>
      </c>
      <c r="AA674" t="s">
        <v>1644</v>
      </c>
    </row>
    <row r="675" spans="26:27" x14ac:dyDescent="0.2">
      <c r="Z675">
        <v>91351</v>
      </c>
      <c r="AA675" t="s">
        <v>1645</v>
      </c>
    </row>
    <row r="676" spans="26:27" x14ac:dyDescent="0.2">
      <c r="Z676">
        <v>91351</v>
      </c>
      <c r="AA676" t="s">
        <v>1646</v>
      </c>
    </row>
    <row r="677" spans="26:27" x14ac:dyDescent="0.2">
      <c r="Z677">
        <v>91351</v>
      </c>
      <c r="AA677" t="s">
        <v>1611</v>
      </c>
    </row>
    <row r="678" spans="26:27" x14ac:dyDescent="0.2">
      <c r="Z678">
        <v>91352</v>
      </c>
      <c r="AA678" t="s">
        <v>1647</v>
      </c>
    </row>
    <row r="679" spans="26:27" x14ac:dyDescent="0.2">
      <c r="Z679">
        <v>91352</v>
      </c>
      <c r="AA679" t="s">
        <v>1648</v>
      </c>
    </row>
    <row r="680" spans="26:27" x14ac:dyDescent="0.2">
      <c r="Z680">
        <v>91352</v>
      </c>
      <c r="AA680" t="s">
        <v>1572</v>
      </c>
    </row>
    <row r="681" spans="26:27" x14ac:dyDescent="0.2">
      <c r="Z681">
        <v>91352</v>
      </c>
      <c r="AA681" t="s">
        <v>1649</v>
      </c>
    </row>
    <row r="682" spans="26:27" x14ac:dyDescent="0.2">
      <c r="Z682">
        <v>91353</v>
      </c>
      <c r="AA682" t="s">
        <v>1649</v>
      </c>
    </row>
    <row r="683" spans="26:27" x14ac:dyDescent="0.2">
      <c r="Z683">
        <v>91354</v>
      </c>
      <c r="AA683" t="s">
        <v>1611</v>
      </c>
    </row>
    <row r="684" spans="26:27" x14ac:dyDescent="0.2">
      <c r="Z684">
        <v>91354</v>
      </c>
      <c r="AA684" t="s">
        <v>1650</v>
      </c>
    </row>
    <row r="685" spans="26:27" x14ac:dyDescent="0.2">
      <c r="Z685">
        <v>91355</v>
      </c>
      <c r="AA685" t="s">
        <v>1611</v>
      </c>
    </row>
    <row r="686" spans="26:27" x14ac:dyDescent="0.2">
      <c r="Z686">
        <v>91355</v>
      </c>
      <c r="AA686" t="s">
        <v>1650</v>
      </c>
    </row>
    <row r="687" spans="26:27" x14ac:dyDescent="0.2">
      <c r="Z687">
        <v>91356</v>
      </c>
      <c r="AA687" t="s">
        <v>1629</v>
      </c>
    </row>
    <row r="688" spans="26:27" x14ac:dyDescent="0.2">
      <c r="Z688">
        <v>91357</v>
      </c>
      <c r="AA688" t="s">
        <v>1629</v>
      </c>
    </row>
    <row r="689" spans="26:27" x14ac:dyDescent="0.2">
      <c r="Z689">
        <v>91358</v>
      </c>
      <c r="AA689" t="s">
        <v>1616</v>
      </c>
    </row>
    <row r="690" spans="26:27" x14ac:dyDescent="0.2">
      <c r="Z690">
        <v>91359</v>
      </c>
      <c r="AA690" t="s">
        <v>1616</v>
      </c>
    </row>
    <row r="691" spans="26:27" x14ac:dyDescent="0.2">
      <c r="Z691">
        <v>91359</v>
      </c>
      <c r="AA691" t="s">
        <v>1651</v>
      </c>
    </row>
    <row r="692" spans="26:27" x14ac:dyDescent="0.2">
      <c r="Z692">
        <v>91360</v>
      </c>
      <c r="AA692" t="s">
        <v>1616</v>
      </c>
    </row>
    <row r="693" spans="26:27" x14ac:dyDescent="0.2">
      <c r="Z693">
        <v>91361</v>
      </c>
      <c r="AA693" t="s">
        <v>1652</v>
      </c>
    </row>
    <row r="694" spans="26:27" x14ac:dyDescent="0.2">
      <c r="Z694">
        <v>91361</v>
      </c>
      <c r="AA694" t="s">
        <v>1653</v>
      </c>
    </row>
    <row r="695" spans="26:27" x14ac:dyDescent="0.2">
      <c r="Z695">
        <v>91361</v>
      </c>
      <c r="AA695" t="s">
        <v>1616</v>
      </c>
    </row>
    <row r="696" spans="26:27" x14ac:dyDescent="0.2">
      <c r="Z696">
        <v>91361</v>
      </c>
      <c r="AA696" t="s">
        <v>1651</v>
      </c>
    </row>
    <row r="697" spans="26:27" x14ac:dyDescent="0.2">
      <c r="Z697">
        <v>91362</v>
      </c>
      <c r="AA697" t="s">
        <v>1616</v>
      </c>
    </row>
    <row r="698" spans="26:27" x14ac:dyDescent="0.2">
      <c r="Z698">
        <v>91362</v>
      </c>
      <c r="AA698" t="s">
        <v>1651</v>
      </c>
    </row>
    <row r="699" spans="26:27" x14ac:dyDescent="0.2">
      <c r="Z699">
        <v>91364</v>
      </c>
      <c r="AA699" t="s">
        <v>1603</v>
      </c>
    </row>
    <row r="700" spans="26:27" x14ac:dyDescent="0.2">
      <c r="Z700">
        <v>91364</v>
      </c>
      <c r="AA700" t="s">
        <v>1604</v>
      </c>
    </row>
    <row r="701" spans="26:27" x14ac:dyDescent="0.2">
      <c r="Z701">
        <v>91365</v>
      </c>
      <c r="AA701" t="s">
        <v>1603</v>
      </c>
    </row>
    <row r="702" spans="26:27" x14ac:dyDescent="0.2">
      <c r="Z702">
        <v>91365</v>
      </c>
      <c r="AA702" t="s">
        <v>1604</v>
      </c>
    </row>
    <row r="703" spans="26:27" x14ac:dyDescent="0.2">
      <c r="Z703">
        <v>91367</v>
      </c>
      <c r="AA703" t="s">
        <v>1603</v>
      </c>
    </row>
    <row r="704" spans="26:27" x14ac:dyDescent="0.2">
      <c r="Z704">
        <v>91367</v>
      </c>
      <c r="AA704" t="s">
        <v>1604</v>
      </c>
    </row>
    <row r="705" spans="26:27" x14ac:dyDescent="0.2">
      <c r="Z705">
        <v>91371</v>
      </c>
      <c r="AA705" t="s">
        <v>1654</v>
      </c>
    </row>
    <row r="706" spans="26:27" x14ac:dyDescent="0.2">
      <c r="Z706">
        <v>91371</v>
      </c>
      <c r="AA706" t="s">
        <v>1603</v>
      </c>
    </row>
    <row r="707" spans="26:27" x14ac:dyDescent="0.2">
      <c r="Z707">
        <v>91371</v>
      </c>
      <c r="AA707" t="s">
        <v>1604</v>
      </c>
    </row>
    <row r="708" spans="26:27" x14ac:dyDescent="0.2">
      <c r="Z708">
        <v>91372</v>
      </c>
      <c r="AA708" t="s">
        <v>1594</v>
      </c>
    </row>
    <row r="709" spans="26:27" x14ac:dyDescent="0.2">
      <c r="Z709">
        <v>91372</v>
      </c>
      <c r="AA709" t="s">
        <v>1603</v>
      </c>
    </row>
    <row r="710" spans="26:27" x14ac:dyDescent="0.2">
      <c r="Z710">
        <v>91372</v>
      </c>
      <c r="AA710" t="s">
        <v>1604</v>
      </c>
    </row>
    <row r="711" spans="26:27" x14ac:dyDescent="0.2">
      <c r="Z711">
        <v>91376</v>
      </c>
      <c r="AA711" t="s">
        <v>1592</v>
      </c>
    </row>
    <row r="712" spans="26:27" x14ac:dyDescent="0.2">
      <c r="Z712">
        <v>91376</v>
      </c>
      <c r="AA712" t="s">
        <v>1593</v>
      </c>
    </row>
    <row r="713" spans="26:27" x14ac:dyDescent="0.2">
      <c r="Z713">
        <v>91377</v>
      </c>
      <c r="AA713" t="s">
        <v>1593</v>
      </c>
    </row>
    <row r="714" spans="26:27" x14ac:dyDescent="0.2">
      <c r="Z714">
        <v>91377</v>
      </c>
      <c r="AA714" t="s">
        <v>1598</v>
      </c>
    </row>
    <row r="715" spans="26:27" x14ac:dyDescent="0.2">
      <c r="Z715">
        <v>91380</v>
      </c>
      <c r="AA715" t="s">
        <v>1611</v>
      </c>
    </row>
    <row r="716" spans="26:27" x14ac:dyDescent="0.2">
      <c r="Z716">
        <v>91380</v>
      </c>
      <c r="AA716" t="s">
        <v>1650</v>
      </c>
    </row>
    <row r="717" spans="26:27" x14ac:dyDescent="0.2">
      <c r="Z717">
        <v>91381</v>
      </c>
      <c r="AA717" t="s">
        <v>1619</v>
      </c>
    </row>
    <row r="718" spans="26:27" x14ac:dyDescent="0.2">
      <c r="Z718">
        <v>91381</v>
      </c>
      <c r="AA718" t="s">
        <v>1611</v>
      </c>
    </row>
    <row r="719" spans="26:27" x14ac:dyDescent="0.2">
      <c r="Z719">
        <v>91381</v>
      </c>
      <c r="AA719" t="s">
        <v>1655</v>
      </c>
    </row>
    <row r="720" spans="26:27" x14ac:dyDescent="0.2">
      <c r="Z720">
        <v>91381</v>
      </c>
      <c r="AA720" t="s">
        <v>1656</v>
      </c>
    </row>
    <row r="721" spans="26:27" x14ac:dyDescent="0.2">
      <c r="Z721">
        <v>91381</v>
      </c>
      <c r="AA721" t="s">
        <v>1650</v>
      </c>
    </row>
    <row r="722" spans="26:27" x14ac:dyDescent="0.2">
      <c r="Z722">
        <v>91382</v>
      </c>
      <c r="AA722" t="s">
        <v>1619</v>
      </c>
    </row>
    <row r="723" spans="26:27" x14ac:dyDescent="0.2">
      <c r="Z723">
        <v>91382</v>
      </c>
      <c r="AA723" t="s">
        <v>1611</v>
      </c>
    </row>
    <row r="724" spans="26:27" x14ac:dyDescent="0.2">
      <c r="Z724">
        <v>91383</v>
      </c>
      <c r="AA724" t="s">
        <v>1611</v>
      </c>
    </row>
    <row r="725" spans="26:27" x14ac:dyDescent="0.2">
      <c r="Z725">
        <v>91384</v>
      </c>
      <c r="AA725" t="s">
        <v>1610</v>
      </c>
    </row>
    <row r="726" spans="26:27" x14ac:dyDescent="0.2">
      <c r="Z726">
        <v>91384</v>
      </c>
      <c r="AA726" t="s">
        <v>1611</v>
      </c>
    </row>
    <row r="727" spans="26:27" x14ac:dyDescent="0.2">
      <c r="Z727">
        <v>91384</v>
      </c>
      <c r="AA727" t="s">
        <v>1657</v>
      </c>
    </row>
    <row r="728" spans="26:27" x14ac:dyDescent="0.2">
      <c r="Z728">
        <v>91385</v>
      </c>
      <c r="AA728" t="s">
        <v>1611</v>
      </c>
    </row>
    <row r="729" spans="26:27" x14ac:dyDescent="0.2">
      <c r="Z729">
        <v>91385</v>
      </c>
      <c r="AA729" t="s">
        <v>1650</v>
      </c>
    </row>
    <row r="730" spans="26:27" x14ac:dyDescent="0.2">
      <c r="Z730">
        <v>91386</v>
      </c>
      <c r="AA730" t="s">
        <v>1645</v>
      </c>
    </row>
    <row r="731" spans="26:27" x14ac:dyDescent="0.2">
      <c r="Z731">
        <v>91386</v>
      </c>
      <c r="AA731" t="s">
        <v>1646</v>
      </c>
    </row>
    <row r="732" spans="26:27" x14ac:dyDescent="0.2">
      <c r="Z732">
        <v>91386</v>
      </c>
      <c r="AA732" t="s">
        <v>1611</v>
      </c>
    </row>
    <row r="733" spans="26:27" x14ac:dyDescent="0.2">
      <c r="Z733">
        <v>91387</v>
      </c>
      <c r="AA733" t="s">
        <v>1645</v>
      </c>
    </row>
    <row r="734" spans="26:27" x14ac:dyDescent="0.2">
      <c r="Z734">
        <v>91387</v>
      </c>
      <c r="AA734" t="s">
        <v>1646</v>
      </c>
    </row>
    <row r="735" spans="26:27" x14ac:dyDescent="0.2">
      <c r="Z735">
        <v>91387</v>
      </c>
      <c r="AA735" t="s">
        <v>1658</v>
      </c>
    </row>
    <row r="736" spans="26:27" x14ac:dyDescent="0.2">
      <c r="Z736">
        <v>91387</v>
      </c>
      <c r="AA736" t="s">
        <v>1611</v>
      </c>
    </row>
    <row r="737" spans="26:27" x14ac:dyDescent="0.2">
      <c r="Z737">
        <v>91390</v>
      </c>
      <c r="AA737" t="s">
        <v>1639</v>
      </c>
    </row>
    <row r="738" spans="26:27" x14ac:dyDescent="0.2">
      <c r="Z738">
        <v>91390</v>
      </c>
      <c r="AA738" t="s">
        <v>1645</v>
      </c>
    </row>
    <row r="739" spans="26:27" x14ac:dyDescent="0.2">
      <c r="Z739">
        <v>91390</v>
      </c>
      <c r="AA739" t="s">
        <v>1646</v>
      </c>
    </row>
    <row r="740" spans="26:27" x14ac:dyDescent="0.2">
      <c r="Z740">
        <v>91390</v>
      </c>
      <c r="AA740" t="s">
        <v>1641</v>
      </c>
    </row>
    <row r="741" spans="26:27" x14ac:dyDescent="0.2">
      <c r="Z741">
        <v>91390</v>
      </c>
      <c r="AA741" t="s">
        <v>1611</v>
      </c>
    </row>
    <row r="742" spans="26:27" x14ac:dyDescent="0.2">
      <c r="Z742">
        <v>91390</v>
      </c>
      <c r="AA742" t="s">
        <v>1643</v>
      </c>
    </row>
    <row r="743" spans="26:27" x14ac:dyDescent="0.2">
      <c r="Z743">
        <v>91392</v>
      </c>
      <c r="AA743" t="s">
        <v>1634</v>
      </c>
    </row>
    <row r="744" spans="26:27" x14ac:dyDescent="0.2">
      <c r="Z744">
        <v>91393</v>
      </c>
      <c r="AA744" t="s">
        <v>1635</v>
      </c>
    </row>
    <row r="745" spans="26:27" x14ac:dyDescent="0.2">
      <c r="Z745">
        <v>91393</v>
      </c>
      <c r="AA745" t="s">
        <v>1636</v>
      </c>
    </row>
    <row r="746" spans="26:27" x14ac:dyDescent="0.2">
      <c r="Z746">
        <v>91394</v>
      </c>
      <c r="AA746" t="s">
        <v>1637</v>
      </c>
    </row>
    <row r="747" spans="26:27" x14ac:dyDescent="0.2">
      <c r="Z747">
        <v>91395</v>
      </c>
      <c r="AA747" t="s">
        <v>1638</v>
      </c>
    </row>
    <row r="748" spans="26:27" x14ac:dyDescent="0.2">
      <c r="Z748">
        <v>91396</v>
      </c>
      <c r="AA748" t="s">
        <v>1605</v>
      </c>
    </row>
    <row r="749" spans="26:27" x14ac:dyDescent="0.2">
      <c r="Z749">
        <v>91396</v>
      </c>
      <c r="AA749" t="s">
        <v>1608</v>
      </c>
    </row>
    <row r="750" spans="26:27" x14ac:dyDescent="0.2">
      <c r="Z750">
        <v>91401</v>
      </c>
      <c r="AA750" t="s">
        <v>1659</v>
      </c>
    </row>
    <row r="751" spans="26:27" x14ac:dyDescent="0.2">
      <c r="Z751">
        <v>91401</v>
      </c>
      <c r="AA751" t="s">
        <v>1660</v>
      </c>
    </row>
    <row r="752" spans="26:27" x14ac:dyDescent="0.2">
      <c r="Z752">
        <v>91401</v>
      </c>
      <c r="AA752" t="s">
        <v>1614</v>
      </c>
    </row>
    <row r="753" spans="26:27" x14ac:dyDescent="0.2">
      <c r="Z753">
        <v>91402</v>
      </c>
      <c r="AA753" t="s">
        <v>1661</v>
      </c>
    </row>
    <row r="754" spans="26:27" x14ac:dyDescent="0.2">
      <c r="Z754">
        <v>91402</v>
      </c>
      <c r="AA754" t="s">
        <v>1614</v>
      </c>
    </row>
    <row r="755" spans="26:27" x14ac:dyDescent="0.2">
      <c r="Z755">
        <v>91403</v>
      </c>
      <c r="AA755" t="s">
        <v>1659</v>
      </c>
    </row>
    <row r="756" spans="26:27" x14ac:dyDescent="0.2">
      <c r="Z756">
        <v>91403</v>
      </c>
      <c r="AA756" t="s">
        <v>1614</v>
      </c>
    </row>
    <row r="757" spans="26:27" x14ac:dyDescent="0.2">
      <c r="Z757">
        <v>91404</v>
      </c>
      <c r="AA757" t="s">
        <v>1614</v>
      </c>
    </row>
    <row r="758" spans="26:27" x14ac:dyDescent="0.2">
      <c r="Z758">
        <v>91405</v>
      </c>
      <c r="AA758" t="s">
        <v>1660</v>
      </c>
    </row>
    <row r="759" spans="26:27" x14ac:dyDescent="0.2">
      <c r="Z759">
        <v>91405</v>
      </c>
      <c r="AA759" t="s">
        <v>1614</v>
      </c>
    </row>
    <row r="760" spans="26:27" x14ac:dyDescent="0.2">
      <c r="Z760">
        <v>91406</v>
      </c>
      <c r="AA760" t="s">
        <v>1662</v>
      </c>
    </row>
    <row r="761" spans="26:27" x14ac:dyDescent="0.2">
      <c r="Z761">
        <v>91406</v>
      </c>
      <c r="AA761" t="s">
        <v>1614</v>
      </c>
    </row>
    <row r="762" spans="26:27" x14ac:dyDescent="0.2">
      <c r="Z762">
        <v>91407</v>
      </c>
      <c r="AA762" t="s">
        <v>1614</v>
      </c>
    </row>
    <row r="763" spans="26:27" x14ac:dyDescent="0.2">
      <c r="Z763">
        <v>91408</v>
      </c>
      <c r="AA763" t="s">
        <v>1614</v>
      </c>
    </row>
    <row r="764" spans="26:27" x14ac:dyDescent="0.2">
      <c r="Z764">
        <v>91409</v>
      </c>
      <c r="AA764" t="s">
        <v>1614</v>
      </c>
    </row>
    <row r="765" spans="26:27" x14ac:dyDescent="0.2">
      <c r="Z765">
        <v>91410</v>
      </c>
      <c r="AA765" t="s">
        <v>1614</v>
      </c>
    </row>
    <row r="766" spans="26:27" x14ac:dyDescent="0.2">
      <c r="Z766">
        <v>91411</v>
      </c>
      <c r="AA766" t="s">
        <v>1659</v>
      </c>
    </row>
    <row r="767" spans="26:27" x14ac:dyDescent="0.2">
      <c r="Z767">
        <v>91411</v>
      </c>
      <c r="AA767" t="s">
        <v>1614</v>
      </c>
    </row>
    <row r="768" spans="26:27" x14ac:dyDescent="0.2">
      <c r="Z768">
        <v>91412</v>
      </c>
      <c r="AA768" t="s">
        <v>1661</v>
      </c>
    </row>
    <row r="769" spans="26:27" x14ac:dyDescent="0.2">
      <c r="Z769">
        <v>91412</v>
      </c>
      <c r="AA769" t="s">
        <v>1614</v>
      </c>
    </row>
    <row r="770" spans="26:27" x14ac:dyDescent="0.2">
      <c r="Z770">
        <v>91413</v>
      </c>
      <c r="AA770" t="s">
        <v>1659</v>
      </c>
    </row>
    <row r="771" spans="26:27" x14ac:dyDescent="0.2">
      <c r="Z771">
        <v>91413</v>
      </c>
      <c r="AA771" t="s">
        <v>1614</v>
      </c>
    </row>
    <row r="772" spans="26:27" x14ac:dyDescent="0.2">
      <c r="Z772">
        <v>91416</v>
      </c>
      <c r="AA772" t="s">
        <v>1613</v>
      </c>
    </row>
    <row r="773" spans="26:27" x14ac:dyDescent="0.2">
      <c r="Z773">
        <v>91416</v>
      </c>
      <c r="AA773" t="s">
        <v>1614</v>
      </c>
    </row>
    <row r="774" spans="26:27" x14ac:dyDescent="0.2">
      <c r="Z774">
        <v>91423</v>
      </c>
      <c r="AA774" t="s">
        <v>1659</v>
      </c>
    </row>
    <row r="775" spans="26:27" x14ac:dyDescent="0.2">
      <c r="Z775">
        <v>91423</v>
      </c>
      <c r="AA775" t="s">
        <v>1614</v>
      </c>
    </row>
    <row r="776" spans="26:27" x14ac:dyDescent="0.2">
      <c r="Z776">
        <v>91426</v>
      </c>
      <c r="AA776" t="s">
        <v>1613</v>
      </c>
    </row>
    <row r="777" spans="26:27" x14ac:dyDescent="0.2">
      <c r="Z777">
        <v>91426</v>
      </c>
      <c r="AA777" t="s">
        <v>1614</v>
      </c>
    </row>
    <row r="778" spans="26:27" x14ac:dyDescent="0.2">
      <c r="Z778">
        <v>91436</v>
      </c>
      <c r="AA778" t="s">
        <v>1613</v>
      </c>
    </row>
    <row r="779" spans="26:27" x14ac:dyDescent="0.2">
      <c r="Z779">
        <v>91436</v>
      </c>
      <c r="AA779" t="s">
        <v>1614</v>
      </c>
    </row>
    <row r="780" spans="26:27" x14ac:dyDescent="0.2">
      <c r="Z780">
        <v>91470</v>
      </c>
      <c r="AA780" t="s">
        <v>1663</v>
      </c>
    </row>
    <row r="781" spans="26:27" x14ac:dyDescent="0.2">
      <c r="Z781">
        <v>91470</v>
      </c>
      <c r="AA781" t="s">
        <v>1614</v>
      </c>
    </row>
    <row r="782" spans="26:27" x14ac:dyDescent="0.2">
      <c r="Z782">
        <v>91482</v>
      </c>
      <c r="AA782" t="s">
        <v>1664</v>
      </c>
    </row>
    <row r="783" spans="26:27" x14ac:dyDescent="0.2">
      <c r="Z783">
        <v>91482</v>
      </c>
      <c r="AA783" t="s">
        <v>1614</v>
      </c>
    </row>
    <row r="784" spans="26:27" x14ac:dyDescent="0.2">
      <c r="Z784">
        <v>91495</v>
      </c>
      <c r="AA784" t="s">
        <v>1659</v>
      </c>
    </row>
    <row r="785" spans="26:27" x14ac:dyDescent="0.2">
      <c r="Z785">
        <v>91495</v>
      </c>
      <c r="AA785" t="s">
        <v>1665</v>
      </c>
    </row>
    <row r="786" spans="26:27" x14ac:dyDescent="0.2">
      <c r="Z786">
        <v>91495</v>
      </c>
      <c r="AA786" t="s">
        <v>1614</v>
      </c>
    </row>
    <row r="787" spans="26:27" x14ac:dyDescent="0.2">
      <c r="Z787">
        <v>91496</v>
      </c>
      <c r="AA787" t="s">
        <v>1666</v>
      </c>
    </row>
    <row r="788" spans="26:27" x14ac:dyDescent="0.2">
      <c r="Z788">
        <v>91496</v>
      </c>
      <c r="AA788" t="s">
        <v>1614</v>
      </c>
    </row>
    <row r="789" spans="26:27" x14ac:dyDescent="0.2">
      <c r="Z789">
        <v>91499</v>
      </c>
      <c r="AA789" t="s">
        <v>1667</v>
      </c>
    </row>
    <row r="790" spans="26:27" x14ac:dyDescent="0.2">
      <c r="Z790">
        <v>91499</v>
      </c>
      <c r="AA790" t="s">
        <v>1614</v>
      </c>
    </row>
    <row r="791" spans="26:27" x14ac:dyDescent="0.2">
      <c r="Z791">
        <v>91501</v>
      </c>
      <c r="AA791" t="s">
        <v>1668</v>
      </c>
    </row>
    <row r="792" spans="26:27" x14ac:dyDescent="0.2">
      <c r="Z792">
        <v>91501</v>
      </c>
      <c r="AA792" t="s">
        <v>1669</v>
      </c>
    </row>
    <row r="793" spans="26:27" x14ac:dyDescent="0.2">
      <c r="Z793">
        <v>91502</v>
      </c>
      <c r="AA793" t="s">
        <v>1668</v>
      </c>
    </row>
    <row r="794" spans="26:27" x14ac:dyDescent="0.2">
      <c r="Z794">
        <v>91503</v>
      </c>
      <c r="AA794" t="s">
        <v>1668</v>
      </c>
    </row>
    <row r="795" spans="26:27" x14ac:dyDescent="0.2">
      <c r="Z795">
        <v>91504</v>
      </c>
      <c r="AA795" t="s">
        <v>1668</v>
      </c>
    </row>
    <row r="796" spans="26:27" x14ac:dyDescent="0.2">
      <c r="Z796">
        <v>91505</v>
      </c>
      <c r="AA796" t="s">
        <v>1668</v>
      </c>
    </row>
    <row r="797" spans="26:27" x14ac:dyDescent="0.2">
      <c r="Z797">
        <v>91506</v>
      </c>
      <c r="AA797" t="s">
        <v>1668</v>
      </c>
    </row>
    <row r="798" spans="26:27" x14ac:dyDescent="0.2">
      <c r="Z798">
        <v>91507</v>
      </c>
      <c r="AA798" t="s">
        <v>1668</v>
      </c>
    </row>
    <row r="799" spans="26:27" x14ac:dyDescent="0.2">
      <c r="Z799">
        <v>91508</v>
      </c>
      <c r="AA799" t="s">
        <v>1668</v>
      </c>
    </row>
    <row r="800" spans="26:27" x14ac:dyDescent="0.2">
      <c r="Z800">
        <v>91510</v>
      </c>
      <c r="AA800" t="s">
        <v>1668</v>
      </c>
    </row>
    <row r="801" spans="26:27" x14ac:dyDescent="0.2">
      <c r="Z801">
        <v>91521</v>
      </c>
      <c r="AA801" t="s">
        <v>1668</v>
      </c>
    </row>
    <row r="802" spans="26:27" x14ac:dyDescent="0.2">
      <c r="Z802">
        <v>91521</v>
      </c>
      <c r="AA802" t="s">
        <v>1670</v>
      </c>
    </row>
    <row r="803" spans="26:27" x14ac:dyDescent="0.2">
      <c r="Z803">
        <v>91522</v>
      </c>
      <c r="AA803" t="s">
        <v>1668</v>
      </c>
    </row>
    <row r="804" spans="26:27" x14ac:dyDescent="0.2">
      <c r="Z804">
        <v>91522</v>
      </c>
      <c r="AA804" t="s">
        <v>1671</v>
      </c>
    </row>
    <row r="805" spans="26:27" x14ac:dyDescent="0.2">
      <c r="Z805">
        <v>91523</v>
      </c>
      <c r="AA805" t="s">
        <v>1668</v>
      </c>
    </row>
    <row r="806" spans="26:27" x14ac:dyDescent="0.2">
      <c r="Z806">
        <v>91523</v>
      </c>
      <c r="AA806" t="s">
        <v>1672</v>
      </c>
    </row>
    <row r="807" spans="26:27" x14ac:dyDescent="0.2">
      <c r="Z807">
        <v>91526</v>
      </c>
      <c r="AA807" t="s">
        <v>1668</v>
      </c>
    </row>
    <row r="808" spans="26:27" x14ac:dyDescent="0.2">
      <c r="Z808">
        <v>91526</v>
      </c>
      <c r="AA808" t="s">
        <v>1673</v>
      </c>
    </row>
    <row r="809" spans="26:27" x14ac:dyDescent="0.2">
      <c r="Z809">
        <v>91601</v>
      </c>
      <c r="AA809" t="s">
        <v>1674</v>
      </c>
    </row>
    <row r="810" spans="26:27" x14ac:dyDescent="0.2">
      <c r="Z810">
        <v>91601</v>
      </c>
      <c r="AA810" t="s">
        <v>1675</v>
      </c>
    </row>
    <row r="811" spans="26:27" x14ac:dyDescent="0.2">
      <c r="Z811">
        <v>91601</v>
      </c>
      <c r="AA811" t="s">
        <v>1676</v>
      </c>
    </row>
    <row r="812" spans="26:27" x14ac:dyDescent="0.2">
      <c r="Z812">
        <v>91601</v>
      </c>
      <c r="AA812" t="s">
        <v>1677</v>
      </c>
    </row>
    <row r="813" spans="26:27" x14ac:dyDescent="0.2">
      <c r="Z813">
        <v>91602</v>
      </c>
      <c r="AA813" t="s">
        <v>1674</v>
      </c>
    </row>
    <row r="814" spans="26:27" x14ac:dyDescent="0.2">
      <c r="Z814">
        <v>91602</v>
      </c>
      <c r="AA814" t="s">
        <v>1678</v>
      </c>
    </row>
    <row r="815" spans="26:27" x14ac:dyDescent="0.2">
      <c r="Z815">
        <v>91602</v>
      </c>
      <c r="AA815" t="s">
        <v>1679</v>
      </c>
    </row>
    <row r="816" spans="26:27" x14ac:dyDescent="0.2">
      <c r="Z816">
        <v>91602</v>
      </c>
      <c r="AA816" t="s">
        <v>1680</v>
      </c>
    </row>
    <row r="817" spans="26:27" x14ac:dyDescent="0.2">
      <c r="Z817">
        <v>91603</v>
      </c>
      <c r="AA817" t="s">
        <v>1674</v>
      </c>
    </row>
    <row r="818" spans="26:27" x14ac:dyDescent="0.2">
      <c r="Z818">
        <v>91604</v>
      </c>
      <c r="AA818" t="s">
        <v>1674</v>
      </c>
    </row>
    <row r="819" spans="26:27" x14ac:dyDescent="0.2">
      <c r="Z819">
        <v>91604</v>
      </c>
      <c r="AA819" t="s">
        <v>1678</v>
      </c>
    </row>
    <row r="820" spans="26:27" x14ac:dyDescent="0.2">
      <c r="Z820">
        <v>91605</v>
      </c>
      <c r="AA820" t="s">
        <v>1674</v>
      </c>
    </row>
    <row r="821" spans="26:27" x14ac:dyDescent="0.2">
      <c r="Z821">
        <v>91606</v>
      </c>
      <c r="AA821" t="s">
        <v>1674</v>
      </c>
    </row>
    <row r="822" spans="26:27" x14ac:dyDescent="0.2">
      <c r="Z822">
        <v>91606</v>
      </c>
      <c r="AA822" t="s">
        <v>1660</v>
      </c>
    </row>
    <row r="823" spans="26:27" x14ac:dyDescent="0.2">
      <c r="Z823">
        <v>91606</v>
      </c>
      <c r="AA823" t="s">
        <v>1614</v>
      </c>
    </row>
    <row r="824" spans="26:27" x14ac:dyDescent="0.2">
      <c r="Z824">
        <v>91607</v>
      </c>
      <c r="AA824" t="s">
        <v>1674</v>
      </c>
    </row>
    <row r="825" spans="26:27" x14ac:dyDescent="0.2">
      <c r="Z825">
        <v>91607</v>
      </c>
      <c r="AA825" t="s">
        <v>1681</v>
      </c>
    </row>
    <row r="826" spans="26:27" x14ac:dyDescent="0.2">
      <c r="Z826">
        <v>91607</v>
      </c>
      <c r="AA826" t="s">
        <v>1678</v>
      </c>
    </row>
    <row r="827" spans="26:27" x14ac:dyDescent="0.2">
      <c r="Z827">
        <v>91607</v>
      </c>
      <c r="AA827" t="s">
        <v>1677</v>
      </c>
    </row>
    <row r="828" spans="26:27" x14ac:dyDescent="0.2">
      <c r="Z828">
        <v>91608</v>
      </c>
      <c r="AA828" t="s">
        <v>1674</v>
      </c>
    </row>
    <row r="829" spans="26:27" x14ac:dyDescent="0.2">
      <c r="Z829">
        <v>91608</v>
      </c>
      <c r="AA829" t="s">
        <v>1682</v>
      </c>
    </row>
    <row r="830" spans="26:27" x14ac:dyDescent="0.2">
      <c r="Z830">
        <v>91609</v>
      </c>
      <c r="AA830" t="s">
        <v>1674</v>
      </c>
    </row>
    <row r="831" spans="26:27" x14ac:dyDescent="0.2">
      <c r="Z831">
        <v>91610</v>
      </c>
      <c r="AA831" t="s">
        <v>1674</v>
      </c>
    </row>
    <row r="832" spans="26:27" x14ac:dyDescent="0.2">
      <c r="Z832">
        <v>91610</v>
      </c>
      <c r="AA832" t="s">
        <v>1679</v>
      </c>
    </row>
    <row r="833" spans="26:27" x14ac:dyDescent="0.2">
      <c r="Z833">
        <v>91611</v>
      </c>
      <c r="AA833" t="s">
        <v>1674</v>
      </c>
    </row>
    <row r="834" spans="26:27" x14ac:dyDescent="0.2">
      <c r="Z834">
        <v>91611</v>
      </c>
      <c r="AA834" t="s">
        <v>1683</v>
      </c>
    </row>
    <row r="835" spans="26:27" x14ac:dyDescent="0.2">
      <c r="Z835">
        <v>91612</v>
      </c>
      <c r="AA835" t="s">
        <v>1674</v>
      </c>
    </row>
    <row r="836" spans="26:27" x14ac:dyDescent="0.2">
      <c r="Z836">
        <v>91612</v>
      </c>
      <c r="AA836" t="s">
        <v>1683</v>
      </c>
    </row>
    <row r="837" spans="26:27" x14ac:dyDescent="0.2">
      <c r="Z837">
        <v>91614</v>
      </c>
      <c r="AA837" t="s">
        <v>1674</v>
      </c>
    </row>
    <row r="838" spans="26:27" x14ac:dyDescent="0.2">
      <c r="Z838">
        <v>91614</v>
      </c>
      <c r="AA838" t="s">
        <v>1678</v>
      </c>
    </row>
    <row r="839" spans="26:27" x14ac:dyDescent="0.2">
      <c r="Z839">
        <v>91615</v>
      </c>
      <c r="AA839" t="s">
        <v>1674</v>
      </c>
    </row>
    <row r="840" spans="26:27" x14ac:dyDescent="0.2">
      <c r="Z840">
        <v>91616</v>
      </c>
      <c r="AA840" t="s">
        <v>1674</v>
      </c>
    </row>
    <row r="841" spans="26:27" x14ac:dyDescent="0.2">
      <c r="Z841">
        <v>91617</v>
      </c>
      <c r="AA841" t="s">
        <v>1674</v>
      </c>
    </row>
    <row r="842" spans="26:27" x14ac:dyDescent="0.2">
      <c r="Z842">
        <v>91617</v>
      </c>
      <c r="AA842" t="s">
        <v>1677</v>
      </c>
    </row>
    <row r="843" spans="26:27" x14ac:dyDescent="0.2">
      <c r="Z843">
        <v>91618</v>
      </c>
      <c r="AA843" t="s">
        <v>1674</v>
      </c>
    </row>
    <row r="844" spans="26:27" x14ac:dyDescent="0.2">
      <c r="Z844">
        <v>91618</v>
      </c>
      <c r="AA844" t="s">
        <v>1682</v>
      </c>
    </row>
    <row r="845" spans="26:27" x14ac:dyDescent="0.2">
      <c r="Z845">
        <v>91701</v>
      </c>
      <c r="AA845" t="s">
        <v>1684</v>
      </c>
    </row>
    <row r="846" spans="26:27" x14ac:dyDescent="0.2">
      <c r="Z846">
        <v>91701</v>
      </c>
      <c r="AA846" t="s">
        <v>1685</v>
      </c>
    </row>
    <row r="847" spans="26:27" x14ac:dyDescent="0.2">
      <c r="Z847">
        <v>91701</v>
      </c>
      <c r="AA847" t="s">
        <v>1686</v>
      </c>
    </row>
    <row r="848" spans="26:27" x14ac:dyDescent="0.2">
      <c r="Z848">
        <v>91702</v>
      </c>
      <c r="AA848" t="s">
        <v>1687</v>
      </c>
    </row>
    <row r="849" spans="26:27" x14ac:dyDescent="0.2">
      <c r="Z849">
        <v>91702</v>
      </c>
      <c r="AA849" t="s">
        <v>1562</v>
      </c>
    </row>
    <row r="850" spans="26:27" x14ac:dyDescent="0.2">
      <c r="Z850">
        <v>91706</v>
      </c>
      <c r="AA850" t="s">
        <v>1688</v>
      </c>
    </row>
    <row r="851" spans="26:27" x14ac:dyDescent="0.2">
      <c r="Z851">
        <v>91706</v>
      </c>
      <c r="AA851" t="s">
        <v>1562</v>
      </c>
    </row>
    <row r="852" spans="26:27" x14ac:dyDescent="0.2">
      <c r="Z852">
        <v>91708</v>
      </c>
      <c r="AA852" t="s">
        <v>1689</v>
      </c>
    </row>
    <row r="853" spans="26:27" x14ac:dyDescent="0.2">
      <c r="Z853">
        <v>91709</v>
      </c>
      <c r="AA853" t="s">
        <v>1690</v>
      </c>
    </row>
    <row r="854" spans="26:27" x14ac:dyDescent="0.2">
      <c r="Z854">
        <v>91710</v>
      </c>
      <c r="AA854" t="s">
        <v>1689</v>
      </c>
    </row>
    <row r="855" spans="26:27" x14ac:dyDescent="0.2">
      <c r="Z855">
        <v>91710</v>
      </c>
      <c r="AA855" t="s">
        <v>1691</v>
      </c>
    </row>
    <row r="856" spans="26:27" x14ac:dyDescent="0.2">
      <c r="Z856">
        <v>91710</v>
      </c>
      <c r="AA856" t="s">
        <v>1692</v>
      </c>
    </row>
    <row r="857" spans="26:27" x14ac:dyDescent="0.2">
      <c r="Z857">
        <v>91711</v>
      </c>
      <c r="AA857" t="s">
        <v>1693</v>
      </c>
    </row>
    <row r="858" spans="26:27" x14ac:dyDescent="0.2">
      <c r="Z858">
        <v>91714</v>
      </c>
      <c r="AA858" t="s">
        <v>1493</v>
      </c>
    </row>
    <row r="859" spans="26:27" x14ac:dyDescent="0.2">
      <c r="Z859">
        <v>91714</v>
      </c>
      <c r="AA859" t="s">
        <v>1494</v>
      </c>
    </row>
    <row r="860" spans="26:27" x14ac:dyDescent="0.2">
      <c r="Z860">
        <v>91715</v>
      </c>
      <c r="AA860" t="s">
        <v>1493</v>
      </c>
    </row>
    <row r="861" spans="26:27" x14ac:dyDescent="0.2">
      <c r="Z861">
        <v>91715</v>
      </c>
      <c r="AA861" t="s">
        <v>1494</v>
      </c>
    </row>
    <row r="862" spans="26:27" x14ac:dyDescent="0.2">
      <c r="Z862">
        <v>91716</v>
      </c>
      <c r="AA862" t="s">
        <v>1493</v>
      </c>
    </row>
    <row r="863" spans="26:27" x14ac:dyDescent="0.2">
      <c r="Z863">
        <v>91716</v>
      </c>
      <c r="AA863" t="s">
        <v>1494</v>
      </c>
    </row>
    <row r="864" spans="26:27" x14ac:dyDescent="0.2">
      <c r="Z864">
        <v>91722</v>
      </c>
      <c r="AA864" t="s">
        <v>1694</v>
      </c>
    </row>
    <row r="865" spans="26:27" x14ac:dyDescent="0.2">
      <c r="Z865">
        <v>91723</v>
      </c>
      <c r="AA865" t="s">
        <v>1694</v>
      </c>
    </row>
    <row r="866" spans="26:27" x14ac:dyDescent="0.2">
      <c r="Z866">
        <v>91724</v>
      </c>
      <c r="AA866" t="s">
        <v>1695</v>
      </c>
    </row>
    <row r="867" spans="26:27" x14ac:dyDescent="0.2">
      <c r="Z867">
        <v>91724</v>
      </c>
      <c r="AA867" t="s">
        <v>1694</v>
      </c>
    </row>
    <row r="868" spans="26:27" x14ac:dyDescent="0.2">
      <c r="Z868">
        <v>91729</v>
      </c>
      <c r="AA868" t="s">
        <v>1696</v>
      </c>
    </row>
    <row r="869" spans="26:27" x14ac:dyDescent="0.2">
      <c r="Z869">
        <v>91729</v>
      </c>
      <c r="AA869" t="s">
        <v>1685</v>
      </c>
    </row>
    <row r="870" spans="26:27" x14ac:dyDescent="0.2">
      <c r="Z870">
        <v>91729</v>
      </c>
      <c r="AA870" t="s">
        <v>1686</v>
      </c>
    </row>
    <row r="871" spans="26:27" x14ac:dyDescent="0.2">
      <c r="Z871">
        <v>91730</v>
      </c>
      <c r="AA871" t="s">
        <v>1696</v>
      </c>
    </row>
    <row r="872" spans="26:27" x14ac:dyDescent="0.2">
      <c r="Z872">
        <v>91730</v>
      </c>
      <c r="AA872" t="s">
        <v>1685</v>
      </c>
    </row>
    <row r="873" spans="26:27" x14ac:dyDescent="0.2">
      <c r="Z873">
        <v>91730</v>
      </c>
      <c r="AA873" t="s">
        <v>1686</v>
      </c>
    </row>
    <row r="874" spans="26:27" x14ac:dyDescent="0.2">
      <c r="Z874">
        <v>91731</v>
      </c>
      <c r="AA874" t="s">
        <v>1697</v>
      </c>
    </row>
    <row r="875" spans="26:27" x14ac:dyDescent="0.2">
      <c r="Z875">
        <v>91732</v>
      </c>
      <c r="AA875" t="s">
        <v>1493</v>
      </c>
    </row>
    <row r="876" spans="26:27" x14ac:dyDescent="0.2">
      <c r="Z876">
        <v>91732</v>
      </c>
      <c r="AA876" t="s">
        <v>1494</v>
      </c>
    </row>
    <row r="877" spans="26:27" x14ac:dyDescent="0.2">
      <c r="Z877">
        <v>91732</v>
      </c>
      <c r="AA877" t="s">
        <v>1697</v>
      </c>
    </row>
    <row r="878" spans="26:27" x14ac:dyDescent="0.2">
      <c r="Z878">
        <v>91733</v>
      </c>
      <c r="AA878" t="s">
        <v>1697</v>
      </c>
    </row>
    <row r="879" spans="26:27" x14ac:dyDescent="0.2">
      <c r="Z879">
        <v>91733</v>
      </c>
      <c r="AA879" t="s">
        <v>1698</v>
      </c>
    </row>
    <row r="880" spans="26:27" x14ac:dyDescent="0.2">
      <c r="Z880">
        <v>91734</v>
      </c>
      <c r="AA880" t="s">
        <v>1697</v>
      </c>
    </row>
    <row r="881" spans="26:27" x14ac:dyDescent="0.2">
      <c r="Z881">
        <v>91735</v>
      </c>
      <c r="AA881" t="s">
        <v>1697</v>
      </c>
    </row>
    <row r="882" spans="26:27" x14ac:dyDescent="0.2">
      <c r="Z882">
        <v>91735</v>
      </c>
      <c r="AA882" t="s">
        <v>1699</v>
      </c>
    </row>
    <row r="883" spans="26:27" x14ac:dyDescent="0.2">
      <c r="Z883">
        <v>91737</v>
      </c>
      <c r="AA883" t="s">
        <v>1684</v>
      </c>
    </row>
    <row r="884" spans="26:27" x14ac:dyDescent="0.2">
      <c r="Z884">
        <v>91737</v>
      </c>
      <c r="AA884" t="s">
        <v>1685</v>
      </c>
    </row>
    <row r="885" spans="26:27" x14ac:dyDescent="0.2">
      <c r="Z885">
        <v>91737</v>
      </c>
      <c r="AA885" t="s">
        <v>1686</v>
      </c>
    </row>
    <row r="886" spans="26:27" x14ac:dyDescent="0.2">
      <c r="Z886">
        <v>91739</v>
      </c>
      <c r="AA886" t="s">
        <v>1700</v>
      </c>
    </row>
    <row r="887" spans="26:27" x14ac:dyDescent="0.2">
      <c r="Z887">
        <v>91739</v>
      </c>
      <c r="AA887" t="s">
        <v>1685</v>
      </c>
    </row>
    <row r="888" spans="26:27" x14ac:dyDescent="0.2">
      <c r="Z888">
        <v>91739</v>
      </c>
      <c r="AA888" t="s">
        <v>1686</v>
      </c>
    </row>
    <row r="889" spans="26:27" x14ac:dyDescent="0.2">
      <c r="Z889">
        <v>91740</v>
      </c>
      <c r="AA889" t="s">
        <v>1701</v>
      </c>
    </row>
    <row r="890" spans="26:27" x14ac:dyDescent="0.2">
      <c r="Z890">
        <v>91741</v>
      </c>
      <c r="AA890" t="s">
        <v>1701</v>
      </c>
    </row>
    <row r="891" spans="26:27" x14ac:dyDescent="0.2">
      <c r="Z891">
        <v>91743</v>
      </c>
      <c r="AA891" t="s">
        <v>1702</v>
      </c>
    </row>
    <row r="892" spans="26:27" x14ac:dyDescent="0.2">
      <c r="Z892">
        <v>91744</v>
      </c>
      <c r="AA892" t="s">
        <v>1493</v>
      </c>
    </row>
    <row r="893" spans="26:27" x14ac:dyDescent="0.2">
      <c r="Z893">
        <v>91744</v>
      </c>
      <c r="AA893" t="s">
        <v>1494</v>
      </c>
    </row>
    <row r="894" spans="26:27" x14ac:dyDescent="0.2">
      <c r="Z894">
        <v>91744</v>
      </c>
      <c r="AA894" t="s">
        <v>1703</v>
      </c>
    </row>
    <row r="895" spans="26:27" x14ac:dyDescent="0.2">
      <c r="Z895">
        <v>91745</v>
      </c>
      <c r="AA895" t="s">
        <v>1493</v>
      </c>
    </row>
    <row r="896" spans="26:27" x14ac:dyDescent="0.2">
      <c r="Z896">
        <v>91745</v>
      </c>
      <c r="AA896" t="s">
        <v>1494</v>
      </c>
    </row>
    <row r="897" spans="26:27" x14ac:dyDescent="0.2">
      <c r="Z897">
        <v>91745</v>
      </c>
      <c r="AA897" t="s">
        <v>1704</v>
      </c>
    </row>
    <row r="898" spans="26:27" x14ac:dyDescent="0.2">
      <c r="Z898">
        <v>91745</v>
      </c>
      <c r="AA898" t="s">
        <v>1703</v>
      </c>
    </row>
    <row r="899" spans="26:27" x14ac:dyDescent="0.2">
      <c r="Z899">
        <v>91746</v>
      </c>
      <c r="AA899" t="s">
        <v>1705</v>
      </c>
    </row>
    <row r="900" spans="26:27" x14ac:dyDescent="0.2">
      <c r="Z900">
        <v>91746</v>
      </c>
      <c r="AA900" t="s">
        <v>1493</v>
      </c>
    </row>
    <row r="901" spans="26:27" x14ac:dyDescent="0.2">
      <c r="Z901">
        <v>91746</v>
      </c>
      <c r="AA901" t="s">
        <v>1494</v>
      </c>
    </row>
    <row r="902" spans="26:27" x14ac:dyDescent="0.2">
      <c r="Z902">
        <v>91746</v>
      </c>
      <c r="AA902" t="s">
        <v>1703</v>
      </c>
    </row>
    <row r="903" spans="26:27" x14ac:dyDescent="0.2">
      <c r="Z903">
        <v>91747</v>
      </c>
      <c r="AA903" t="s">
        <v>1703</v>
      </c>
    </row>
    <row r="904" spans="26:27" x14ac:dyDescent="0.2">
      <c r="Z904">
        <v>91748</v>
      </c>
      <c r="AA904" t="s">
        <v>1493</v>
      </c>
    </row>
    <row r="905" spans="26:27" x14ac:dyDescent="0.2">
      <c r="Z905">
        <v>91748</v>
      </c>
      <c r="AA905" t="s">
        <v>1494</v>
      </c>
    </row>
    <row r="906" spans="26:27" x14ac:dyDescent="0.2">
      <c r="Z906">
        <v>91748</v>
      </c>
      <c r="AA906" t="s">
        <v>1703</v>
      </c>
    </row>
    <row r="907" spans="26:27" x14ac:dyDescent="0.2">
      <c r="Z907">
        <v>91748</v>
      </c>
      <c r="AA907" t="s">
        <v>1706</v>
      </c>
    </row>
    <row r="908" spans="26:27" x14ac:dyDescent="0.2">
      <c r="Z908">
        <v>91748</v>
      </c>
      <c r="AA908" t="s">
        <v>1707</v>
      </c>
    </row>
    <row r="909" spans="26:27" x14ac:dyDescent="0.2">
      <c r="Z909">
        <v>91748</v>
      </c>
      <c r="AA909" t="s">
        <v>1708</v>
      </c>
    </row>
    <row r="910" spans="26:27" x14ac:dyDescent="0.2">
      <c r="Z910">
        <v>91749</v>
      </c>
      <c r="AA910" t="s">
        <v>1703</v>
      </c>
    </row>
    <row r="911" spans="26:27" x14ac:dyDescent="0.2">
      <c r="Z911">
        <v>91750</v>
      </c>
      <c r="AA911" t="s">
        <v>1709</v>
      </c>
    </row>
    <row r="912" spans="26:27" x14ac:dyDescent="0.2">
      <c r="Z912">
        <v>91752</v>
      </c>
      <c r="AA912" t="s">
        <v>1710</v>
      </c>
    </row>
    <row r="913" spans="26:27" x14ac:dyDescent="0.2">
      <c r="Z913">
        <v>91754</v>
      </c>
      <c r="AA913" t="s">
        <v>1711</v>
      </c>
    </row>
    <row r="914" spans="26:27" x14ac:dyDescent="0.2">
      <c r="Z914">
        <v>91755</v>
      </c>
      <c r="AA914" t="s">
        <v>1711</v>
      </c>
    </row>
    <row r="915" spans="26:27" x14ac:dyDescent="0.2">
      <c r="Z915">
        <v>91756</v>
      </c>
      <c r="AA915" t="s">
        <v>1712</v>
      </c>
    </row>
    <row r="916" spans="26:27" x14ac:dyDescent="0.2">
      <c r="Z916">
        <v>91756</v>
      </c>
      <c r="AA916" t="s">
        <v>1711</v>
      </c>
    </row>
    <row r="917" spans="26:27" x14ac:dyDescent="0.2">
      <c r="Z917">
        <v>91756</v>
      </c>
      <c r="AA917" t="s">
        <v>1713</v>
      </c>
    </row>
    <row r="918" spans="26:27" x14ac:dyDescent="0.2">
      <c r="Z918">
        <v>91758</v>
      </c>
      <c r="AA918" t="s">
        <v>1692</v>
      </c>
    </row>
    <row r="919" spans="26:27" x14ac:dyDescent="0.2">
      <c r="Z919">
        <v>91759</v>
      </c>
      <c r="AA919" t="s">
        <v>1714</v>
      </c>
    </row>
    <row r="920" spans="26:27" x14ac:dyDescent="0.2">
      <c r="Z920">
        <v>91761</v>
      </c>
      <c r="AA920" t="s">
        <v>1692</v>
      </c>
    </row>
    <row r="921" spans="26:27" x14ac:dyDescent="0.2">
      <c r="Z921">
        <v>91762</v>
      </c>
      <c r="AA921" t="s">
        <v>1691</v>
      </c>
    </row>
    <row r="922" spans="26:27" x14ac:dyDescent="0.2">
      <c r="Z922">
        <v>91762</v>
      </c>
      <c r="AA922" t="s">
        <v>1692</v>
      </c>
    </row>
    <row r="923" spans="26:27" x14ac:dyDescent="0.2">
      <c r="Z923">
        <v>91763</v>
      </c>
      <c r="AA923" t="s">
        <v>1691</v>
      </c>
    </row>
    <row r="924" spans="26:27" x14ac:dyDescent="0.2">
      <c r="Z924">
        <v>91764</v>
      </c>
      <c r="AA924" t="s">
        <v>1692</v>
      </c>
    </row>
    <row r="925" spans="26:27" x14ac:dyDescent="0.2">
      <c r="Z925">
        <v>91765</v>
      </c>
      <c r="AA925" t="s">
        <v>1715</v>
      </c>
    </row>
    <row r="926" spans="26:27" x14ac:dyDescent="0.2">
      <c r="Z926">
        <v>91765</v>
      </c>
      <c r="AA926" t="s">
        <v>1716</v>
      </c>
    </row>
    <row r="927" spans="26:27" x14ac:dyDescent="0.2">
      <c r="Z927">
        <v>91766</v>
      </c>
      <c r="AA927" t="s">
        <v>1717</v>
      </c>
    </row>
    <row r="928" spans="26:27" x14ac:dyDescent="0.2">
      <c r="Z928">
        <v>91766</v>
      </c>
      <c r="AA928" t="s">
        <v>1718</v>
      </c>
    </row>
    <row r="929" spans="26:27" x14ac:dyDescent="0.2">
      <c r="Z929">
        <v>91766</v>
      </c>
      <c r="AA929" t="s">
        <v>1716</v>
      </c>
    </row>
    <row r="930" spans="26:27" x14ac:dyDescent="0.2">
      <c r="Z930">
        <v>91767</v>
      </c>
      <c r="AA930" t="s">
        <v>1716</v>
      </c>
    </row>
    <row r="931" spans="26:27" x14ac:dyDescent="0.2">
      <c r="Z931">
        <v>91768</v>
      </c>
      <c r="AA931" t="s">
        <v>1716</v>
      </c>
    </row>
    <row r="932" spans="26:27" x14ac:dyDescent="0.2">
      <c r="Z932">
        <v>91769</v>
      </c>
      <c r="AA932" t="s">
        <v>1716</v>
      </c>
    </row>
    <row r="933" spans="26:27" x14ac:dyDescent="0.2">
      <c r="Z933">
        <v>91770</v>
      </c>
      <c r="AA933" t="s">
        <v>1719</v>
      </c>
    </row>
    <row r="934" spans="26:27" x14ac:dyDescent="0.2">
      <c r="Z934">
        <v>91771</v>
      </c>
      <c r="AA934" t="s">
        <v>1719</v>
      </c>
    </row>
    <row r="935" spans="26:27" x14ac:dyDescent="0.2">
      <c r="Z935">
        <v>91771</v>
      </c>
      <c r="AA935" t="s">
        <v>1720</v>
      </c>
    </row>
    <row r="936" spans="26:27" x14ac:dyDescent="0.2">
      <c r="Z936">
        <v>91772</v>
      </c>
      <c r="AA936" t="s">
        <v>1719</v>
      </c>
    </row>
    <row r="937" spans="26:27" x14ac:dyDescent="0.2">
      <c r="Z937">
        <v>91772</v>
      </c>
      <c r="AA937" t="s">
        <v>1720</v>
      </c>
    </row>
    <row r="938" spans="26:27" x14ac:dyDescent="0.2">
      <c r="Z938">
        <v>91773</v>
      </c>
      <c r="AA938" t="s">
        <v>1721</v>
      </c>
    </row>
    <row r="939" spans="26:27" x14ac:dyDescent="0.2">
      <c r="Z939">
        <v>91775</v>
      </c>
      <c r="AA939" t="s">
        <v>1722</v>
      </c>
    </row>
    <row r="940" spans="26:27" x14ac:dyDescent="0.2">
      <c r="Z940">
        <v>91776</v>
      </c>
      <c r="AA940" t="s">
        <v>1722</v>
      </c>
    </row>
    <row r="941" spans="26:27" x14ac:dyDescent="0.2">
      <c r="Z941">
        <v>91778</v>
      </c>
      <c r="AA941" t="s">
        <v>1722</v>
      </c>
    </row>
    <row r="942" spans="26:27" x14ac:dyDescent="0.2">
      <c r="Z942">
        <v>91780</v>
      </c>
      <c r="AA942" t="s">
        <v>1723</v>
      </c>
    </row>
    <row r="943" spans="26:27" x14ac:dyDescent="0.2">
      <c r="Z943">
        <v>91784</v>
      </c>
      <c r="AA943" t="s">
        <v>1724</v>
      </c>
    </row>
    <row r="944" spans="26:27" x14ac:dyDescent="0.2">
      <c r="Z944">
        <v>91785</v>
      </c>
      <c r="AA944" t="s">
        <v>1724</v>
      </c>
    </row>
    <row r="945" spans="26:27" x14ac:dyDescent="0.2">
      <c r="Z945">
        <v>91786</v>
      </c>
      <c r="AA945" t="s">
        <v>1724</v>
      </c>
    </row>
    <row r="946" spans="26:27" x14ac:dyDescent="0.2">
      <c r="Z946">
        <v>91788</v>
      </c>
      <c r="AA946" t="s">
        <v>1725</v>
      </c>
    </row>
    <row r="947" spans="26:27" x14ac:dyDescent="0.2">
      <c r="Z947">
        <v>91789</v>
      </c>
      <c r="AA947" t="s">
        <v>1493</v>
      </c>
    </row>
    <row r="948" spans="26:27" x14ac:dyDescent="0.2">
      <c r="Z948">
        <v>91789</v>
      </c>
      <c r="AA948" t="s">
        <v>1494</v>
      </c>
    </row>
    <row r="949" spans="26:27" x14ac:dyDescent="0.2">
      <c r="Z949">
        <v>91789</v>
      </c>
      <c r="AA949" t="s">
        <v>1725</v>
      </c>
    </row>
    <row r="950" spans="26:27" x14ac:dyDescent="0.2">
      <c r="Z950">
        <v>91790</v>
      </c>
      <c r="AA950" t="s">
        <v>1726</v>
      </c>
    </row>
    <row r="951" spans="26:27" x14ac:dyDescent="0.2">
      <c r="Z951">
        <v>91791</v>
      </c>
      <c r="AA951" t="s">
        <v>1726</v>
      </c>
    </row>
    <row r="952" spans="26:27" x14ac:dyDescent="0.2">
      <c r="Z952">
        <v>91792</v>
      </c>
      <c r="AA952" t="s">
        <v>1726</v>
      </c>
    </row>
    <row r="953" spans="26:27" x14ac:dyDescent="0.2">
      <c r="Z953">
        <v>91793</v>
      </c>
      <c r="AA953" t="s">
        <v>1726</v>
      </c>
    </row>
    <row r="954" spans="26:27" x14ac:dyDescent="0.2">
      <c r="Z954">
        <v>91795</v>
      </c>
      <c r="AA954" t="s">
        <v>1727</v>
      </c>
    </row>
    <row r="955" spans="26:27" x14ac:dyDescent="0.2">
      <c r="Z955">
        <v>91795</v>
      </c>
      <c r="AA955" t="s">
        <v>1725</v>
      </c>
    </row>
    <row r="956" spans="26:27" x14ac:dyDescent="0.2">
      <c r="Z956">
        <v>91797</v>
      </c>
      <c r="AA956" t="s">
        <v>1728</v>
      </c>
    </row>
    <row r="957" spans="26:27" x14ac:dyDescent="0.2">
      <c r="Z957">
        <v>91797</v>
      </c>
      <c r="AA957" t="s">
        <v>1716</v>
      </c>
    </row>
    <row r="958" spans="26:27" x14ac:dyDescent="0.2">
      <c r="Z958">
        <v>91801</v>
      </c>
      <c r="AA958" t="s">
        <v>1729</v>
      </c>
    </row>
    <row r="959" spans="26:27" x14ac:dyDescent="0.2">
      <c r="Z959">
        <v>91802</v>
      </c>
      <c r="AA959" t="s">
        <v>1729</v>
      </c>
    </row>
    <row r="960" spans="26:27" x14ac:dyDescent="0.2">
      <c r="Z960">
        <v>91803</v>
      </c>
      <c r="AA960" t="s">
        <v>1729</v>
      </c>
    </row>
    <row r="961" spans="26:27" x14ac:dyDescent="0.2">
      <c r="Z961">
        <v>91804</v>
      </c>
      <c r="AA961" t="s">
        <v>1729</v>
      </c>
    </row>
    <row r="962" spans="26:27" x14ac:dyDescent="0.2">
      <c r="Z962">
        <v>91896</v>
      </c>
      <c r="AA962" t="s">
        <v>1729</v>
      </c>
    </row>
    <row r="963" spans="26:27" x14ac:dyDescent="0.2">
      <c r="Z963">
        <v>91899</v>
      </c>
      <c r="AA963" t="s">
        <v>1729</v>
      </c>
    </row>
    <row r="964" spans="26:27" x14ac:dyDescent="0.2">
      <c r="Z964">
        <v>91899</v>
      </c>
      <c r="AA964" t="s">
        <v>1494</v>
      </c>
    </row>
    <row r="965" spans="26:27" x14ac:dyDescent="0.2">
      <c r="Z965">
        <v>91901</v>
      </c>
      <c r="AA965" t="s">
        <v>1050</v>
      </c>
    </row>
    <row r="966" spans="26:27" x14ac:dyDescent="0.2">
      <c r="Z966">
        <v>91902</v>
      </c>
      <c r="AA966" t="s">
        <v>1730</v>
      </c>
    </row>
    <row r="967" spans="26:27" x14ac:dyDescent="0.2">
      <c r="Z967">
        <v>91903</v>
      </c>
      <c r="AA967" t="s">
        <v>1050</v>
      </c>
    </row>
    <row r="968" spans="26:27" x14ac:dyDescent="0.2">
      <c r="Z968">
        <v>91905</v>
      </c>
      <c r="AA968" t="s">
        <v>1731</v>
      </c>
    </row>
    <row r="969" spans="26:27" x14ac:dyDescent="0.2">
      <c r="Z969">
        <v>91906</v>
      </c>
      <c r="AA969" t="s">
        <v>1732</v>
      </c>
    </row>
    <row r="970" spans="26:27" x14ac:dyDescent="0.2">
      <c r="Z970">
        <v>91908</v>
      </c>
      <c r="AA970" t="s">
        <v>1730</v>
      </c>
    </row>
    <row r="971" spans="26:27" x14ac:dyDescent="0.2">
      <c r="Z971">
        <v>91909</v>
      </c>
      <c r="AA971" t="s">
        <v>1733</v>
      </c>
    </row>
    <row r="972" spans="26:27" x14ac:dyDescent="0.2">
      <c r="Z972">
        <v>91910</v>
      </c>
      <c r="AA972" t="s">
        <v>1733</v>
      </c>
    </row>
    <row r="973" spans="26:27" x14ac:dyDescent="0.2">
      <c r="Z973">
        <v>91911</v>
      </c>
      <c r="AA973" t="s">
        <v>1733</v>
      </c>
    </row>
    <row r="974" spans="26:27" x14ac:dyDescent="0.2">
      <c r="Z974">
        <v>91912</v>
      </c>
      <c r="AA974" t="s">
        <v>1733</v>
      </c>
    </row>
    <row r="975" spans="26:27" x14ac:dyDescent="0.2">
      <c r="Z975">
        <v>91913</v>
      </c>
      <c r="AA975" t="s">
        <v>1733</v>
      </c>
    </row>
    <row r="976" spans="26:27" x14ac:dyDescent="0.2">
      <c r="Z976">
        <v>91914</v>
      </c>
      <c r="AA976" t="s">
        <v>1733</v>
      </c>
    </row>
    <row r="977" spans="26:27" x14ac:dyDescent="0.2">
      <c r="Z977">
        <v>91915</v>
      </c>
      <c r="AA977" t="s">
        <v>1733</v>
      </c>
    </row>
    <row r="978" spans="26:27" x14ac:dyDescent="0.2">
      <c r="Z978">
        <v>91916</v>
      </c>
      <c r="AA978" t="s">
        <v>1734</v>
      </c>
    </row>
    <row r="979" spans="26:27" x14ac:dyDescent="0.2">
      <c r="Z979">
        <v>91917</v>
      </c>
      <c r="AA979" t="s">
        <v>1735</v>
      </c>
    </row>
    <row r="980" spans="26:27" x14ac:dyDescent="0.2">
      <c r="Z980">
        <v>91921</v>
      </c>
      <c r="AA980" t="s">
        <v>1733</v>
      </c>
    </row>
    <row r="981" spans="26:27" x14ac:dyDescent="0.2">
      <c r="Z981">
        <v>91931</v>
      </c>
      <c r="AA981" t="s">
        <v>1736</v>
      </c>
    </row>
    <row r="982" spans="26:27" x14ac:dyDescent="0.2">
      <c r="Z982">
        <v>91932</v>
      </c>
      <c r="AA982" t="s">
        <v>1737</v>
      </c>
    </row>
    <row r="983" spans="26:27" x14ac:dyDescent="0.2">
      <c r="Z983">
        <v>91932</v>
      </c>
      <c r="AA983" t="s">
        <v>1738</v>
      </c>
    </row>
    <row r="984" spans="26:27" x14ac:dyDescent="0.2">
      <c r="Z984">
        <v>91933</v>
      </c>
      <c r="AA984" t="s">
        <v>1737</v>
      </c>
    </row>
    <row r="985" spans="26:27" x14ac:dyDescent="0.2">
      <c r="Z985">
        <v>91933</v>
      </c>
      <c r="AA985" t="s">
        <v>1738</v>
      </c>
    </row>
    <row r="986" spans="26:27" x14ac:dyDescent="0.2">
      <c r="Z986">
        <v>91934</v>
      </c>
      <c r="AA986" t="s">
        <v>1739</v>
      </c>
    </row>
    <row r="987" spans="26:27" x14ac:dyDescent="0.2">
      <c r="Z987">
        <v>91935</v>
      </c>
      <c r="AA987" t="s">
        <v>1740</v>
      </c>
    </row>
    <row r="988" spans="26:27" x14ac:dyDescent="0.2">
      <c r="Z988">
        <v>91941</v>
      </c>
      <c r="AA988" t="s">
        <v>1741</v>
      </c>
    </row>
    <row r="989" spans="26:27" x14ac:dyDescent="0.2">
      <c r="Z989">
        <v>91942</v>
      </c>
      <c r="AA989" t="s">
        <v>1741</v>
      </c>
    </row>
    <row r="990" spans="26:27" x14ac:dyDescent="0.2">
      <c r="Z990">
        <v>91943</v>
      </c>
      <c r="AA990" t="s">
        <v>1741</v>
      </c>
    </row>
    <row r="991" spans="26:27" x14ac:dyDescent="0.2">
      <c r="Z991">
        <v>91944</v>
      </c>
      <c r="AA991" t="s">
        <v>1741</v>
      </c>
    </row>
    <row r="992" spans="26:27" x14ac:dyDescent="0.2">
      <c r="Z992">
        <v>91945</v>
      </c>
      <c r="AA992" t="s">
        <v>1742</v>
      </c>
    </row>
    <row r="993" spans="26:27" x14ac:dyDescent="0.2">
      <c r="Z993">
        <v>91946</v>
      </c>
      <c r="AA993" t="s">
        <v>1742</v>
      </c>
    </row>
    <row r="994" spans="26:27" x14ac:dyDescent="0.2">
      <c r="Z994">
        <v>91947</v>
      </c>
      <c r="AA994" t="s">
        <v>1743</v>
      </c>
    </row>
    <row r="995" spans="26:27" x14ac:dyDescent="0.2">
      <c r="Z995">
        <v>91948</v>
      </c>
      <c r="AA995" t="s">
        <v>1744</v>
      </c>
    </row>
    <row r="996" spans="26:27" x14ac:dyDescent="0.2">
      <c r="Z996">
        <v>91950</v>
      </c>
      <c r="AA996" t="s">
        <v>1745</v>
      </c>
    </row>
    <row r="997" spans="26:27" x14ac:dyDescent="0.2">
      <c r="Z997">
        <v>91951</v>
      </c>
      <c r="AA997" t="s">
        <v>1745</v>
      </c>
    </row>
    <row r="998" spans="26:27" x14ac:dyDescent="0.2">
      <c r="Z998">
        <v>91962</v>
      </c>
      <c r="AA998" t="s">
        <v>1746</v>
      </c>
    </row>
    <row r="999" spans="26:27" x14ac:dyDescent="0.2">
      <c r="Z999">
        <v>91963</v>
      </c>
      <c r="AA999" t="s">
        <v>1747</v>
      </c>
    </row>
    <row r="1000" spans="26:27" x14ac:dyDescent="0.2">
      <c r="Z1000">
        <v>91976</v>
      </c>
      <c r="AA1000" t="s">
        <v>1748</v>
      </c>
    </row>
    <row r="1001" spans="26:27" x14ac:dyDescent="0.2">
      <c r="Z1001">
        <v>91977</v>
      </c>
      <c r="AA1001" t="s">
        <v>1748</v>
      </c>
    </row>
    <row r="1002" spans="26:27" x14ac:dyDescent="0.2">
      <c r="Z1002">
        <v>91978</v>
      </c>
      <c r="AA1002" t="s">
        <v>1748</v>
      </c>
    </row>
    <row r="1003" spans="26:27" x14ac:dyDescent="0.2">
      <c r="Z1003">
        <v>91979</v>
      </c>
      <c r="AA1003" t="s">
        <v>1748</v>
      </c>
    </row>
    <row r="1004" spans="26:27" x14ac:dyDescent="0.2">
      <c r="Z1004">
        <v>91980</v>
      </c>
      <c r="AA1004" t="s">
        <v>1749</v>
      </c>
    </row>
    <row r="1005" spans="26:27" x14ac:dyDescent="0.2">
      <c r="Z1005">
        <v>91987</v>
      </c>
      <c r="AA1005" t="s">
        <v>1732</v>
      </c>
    </row>
    <row r="1006" spans="26:27" x14ac:dyDescent="0.2">
      <c r="Z1006">
        <v>91987</v>
      </c>
      <c r="AA1006" t="s">
        <v>1750</v>
      </c>
    </row>
    <row r="1007" spans="26:27" x14ac:dyDescent="0.2">
      <c r="Z1007">
        <v>91987</v>
      </c>
      <c r="AA1007" t="s">
        <v>1749</v>
      </c>
    </row>
    <row r="1008" spans="26:27" x14ac:dyDescent="0.2">
      <c r="Z1008">
        <v>92003</v>
      </c>
      <c r="AA1008" t="s">
        <v>1751</v>
      </c>
    </row>
    <row r="1009" spans="26:27" x14ac:dyDescent="0.2">
      <c r="Z1009">
        <v>92004</v>
      </c>
      <c r="AA1009" t="s">
        <v>1752</v>
      </c>
    </row>
    <row r="1010" spans="26:27" x14ac:dyDescent="0.2">
      <c r="Z1010">
        <v>92007</v>
      </c>
      <c r="AA1010" t="s">
        <v>1753</v>
      </c>
    </row>
    <row r="1011" spans="26:27" x14ac:dyDescent="0.2">
      <c r="Z1011">
        <v>92007</v>
      </c>
      <c r="AA1011" t="s">
        <v>1754</v>
      </c>
    </row>
    <row r="1012" spans="26:27" x14ac:dyDescent="0.2">
      <c r="Z1012">
        <v>92008</v>
      </c>
      <c r="AA1012" t="s">
        <v>1755</v>
      </c>
    </row>
    <row r="1013" spans="26:27" x14ac:dyDescent="0.2">
      <c r="Z1013">
        <v>92009</v>
      </c>
      <c r="AA1013" t="s">
        <v>1755</v>
      </c>
    </row>
    <row r="1014" spans="26:27" x14ac:dyDescent="0.2">
      <c r="Z1014">
        <v>92010</v>
      </c>
      <c r="AA1014" t="s">
        <v>1755</v>
      </c>
    </row>
    <row r="1015" spans="26:27" x14ac:dyDescent="0.2">
      <c r="Z1015">
        <v>92011</v>
      </c>
      <c r="AA1015" t="s">
        <v>1755</v>
      </c>
    </row>
    <row r="1016" spans="26:27" x14ac:dyDescent="0.2">
      <c r="Z1016">
        <v>92013</v>
      </c>
      <c r="AA1016" t="s">
        <v>1755</v>
      </c>
    </row>
    <row r="1017" spans="26:27" x14ac:dyDescent="0.2">
      <c r="Z1017">
        <v>92014</v>
      </c>
      <c r="AA1017" t="s">
        <v>1756</v>
      </c>
    </row>
    <row r="1018" spans="26:27" x14ac:dyDescent="0.2">
      <c r="Z1018">
        <v>92018</v>
      </c>
      <c r="AA1018" t="s">
        <v>1755</v>
      </c>
    </row>
    <row r="1019" spans="26:27" x14ac:dyDescent="0.2">
      <c r="Z1019">
        <v>92019</v>
      </c>
      <c r="AA1019" t="s">
        <v>1757</v>
      </c>
    </row>
    <row r="1020" spans="26:27" x14ac:dyDescent="0.2">
      <c r="Z1020">
        <v>92020</v>
      </c>
      <c r="AA1020" t="s">
        <v>1757</v>
      </c>
    </row>
    <row r="1021" spans="26:27" x14ac:dyDescent="0.2">
      <c r="Z1021">
        <v>92021</v>
      </c>
      <c r="AA1021" t="s">
        <v>1758</v>
      </c>
    </row>
    <row r="1022" spans="26:27" x14ac:dyDescent="0.2">
      <c r="Z1022">
        <v>92021</v>
      </c>
      <c r="AA1022" t="s">
        <v>1759</v>
      </c>
    </row>
    <row r="1023" spans="26:27" x14ac:dyDescent="0.2">
      <c r="Z1023">
        <v>92021</v>
      </c>
      <c r="AA1023" t="s">
        <v>1757</v>
      </c>
    </row>
    <row r="1024" spans="26:27" x14ac:dyDescent="0.2">
      <c r="Z1024">
        <v>92022</v>
      </c>
      <c r="AA1024" t="s">
        <v>1757</v>
      </c>
    </row>
    <row r="1025" spans="26:27" x14ac:dyDescent="0.2">
      <c r="Z1025">
        <v>92023</v>
      </c>
      <c r="AA1025" t="s">
        <v>1760</v>
      </c>
    </row>
    <row r="1026" spans="26:27" x14ac:dyDescent="0.2">
      <c r="Z1026">
        <v>92024</v>
      </c>
      <c r="AA1026" t="s">
        <v>1760</v>
      </c>
    </row>
    <row r="1027" spans="26:27" x14ac:dyDescent="0.2">
      <c r="Z1027">
        <v>92024</v>
      </c>
      <c r="AA1027" t="s">
        <v>1761</v>
      </c>
    </row>
    <row r="1028" spans="26:27" x14ac:dyDescent="0.2">
      <c r="Z1028">
        <v>92024</v>
      </c>
      <c r="AA1028" t="s">
        <v>1762</v>
      </c>
    </row>
    <row r="1029" spans="26:27" x14ac:dyDescent="0.2">
      <c r="Z1029">
        <v>92025</v>
      </c>
      <c r="AA1029" t="s">
        <v>1763</v>
      </c>
    </row>
    <row r="1030" spans="26:27" x14ac:dyDescent="0.2">
      <c r="Z1030">
        <v>92026</v>
      </c>
      <c r="AA1030" t="s">
        <v>1763</v>
      </c>
    </row>
    <row r="1031" spans="26:27" x14ac:dyDescent="0.2">
      <c r="Z1031">
        <v>92027</v>
      </c>
      <c r="AA1031" t="s">
        <v>1763</v>
      </c>
    </row>
    <row r="1032" spans="26:27" x14ac:dyDescent="0.2">
      <c r="Z1032">
        <v>92028</v>
      </c>
      <c r="AA1032" t="s">
        <v>1764</v>
      </c>
    </row>
    <row r="1033" spans="26:27" x14ac:dyDescent="0.2">
      <c r="Z1033">
        <v>92028</v>
      </c>
      <c r="AA1033" t="s">
        <v>1765</v>
      </c>
    </row>
    <row r="1034" spans="26:27" x14ac:dyDescent="0.2">
      <c r="Z1034">
        <v>92029</v>
      </c>
      <c r="AA1034" t="s">
        <v>1763</v>
      </c>
    </row>
    <row r="1035" spans="26:27" x14ac:dyDescent="0.2">
      <c r="Z1035">
        <v>92030</v>
      </c>
      <c r="AA1035" t="s">
        <v>1763</v>
      </c>
    </row>
    <row r="1036" spans="26:27" x14ac:dyDescent="0.2">
      <c r="Z1036">
        <v>92033</v>
      </c>
      <c r="AA1036" t="s">
        <v>1763</v>
      </c>
    </row>
    <row r="1037" spans="26:27" x14ac:dyDescent="0.2">
      <c r="Z1037">
        <v>92036</v>
      </c>
      <c r="AA1037" t="s">
        <v>1766</v>
      </c>
    </row>
    <row r="1038" spans="26:27" x14ac:dyDescent="0.2">
      <c r="Z1038">
        <v>92037</v>
      </c>
      <c r="AA1038" t="s">
        <v>1767</v>
      </c>
    </row>
    <row r="1039" spans="26:27" x14ac:dyDescent="0.2">
      <c r="Z1039">
        <v>92038</v>
      </c>
      <c r="AA1039" t="s">
        <v>1767</v>
      </c>
    </row>
    <row r="1040" spans="26:27" x14ac:dyDescent="0.2">
      <c r="Z1040">
        <v>92039</v>
      </c>
      <c r="AA1040" t="s">
        <v>1767</v>
      </c>
    </row>
    <row r="1041" spans="26:27" x14ac:dyDescent="0.2">
      <c r="Z1041">
        <v>92040</v>
      </c>
      <c r="AA1041" t="s">
        <v>1768</v>
      </c>
    </row>
    <row r="1042" spans="26:27" x14ac:dyDescent="0.2">
      <c r="Z1042">
        <v>92046</v>
      </c>
      <c r="AA1042" t="s">
        <v>1763</v>
      </c>
    </row>
    <row r="1043" spans="26:27" x14ac:dyDescent="0.2">
      <c r="Z1043">
        <v>92049</v>
      </c>
      <c r="AA1043" t="s">
        <v>1769</v>
      </c>
    </row>
    <row r="1044" spans="26:27" x14ac:dyDescent="0.2">
      <c r="Z1044">
        <v>92051</v>
      </c>
      <c r="AA1044" t="s">
        <v>1769</v>
      </c>
    </row>
    <row r="1045" spans="26:27" x14ac:dyDescent="0.2">
      <c r="Z1045">
        <v>92052</v>
      </c>
      <c r="AA1045" t="s">
        <v>1769</v>
      </c>
    </row>
    <row r="1046" spans="26:27" x14ac:dyDescent="0.2">
      <c r="Z1046">
        <v>92054</v>
      </c>
      <c r="AA1046" t="s">
        <v>1770</v>
      </c>
    </row>
    <row r="1047" spans="26:27" x14ac:dyDescent="0.2">
      <c r="Z1047">
        <v>92054</v>
      </c>
      <c r="AA1047" t="s">
        <v>1771</v>
      </c>
    </row>
    <row r="1048" spans="26:27" x14ac:dyDescent="0.2">
      <c r="Z1048">
        <v>92054</v>
      </c>
      <c r="AA1048" t="s">
        <v>1769</v>
      </c>
    </row>
    <row r="1049" spans="26:27" x14ac:dyDescent="0.2">
      <c r="Z1049">
        <v>92055</v>
      </c>
      <c r="AA1049" t="s">
        <v>1770</v>
      </c>
    </row>
    <row r="1050" spans="26:27" x14ac:dyDescent="0.2">
      <c r="Z1050">
        <v>92055</v>
      </c>
      <c r="AA1050" t="s">
        <v>1771</v>
      </c>
    </row>
    <row r="1051" spans="26:27" x14ac:dyDescent="0.2">
      <c r="Z1051">
        <v>92055</v>
      </c>
      <c r="AA1051" t="s">
        <v>1772</v>
      </c>
    </row>
    <row r="1052" spans="26:27" x14ac:dyDescent="0.2">
      <c r="Z1052">
        <v>92055</v>
      </c>
      <c r="AA1052" t="s">
        <v>1769</v>
      </c>
    </row>
    <row r="1053" spans="26:27" x14ac:dyDescent="0.2">
      <c r="Z1053">
        <v>92056</v>
      </c>
      <c r="AA1053" t="s">
        <v>1769</v>
      </c>
    </row>
    <row r="1054" spans="26:27" x14ac:dyDescent="0.2">
      <c r="Z1054">
        <v>92057</v>
      </c>
      <c r="AA1054" t="s">
        <v>1769</v>
      </c>
    </row>
    <row r="1055" spans="26:27" x14ac:dyDescent="0.2">
      <c r="Z1055">
        <v>92058</v>
      </c>
      <c r="AA1055" t="s">
        <v>1769</v>
      </c>
    </row>
    <row r="1056" spans="26:27" x14ac:dyDescent="0.2">
      <c r="Z1056">
        <v>92059</v>
      </c>
      <c r="AA1056" t="s">
        <v>1773</v>
      </c>
    </row>
    <row r="1057" spans="26:27" x14ac:dyDescent="0.2">
      <c r="Z1057">
        <v>92060</v>
      </c>
      <c r="AA1057" t="s">
        <v>1774</v>
      </c>
    </row>
    <row r="1058" spans="26:27" x14ac:dyDescent="0.2">
      <c r="Z1058">
        <v>92061</v>
      </c>
      <c r="AA1058" t="s">
        <v>1773</v>
      </c>
    </row>
    <row r="1059" spans="26:27" x14ac:dyDescent="0.2">
      <c r="Z1059">
        <v>92061</v>
      </c>
      <c r="AA1059" t="s">
        <v>1775</v>
      </c>
    </row>
    <row r="1060" spans="26:27" x14ac:dyDescent="0.2">
      <c r="Z1060">
        <v>92064</v>
      </c>
      <c r="AA1060" t="s">
        <v>1776</v>
      </c>
    </row>
    <row r="1061" spans="26:27" x14ac:dyDescent="0.2">
      <c r="Z1061">
        <v>92065</v>
      </c>
      <c r="AA1061" t="s">
        <v>1777</v>
      </c>
    </row>
    <row r="1062" spans="26:27" x14ac:dyDescent="0.2">
      <c r="Z1062">
        <v>92066</v>
      </c>
      <c r="AA1062" t="s">
        <v>1778</v>
      </c>
    </row>
    <row r="1063" spans="26:27" x14ac:dyDescent="0.2">
      <c r="Z1063">
        <v>92066</v>
      </c>
      <c r="AA1063" t="s">
        <v>1779</v>
      </c>
    </row>
    <row r="1064" spans="26:27" x14ac:dyDescent="0.2">
      <c r="Z1064">
        <v>92067</v>
      </c>
      <c r="AA1064" t="s">
        <v>1780</v>
      </c>
    </row>
    <row r="1065" spans="26:27" x14ac:dyDescent="0.2">
      <c r="Z1065">
        <v>92067</v>
      </c>
      <c r="AA1065" t="s">
        <v>1781</v>
      </c>
    </row>
    <row r="1066" spans="26:27" x14ac:dyDescent="0.2">
      <c r="Z1066">
        <v>92068</v>
      </c>
      <c r="AA1066" t="s">
        <v>1782</v>
      </c>
    </row>
    <row r="1067" spans="26:27" x14ac:dyDescent="0.2">
      <c r="Z1067">
        <v>92069</v>
      </c>
      <c r="AA1067" t="s">
        <v>1783</v>
      </c>
    </row>
    <row r="1068" spans="26:27" x14ac:dyDescent="0.2">
      <c r="Z1068">
        <v>92069</v>
      </c>
      <c r="AA1068" t="s">
        <v>1784</v>
      </c>
    </row>
    <row r="1069" spans="26:27" x14ac:dyDescent="0.2">
      <c r="Z1069">
        <v>92070</v>
      </c>
      <c r="AA1069" t="s">
        <v>1785</v>
      </c>
    </row>
    <row r="1070" spans="26:27" x14ac:dyDescent="0.2">
      <c r="Z1070">
        <v>92071</v>
      </c>
      <c r="AA1070" t="s">
        <v>1786</v>
      </c>
    </row>
    <row r="1071" spans="26:27" x14ac:dyDescent="0.2">
      <c r="Z1071">
        <v>92072</v>
      </c>
      <c r="AA1071" t="s">
        <v>1786</v>
      </c>
    </row>
    <row r="1072" spans="26:27" x14ac:dyDescent="0.2">
      <c r="Z1072">
        <v>92074</v>
      </c>
      <c r="AA1072" t="s">
        <v>1776</v>
      </c>
    </row>
    <row r="1073" spans="26:27" x14ac:dyDescent="0.2">
      <c r="Z1073">
        <v>92075</v>
      </c>
      <c r="AA1073" t="s">
        <v>1787</v>
      </c>
    </row>
    <row r="1074" spans="26:27" x14ac:dyDescent="0.2">
      <c r="Z1074">
        <v>92078</v>
      </c>
      <c r="AA1074" t="s">
        <v>1784</v>
      </c>
    </row>
    <row r="1075" spans="26:27" x14ac:dyDescent="0.2">
      <c r="Z1075">
        <v>92079</v>
      </c>
      <c r="AA1075" t="s">
        <v>1784</v>
      </c>
    </row>
    <row r="1076" spans="26:27" x14ac:dyDescent="0.2">
      <c r="Z1076">
        <v>92081</v>
      </c>
      <c r="AA1076" t="s">
        <v>1788</v>
      </c>
    </row>
    <row r="1077" spans="26:27" x14ac:dyDescent="0.2">
      <c r="Z1077">
        <v>92082</v>
      </c>
      <c r="AA1077" t="s">
        <v>1789</v>
      </c>
    </row>
    <row r="1078" spans="26:27" x14ac:dyDescent="0.2">
      <c r="Z1078">
        <v>92083</v>
      </c>
      <c r="AA1078" t="s">
        <v>1788</v>
      </c>
    </row>
    <row r="1079" spans="26:27" x14ac:dyDescent="0.2">
      <c r="Z1079">
        <v>92084</v>
      </c>
      <c r="AA1079" t="s">
        <v>1788</v>
      </c>
    </row>
    <row r="1080" spans="26:27" x14ac:dyDescent="0.2">
      <c r="Z1080">
        <v>92085</v>
      </c>
      <c r="AA1080" t="s">
        <v>1788</v>
      </c>
    </row>
    <row r="1081" spans="26:27" x14ac:dyDescent="0.2">
      <c r="Z1081">
        <v>92086</v>
      </c>
      <c r="AA1081" t="s">
        <v>1779</v>
      </c>
    </row>
    <row r="1082" spans="26:27" x14ac:dyDescent="0.2">
      <c r="Z1082">
        <v>92088</v>
      </c>
      <c r="AA1082" t="s">
        <v>1764</v>
      </c>
    </row>
    <row r="1083" spans="26:27" x14ac:dyDescent="0.2">
      <c r="Z1083">
        <v>92090</v>
      </c>
      <c r="AA1083" t="s">
        <v>1757</v>
      </c>
    </row>
    <row r="1084" spans="26:27" x14ac:dyDescent="0.2">
      <c r="Z1084">
        <v>92090</v>
      </c>
      <c r="AA1084" t="s">
        <v>1790</v>
      </c>
    </row>
    <row r="1085" spans="26:27" x14ac:dyDescent="0.2">
      <c r="Z1085">
        <v>92091</v>
      </c>
      <c r="AA1085" t="s">
        <v>1780</v>
      </c>
    </row>
    <row r="1086" spans="26:27" x14ac:dyDescent="0.2">
      <c r="Z1086">
        <v>92091</v>
      </c>
      <c r="AA1086" t="s">
        <v>1781</v>
      </c>
    </row>
    <row r="1087" spans="26:27" x14ac:dyDescent="0.2">
      <c r="Z1087">
        <v>92092</v>
      </c>
      <c r="AA1087" t="s">
        <v>1767</v>
      </c>
    </row>
    <row r="1088" spans="26:27" x14ac:dyDescent="0.2">
      <c r="Z1088">
        <v>92092</v>
      </c>
      <c r="AA1088" t="s">
        <v>1791</v>
      </c>
    </row>
    <row r="1089" spans="26:27" x14ac:dyDescent="0.2">
      <c r="Z1089">
        <v>92092</v>
      </c>
      <c r="AA1089" t="s">
        <v>1792</v>
      </c>
    </row>
    <row r="1090" spans="26:27" x14ac:dyDescent="0.2">
      <c r="Z1090">
        <v>92093</v>
      </c>
      <c r="AA1090" t="s">
        <v>1767</v>
      </c>
    </row>
    <row r="1091" spans="26:27" x14ac:dyDescent="0.2">
      <c r="Z1091">
        <v>92093</v>
      </c>
      <c r="AA1091" t="s">
        <v>1791</v>
      </c>
    </row>
    <row r="1092" spans="26:27" x14ac:dyDescent="0.2">
      <c r="Z1092">
        <v>92093</v>
      </c>
      <c r="AA1092" t="s">
        <v>1792</v>
      </c>
    </row>
    <row r="1093" spans="26:27" x14ac:dyDescent="0.2">
      <c r="Z1093">
        <v>92096</v>
      </c>
      <c r="AA1093" t="s">
        <v>1793</v>
      </c>
    </row>
    <row r="1094" spans="26:27" x14ac:dyDescent="0.2">
      <c r="Z1094">
        <v>92096</v>
      </c>
      <c r="AA1094" t="s">
        <v>1784</v>
      </c>
    </row>
    <row r="1095" spans="26:27" x14ac:dyDescent="0.2">
      <c r="Z1095">
        <v>92101</v>
      </c>
      <c r="AA1095" t="s">
        <v>1794</v>
      </c>
    </row>
    <row r="1096" spans="26:27" x14ac:dyDescent="0.2">
      <c r="Z1096">
        <v>92102</v>
      </c>
      <c r="AA1096" t="s">
        <v>1794</v>
      </c>
    </row>
    <row r="1097" spans="26:27" x14ac:dyDescent="0.2">
      <c r="Z1097">
        <v>92103</v>
      </c>
      <c r="AA1097" t="s">
        <v>1794</v>
      </c>
    </row>
    <row r="1098" spans="26:27" x14ac:dyDescent="0.2">
      <c r="Z1098">
        <v>92104</v>
      </c>
      <c r="AA1098" t="s">
        <v>1794</v>
      </c>
    </row>
    <row r="1099" spans="26:27" x14ac:dyDescent="0.2">
      <c r="Z1099">
        <v>92105</v>
      </c>
      <c r="AA1099" t="s">
        <v>1794</v>
      </c>
    </row>
    <row r="1100" spans="26:27" x14ac:dyDescent="0.2">
      <c r="Z1100">
        <v>92106</v>
      </c>
      <c r="AA1100" t="s">
        <v>1794</v>
      </c>
    </row>
    <row r="1101" spans="26:27" x14ac:dyDescent="0.2">
      <c r="Z1101">
        <v>92107</v>
      </c>
      <c r="AA1101" t="s">
        <v>1795</v>
      </c>
    </row>
    <row r="1102" spans="26:27" x14ac:dyDescent="0.2">
      <c r="Z1102">
        <v>92107</v>
      </c>
      <c r="AA1102" t="s">
        <v>1794</v>
      </c>
    </row>
    <row r="1103" spans="26:27" x14ac:dyDescent="0.2">
      <c r="Z1103">
        <v>92108</v>
      </c>
      <c r="AA1103" t="s">
        <v>1794</v>
      </c>
    </row>
    <row r="1104" spans="26:27" x14ac:dyDescent="0.2">
      <c r="Z1104">
        <v>92109</v>
      </c>
      <c r="AA1104" t="s">
        <v>1796</v>
      </c>
    </row>
    <row r="1105" spans="26:27" x14ac:dyDescent="0.2">
      <c r="Z1105">
        <v>92109</v>
      </c>
      <c r="AA1105" t="s">
        <v>1794</v>
      </c>
    </row>
    <row r="1106" spans="26:27" x14ac:dyDescent="0.2">
      <c r="Z1106">
        <v>92110</v>
      </c>
      <c r="AA1106" t="s">
        <v>1794</v>
      </c>
    </row>
    <row r="1107" spans="26:27" x14ac:dyDescent="0.2">
      <c r="Z1107">
        <v>92111</v>
      </c>
      <c r="AA1107" t="s">
        <v>1794</v>
      </c>
    </row>
    <row r="1108" spans="26:27" x14ac:dyDescent="0.2">
      <c r="Z1108">
        <v>92112</v>
      </c>
      <c r="AA1108" t="s">
        <v>1794</v>
      </c>
    </row>
    <row r="1109" spans="26:27" x14ac:dyDescent="0.2">
      <c r="Z1109">
        <v>92113</v>
      </c>
      <c r="AA1109" t="s">
        <v>1794</v>
      </c>
    </row>
    <row r="1110" spans="26:27" x14ac:dyDescent="0.2">
      <c r="Z1110">
        <v>92114</v>
      </c>
      <c r="AA1110" t="s">
        <v>1794</v>
      </c>
    </row>
    <row r="1111" spans="26:27" x14ac:dyDescent="0.2">
      <c r="Z1111">
        <v>92115</v>
      </c>
      <c r="AA1111" t="s">
        <v>1794</v>
      </c>
    </row>
    <row r="1112" spans="26:27" x14ac:dyDescent="0.2">
      <c r="Z1112">
        <v>92116</v>
      </c>
      <c r="AA1112" t="s">
        <v>1794</v>
      </c>
    </row>
    <row r="1113" spans="26:27" x14ac:dyDescent="0.2">
      <c r="Z1113">
        <v>92117</v>
      </c>
      <c r="AA1113" t="s">
        <v>1794</v>
      </c>
    </row>
    <row r="1114" spans="26:27" x14ac:dyDescent="0.2">
      <c r="Z1114">
        <v>92118</v>
      </c>
      <c r="AA1114" t="s">
        <v>1797</v>
      </c>
    </row>
    <row r="1115" spans="26:27" x14ac:dyDescent="0.2">
      <c r="Z1115">
        <v>92118</v>
      </c>
      <c r="AA1115" t="s">
        <v>1794</v>
      </c>
    </row>
    <row r="1116" spans="26:27" x14ac:dyDescent="0.2">
      <c r="Z1116">
        <v>92119</v>
      </c>
      <c r="AA1116" t="s">
        <v>1794</v>
      </c>
    </row>
    <row r="1117" spans="26:27" x14ac:dyDescent="0.2">
      <c r="Z1117">
        <v>92120</v>
      </c>
      <c r="AA1117" t="s">
        <v>1794</v>
      </c>
    </row>
    <row r="1118" spans="26:27" x14ac:dyDescent="0.2">
      <c r="Z1118">
        <v>92121</v>
      </c>
      <c r="AA1118" t="s">
        <v>1794</v>
      </c>
    </row>
    <row r="1119" spans="26:27" x14ac:dyDescent="0.2">
      <c r="Z1119">
        <v>92122</v>
      </c>
      <c r="AA1119" t="s">
        <v>1794</v>
      </c>
    </row>
    <row r="1120" spans="26:27" x14ac:dyDescent="0.2">
      <c r="Z1120">
        <v>92123</v>
      </c>
      <c r="AA1120" t="s">
        <v>1794</v>
      </c>
    </row>
    <row r="1121" spans="26:27" x14ac:dyDescent="0.2">
      <c r="Z1121">
        <v>92124</v>
      </c>
      <c r="AA1121" t="s">
        <v>1794</v>
      </c>
    </row>
    <row r="1122" spans="26:27" x14ac:dyDescent="0.2">
      <c r="Z1122">
        <v>92126</v>
      </c>
      <c r="AA1122" t="s">
        <v>1794</v>
      </c>
    </row>
    <row r="1123" spans="26:27" x14ac:dyDescent="0.2">
      <c r="Z1123">
        <v>92127</v>
      </c>
      <c r="AA1123" t="s">
        <v>1794</v>
      </c>
    </row>
    <row r="1124" spans="26:27" x14ac:dyDescent="0.2">
      <c r="Z1124">
        <v>92128</v>
      </c>
      <c r="AA1124" t="s">
        <v>1798</v>
      </c>
    </row>
    <row r="1125" spans="26:27" x14ac:dyDescent="0.2">
      <c r="Z1125">
        <v>92128</v>
      </c>
      <c r="AA1125" t="s">
        <v>1794</v>
      </c>
    </row>
    <row r="1126" spans="26:27" x14ac:dyDescent="0.2">
      <c r="Z1126">
        <v>92129</v>
      </c>
      <c r="AA1126" t="s">
        <v>1794</v>
      </c>
    </row>
    <row r="1127" spans="26:27" x14ac:dyDescent="0.2">
      <c r="Z1127">
        <v>92130</v>
      </c>
      <c r="AA1127" t="s">
        <v>1794</v>
      </c>
    </row>
    <row r="1128" spans="26:27" x14ac:dyDescent="0.2">
      <c r="Z1128">
        <v>92131</v>
      </c>
      <c r="AA1128" t="s">
        <v>1794</v>
      </c>
    </row>
    <row r="1129" spans="26:27" x14ac:dyDescent="0.2">
      <c r="Z1129">
        <v>92132</v>
      </c>
      <c r="AA1129" t="s">
        <v>1799</v>
      </c>
    </row>
    <row r="1130" spans="26:27" x14ac:dyDescent="0.2">
      <c r="Z1130">
        <v>92132</v>
      </c>
      <c r="AA1130" t="s">
        <v>1794</v>
      </c>
    </row>
    <row r="1131" spans="26:27" x14ac:dyDescent="0.2">
      <c r="Z1131">
        <v>92134</v>
      </c>
      <c r="AA1131" t="s">
        <v>1800</v>
      </c>
    </row>
    <row r="1132" spans="26:27" x14ac:dyDescent="0.2">
      <c r="Z1132">
        <v>92134</v>
      </c>
      <c r="AA1132" t="s">
        <v>1794</v>
      </c>
    </row>
    <row r="1133" spans="26:27" x14ac:dyDescent="0.2">
      <c r="Z1133">
        <v>92135</v>
      </c>
      <c r="AA1133" t="s">
        <v>1794</v>
      </c>
    </row>
    <row r="1134" spans="26:27" x14ac:dyDescent="0.2">
      <c r="Z1134">
        <v>92136</v>
      </c>
      <c r="AA1134" t="s">
        <v>1801</v>
      </c>
    </row>
    <row r="1135" spans="26:27" x14ac:dyDescent="0.2">
      <c r="Z1135">
        <v>92136</v>
      </c>
      <c r="AA1135" t="s">
        <v>1794</v>
      </c>
    </row>
    <row r="1136" spans="26:27" x14ac:dyDescent="0.2">
      <c r="Z1136">
        <v>92137</v>
      </c>
      <c r="AA1136" t="s">
        <v>1794</v>
      </c>
    </row>
    <row r="1137" spans="26:27" x14ac:dyDescent="0.2">
      <c r="Z1137">
        <v>92138</v>
      </c>
      <c r="AA1137" t="s">
        <v>1794</v>
      </c>
    </row>
    <row r="1138" spans="26:27" x14ac:dyDescent="0.2">
      <c r="Z1138">
        <v>92139</v>
      </c>
      <c r="AA1138" t="s">
        <v>1794</v>
      </c>
    </row>
    <row r="1139" spans="26:27" x14ac:dyDescent="0.2">
      <c r="Z1139">
        <v>92140</v>
      </c>
      <c r="AA1139" t="s">
        <v>1794</v>
      </c>
    </row>
    <row r="1140" spans="26:27" x14ac:dyDescent="0.2">
      <c r="Z1140">
        <v>92142</v>
      </c>
      <c r="AA1140" t="s">
        <v>1794</v>
      </c>
    </row>
    <row r="1141" spans="26:27" x14ac:dyDescent="0.2">
      <c r="Z1141">
        <v>92143</v>
      </c>
      <c r="AA1141" t="s">
        <v>1794</v>
      </c>
    </row>
    <row r="1142" spans="26:27" x14ac:dyDescent="0.2">
      <c r="Z1142">
        <v>92143</v>
      </c>
      <c r="AA1142" t="s">
        <v>1802</v>
      </c>
    </row>
    <row r="1143" spans="26:27" x14ac:dyDescent="0.2">
      <c r="Z1143">
        <v>92145</v>
      </c>
      <c r="AA1143" t="s">
        <v>1803</v>
      </c>
    </row>
    <row r="1144" spans="26:27" x14ac:dyDescent="0.2">
      <c r="Z1144">
        <v>92145</v>
      </c>
      <c r="AA1144" t="s">
        <v>1794</v>
      </c>
    </row>
    <row r="1145" spans="26:27" x14ac:dyDescent="0.2">
      <c r="Z1145">
        <v>92147</v>
      </c>
      <c r="AA1145" t="s">
        <v>1804</v>
      </c>
    </row>
    <row r="1146" spans="26:27" x14ac:dyDescent="0.2">
      <c r="Z1146">
        <v>92147</v>
      </c>
      <c r="AA1146" t="s">
        <v>1794</v>
      </c>
    </row>
    <row r="1147" spans="26:27" x14ac:dyDescent="0.2">
      <c r="Z1147">
        <v>92149</v>
      </c>
      <c r="AA1147" t="s">
        <v>1794</v>
      </c>
    </row>
    <row r="1148" spans="26:27" x14ac:dyDescent="0.2">
      <c r="Z1148">
        <v>92150</v>
      </c>
      <c r="AA1148" t="s">
        <v>1794</v>
      </c>
    </row>
    <row r="1149" spans="26:27" x14ac:dyDescent="0.2">
      <c r="Z1149">
        <v>92152</v>
      </c>
      <c r="AA1149" t="s">
        <v>1794</v>
      </c>
    </row>
    <row r="1150" spans="26:27" x14ac:dyDescent="0.2">
      <c r="Z1150">
        <v>92152</v>
      </c>
      <c r="AA1150" t="s">
        <v>1805</v>
      </c>
    </row>
    <row r="1151" spans="26:27" x14ac:dyDescent="0.2">
      <c r="Z1151">
        <v>92153</v>
      </c>
      <c r="AA1151" t="s">
        <v>1806</v>
      </c>
    </row>
    <row r="1152" spans="26:27" x14ac:dyDescent="0.2">
      <c r="Z1152">
        <v>92153</v>
      </c>
      <c r="AA1152" t="s">
        <v>1794</v>
      </c>
    </row>
    <row r="1153" spans="26:27" x14ac:dyDescent="0.2">
      <c r="Z1153">
        <v>92154</v>
      </c>
      <c r="AA1153" t="s">
        <v>1794</v>
      </c>
    </row>
    <row r="1154" spans="26:27" x14ac:dyDescent="0.2">
      <c r="Z1154">
        <v>92155</v>
      </c>
      <c r="AA1154" t="s">
        <v>1807</v>
      </c>
    </row>
    <row r="1155" spans="26:27" x14ac:dyDescent="0.2">
      <c r="Z1155">
        <v>92155</v>
      </c>
      <c r="AA1155" t="s">
        <v>1794</v>
      </c>
    </row>
    <row r="1156" spans="26:27" x14ac:dyDescent="0.2">
      <c r="Z1156">
        <v>92158</v>
      </c>
      <c r="AA1156" t="s">
        <v>1794</v>
      </c>
    </row>
    <row r="1157" spans="26:27" x14ac:dyDescent="0.2">
      <c r="Z1157">
        <v>92158</v>
      </c>
      <c r="AA1157" t="s">
        <v>1808</v>
      </c>
    </row>
    <row r="1158" spans="26:27" x14ac:dyDescent="0.2">
      <c r="Z1158">
        <v>92159</v>
      </c>
      <c r="AA1158" t="s">
        <v>1794</v>
      </c>
    </row>
    <row r="1159" spans="26:27" x14ac:dyDescent="0.2">
      <c r="Z1159">
        <v>92160</v>
      </c>
      <c r="AA1159" t="s">
        <v>1794</v>
      </c>
    </row>
    <row r="1160" spans="26:27" x14ac:dyDescent="0.2">
      <c r="Z1160">
        <v>92161</v>
      </c>
      <c r="AA1160" t="s">
        <v>1794</v>
      </c>
    </row>
    <row r="1161" spans="26:27" x14ac:dyDescent="0.2">
      <c r="Z1161">
        <v>92161</v>
      </c>
      <c r="AA1161" t="s">
        <v>1809</v>
      </c>
    </row>
    <row r="1162" spans="26:27" x14ac:dyDescent="0.2">
      <c r="Z1162">
        <v>92162</v>
      </c>
      <c r="AA1162" t="s">
        <v>1794</v>
      </c>
    </row>
    <row r="1163" spans="26:27" x14ac:dyDescent="0.2">
      <c r="Z1163">
        <v>92163</v>
      </c>
      <c r="AA1163" t="s">
        <v>1794</v>
      </c>
    </row>
    <row r="1164" spans="26:27" x14ac:dyDescent="0.2">
      <c r="Z1164">
        <v>92164</v>
      </c>
      <c r="AA1164" t="s">
        <v>1794</v>
      </c>
    </row>
    <row r="1165" spans="26:27" x14ac:dyDescent="0.2">
      <c r="Z1165">
        <v>92165</v>
      </c>
      <c r="AA1165" t="s">
        <v>1794</v>
      </c>
    </row>
    <row r="1166" spans="26:27" x14ac:dyDescent="0.2">
      <c r="Z1166">
        <v>92166</v>
      </c>
      <c r="AA1166" t="s">
        <v>1794</v>
      </c>
    </row>
    <row r="1167" spans="26:27" x14ac:dyDescent="0.2">
      <c r="Z1167">
        <v>92167</v>
      </c>
      <c r="AA1167" t="s">
        <v>1794</v>
      </c>
    </row>
    <row r="1168" spans="26:27" x14ac:dyDescent="0.2">
      <c r="Z1168">
        <v>92168</v>
      </c>
      <c r="AA1168" t="s">
        <v>1794</v>
      </c>
    </row>
    <row r="1169" spans="26:27" x14ac:dyDescent="0.2">
      <c r="Z1169">
        <v>92169</v>
      </c>
      <c r="AA1169" t="s">
        <v>1794</v>
      </c>
    </row>
    <row r="1170" spans="26:27" x14ac:dyDescent="0.2">
      <c r="Z1170">
        <v>92170</v>
      </c>
      <c r="AA1170" t="s">
        <v>1794</v>
      </c>
    </row>
    <row r="1171" spans="26:27" x14ac:dyDescent="0.2">
      <c r="Z1171">
        <v>92171</v>
      </c>
      <c r="AA1171" t="s">
        <v>1794</v>
      </c>
    </row>
    <row r="1172" spans="26:27" x14ac:dyDescent="0.2">
      <c r="Z1172">
        <v>92172</v>
      </c>
      <c r="AA1172" t="s">
        <v>1794</v>
      </c>
    </row>
    <row r="1173" spans="26:27" x14ac:dyDescent="0.2">
      <c r="Z1173">
        <v>92173</v>
      </c>
      <c r="AA1173" t="s">
        <v>1794</v>
      </c>
    </row>
    <row r="1174" spans="26:27" x14ac:dyDescent="0.2">
      <c r="Z1174">
        <v>92173</v>
      </c>
      <c r="AA1174" t="s">
        <v>1802</v>
      </c>
    </row>
    <row r="1175" spans="26:27" x14ac:dyDescent="0.2">
      <c r="Z1175">
        <v>92174</v>
      </c>
      <c r="AA1175" t="s">
        <v>1794</v>
      </c>
    </row>
    <row r="1176" spans="26:27" x14ac:dyDescent="0.2">
      <c r="Z1176">
        <v>92175</v>
      </c>
      <c r="AA1176" t="s">
        <v>1794</v>
      </c>
    </row>
    <row r="1177" spans="26:27" x14ac:dyDescent="0.2">
      <c r="Z1177">
        <v>92176</v>
      </c>
      <c r="AA1177" t="s">
        <v>1794</v>
      </c>
    </row>
    <row r="1178" spans="26:27" x14ac:dyDescent="0.2">
      <c r="Z1178">
        <v>92177</v>
      </c>
      <c r="AA1178" t="s">
        <v>1794</v>
      </c>
    </row>
    <row r="1179" spans="26:27" x14ac:dyDescent="0.2">
      <c r="Z1179">
        <v>92178</v>
      </c>
      <c r="AA1179" t="s">
        <v>1797</v>
      </c>
    </row>
    <row r="1180" spans="26:27" x14ac:dyDescent="0.2">
      <c r="Z1180">
        <v>92178</v>
      </c>
      <c r="AA1180" t="s">
        <v>1794</v>
      </c>
    </row>
    <row r="1181" spans="26:27" x14ac:dyDescent="0.2">
      <c r="Z1181">
        <v>92179</v>
      </c>
      <c r="AA1181" t="s">
        <v>1794</v>
      </c>
    </row>
    <row r="1182" spans="26:27" x14ac:dyDescent="0.2">
      <c r="Z1182">
        <v>92182</v>
      </c>
      <c r="AA1182" t="s">
        <v>1794</v>
      </c>
    </row>
    <row r="1183" spans="26:27" x14ac:dyDescent="0.2">
      <c r="Z1183">
        <v>92182</v>
      </c>
      <c r="AA1183" t="s">
        <v>1810</v>
      </c>
    </row>
    <row r="1184" spans="26:27" x14ac:dyDescent="0.2">
      <c r="Z1184">
        <v>92184</v>
      </c>
      <c r="AA1184" t="s">
        <v>1794</v>
      </c>
    </row>
    <row r="1185" spans="26:27" x14ac:dyDescent="0.2">
      <c r="Z1185">
        <v>92184</v>
      </c>
      <c r="AA1185" t="s">
        <v>1811</v>
      </c>
    </row>
    <row r="1186" spans="26:27" x14ac:dyDescent="0.2">
      <c r="Z1186">
        <v>92186</v>
      </c>
      <c r="AA1186" t="s">
        <v>1794</v>
      </c>
    </row>
    <row r="1187" spans="26:27" x14ac:dyDescent="0.2">
      <c r="Z1187">
        <v>92187</v>
      </c>
      <c r="AA1187" t="s">
        <v>1794</v>
      </c>
    </row>
    <row r="1188" spans="26:27" x14ac:dyDescent="0.2">
      <c r="Z1188">
        <v>92187</v>
      </c>
      <c r="AA1188" t="s">
        <v>1812</v>
      </c>
    </row>
    <row r="1189" spans="26:27" x14ac:dyDescent="0.2">
      <c r="Z1189">
        <v>92190</v>
      </c>
      <c r="AA1189" t="s">
        <v>1794</v>
      </c>
    </row>
    <row r="1190" spans="26:27" x14ac:dyDescent="0.2">
      <c r="Z1190">
        <v>92191</v>
      </c>
      <c r="AA1190" t="s">
        <v>1794</v>
      </c>
    </row>
    <row r="1191" spans="26:27" x14ac:dyDescent="0.2">
      <c r="Z1191">
        <v>92192</v>
      </c>
      <c r="AA1191" t="s">
        <v>1794</v>
      </c>
    </row>
    <row r="1192" spans="26:27" x14ac:dyDescent="0.2">
      <c r="Z1192">
        <v>92193</v>
      </c>
      <c r="AA1192" t="s">
        <v>1794</v>
      </c>
    </row>
    <row r="1193" spans="26:27" x14ac:dyDescent="0.2">
      <c r="Z1193">
        <v>92194</v>
      </c>
      <c r="AA1193" t="s">
        <v>1794</v>
      </c>
    </row>
    <row r="1194" spans="26:27" x14ac:dyDescent="0.2">
      <c r="Z1194">
        <v>92195</v>
      </c>
      <c r="AA1194" t="s">
        <v>1794</v>
      </c>
    </row>
    <row r="1195" spans="26:27" x14ac:dyDescent="0.2">
      <c r="Z1195">
        <v>92196</v>
      </c>
      <c r="AA1195" t="s">
        <v>1794</v>
      </c>
    </row>
    <row r="1196" spans="26:27" x14ac:dyDescent="0.2">
      <c r="Z1196">
        <v>92197</v>
      </c>
      <c r="AA1196" t="s">
        <v>1794</v>
      </c>
    </row>
    <row r="1197" spans="26:27" x14ac:dyDescent="0.2">
      <c r="Z1197">
        <v>92198</v>
      </c>
      <c r="AA1197" t="s">
        <v>1794</v>
      </c>
    </row>
    <row r="1198" spans="26:27" x14ac:dyDescent="0.2">
      <c r="Z1198">
        <v>92199</v>
      </c>
      <c r="AA1198" t="s">
        <v>1794</v>
      </c>
    </row>
    <row r="1199" spans="26:27" x14ac:dyDescent="0.2">
      <c r="Z1199">
        <v>92201</v>
      </c>
      <c r="AA1199" t="s">
        <v>1813</v>
      </c>
    </row>
    <row r="1200" spans="26:27" x14ac:dyDescent="0.2">
      <c r="Z1200">
        <v>92201</v>
      </c>
      <c r="AA1200" t="s">
        <v>1814</v>
      </c>
    </row>
    <row r="1201" spans="26:27" x14ac:dyDescent="0.2">
      <c r="Z1201">
        <v>92201</v>
      </c>
      <c r="AA1201" t="s">
        <v>1815</v>
      </c>
    </row>
    <row r="1202" spans="26:27" x14ac:dyDescent="0.2">
      <c r="Z1202">
        <v>92202</v>
      </c>
      <c r="AA1202" t="s">
        <v>1815</v>
      </c>
    </row>
    <row r="1203" spans="26:27" x14ac:dyDescent="0.2">
      <c r="Z1203">
        <v>92203</v>
      </c>
      <c r="AA1203" t="s">
        <v>1816</v>
      </c>
    </row>
    <row r="1204" spans="26:27" x14ac:dyDescent="0.2">
      <c r="Z1204">
        <v>92203</v>
      </c>
      <c r="AA1204" t="s">
        <v>1815</v>
      </c>
    </row>
    <row r="1205" spans="26:27" x14ac:dyDescent="0.2">
      <c r="Z1205">
        <v>92210</v>
      </c>
      <c r="AA1205" t="s">
        <v>1817</v>
      </c>
    </row>
    <row r="1206" spans="26:27" x14ac:dyDescent="0.2">
      <c r="Z1206">
        <v>92210</v>
      </c>
      <c r="AA1206" t="s">
        <v>1818</v>
      </c>
    </row>
    <row r="1207" spans="26:27" x14ac:dyDescent="0.2">
      <c r="Z1207">
        <v>92211</v>
      </c>
      <c r="AA1207" t="s">
        <v>1818</v>
      </c>
    </row>
    <row r="1208" spans="26:27" x14ac:dyDescent="0.2">
      <c r="Z1208">
        <v>92220</v>
      </c>
      <c r="AA1208" t="s">
        <v>1819</v>
      </c>
    </row>
    <row r="1209" spans="26:27" x14ac:dyDescent="0.2">
      <c r="Z1209">
        <v>92222</v>
      </c>
      <c r="AA1209" t="s">
        <v>1820</v>
      </c>
    </row>
    <row r="1210" spans="26:27" x14ac:dyDescent="0.2">
      <c r="Z1210">
        <v>92223</v>
      </c>
      <c r="AA1210" t="s">
        <v>1821</v>
      </c>
    </row>
    <row r="1211" spans="26:27" x14ac:dyDescent="0.2">
      <c r="Z1211">
        <v>92223</v>
      </c>
      <c r="AA1211" t="s">
        <v>1822</v>
      </c>
    </row>
    <row r="1212" spans="26:27" x14ac:dyDescent="0.2">
      <c r="Z1212">
        <v>92225</v>
      </c>
      <c r="AA1212" t="s">
        <v>1823</v>
      </c>
    </row>
    <row r="1213" spans="26:27" x14ac:dyDescent="0.2">
      <c r="Z1213">
        <v>92225</v>
      </c>
      <c r="AA1213" t="s">
        <v>1824</v>
      </c>
    </row>
    <row r="1214" spans="26:27" x14ac:dyDescent="0.2">
      <c r="Z1214">
        <v>92225</v>
      </c>
      <c r="AA1214" t="s">
        <v>1825</v>
      </c>
    </row>
    <row r="1215" spans="26:27" x14ac:dyDescent="0.2">
      <c r="Z1215">
        <v>92226</v>
      </c>
      <c r="AA1215" t="s">
        <v>1823</v>
      </c>
    </row>
    <row r="1216" spans="26:27" x14ac:dyDescent="0.2">
      <c r="Z1216">
        <v>92227</v>
      </c>
      <c r="AA1216" t="s">
        <v>1826</v>
      </c>
    </row>
    <row r="1217" spans="26:27" x14ac:dyDescent="0.2">
      <c r="Z1217">
        <v>92230</v>
      </c>
      <c r="AA1217" t="s">
        <v>1827</v>
      </c>
    </row>
    <row r="1218" spans="26:27" x14ac:dyDescent="0.2">
      <c r="Z1218">
        <v>92231</v>
      </c>
      <c r="AA1218" t="s">
        <v>1828</v>
      </c>
    </row>
    <row r="1219" spans="26:27" x14ac:dyDescent="0.2">
      <c r="Z1219">
        <v>92231</v>
      </c>
      <c r="AA1219" t="s">
        <v>1829</v>
      </c>
    </row>
    <row r="1220" spans="26:27" x14ac:dyDescent="0.2">
      <c r="Z1220">
        <v>92232</v>
      </c>
      <c r="AA1220" t="s">
        <v>1828</v>
      </c>
    </row>
    <row r="1221" spans="26:27" x14ac:dyDescent="0.2">
      <c r="Z1221">
        <v>92233</v>
      </c>
      <c r="AA1221" t="s">
        <v>1830</v>
      </c>
    </row>
    <row r="1222" spans="26:27" x14ac:dyDescent="0.2">
      <c r="Z1222">
        <v>92234</v>
      </c>
      <c r="AA1222" t="s">
        <v>1831</v>
      </c>
    </row>
    <row r="1223" spans="26:27" x14ac:dyDescent="0.2">
      <c r="Z1223">
        <v>92235</v>
      </c>
      <c r="AA1223" t="s">
        <v>1831</v>
      </c>
    </row>
    <row r="1224" spans="26:27" x14ac:dyDescent="0.2">
      <c r="Z1224">
        <v>92236</v>
      </c>
      <c r="AA1224" t="s">
        <v>1832</v>
      </c>
    </row>
    <row r="1225" spans="26:27" x14ac:dyDescent="0.2">
      <c r="Z1225">
        <v>92239</v>
      </c>
      <c r="AA1225" t="s">
        <v>1833</v>
      </c>
    </row>
    <row r="1226" spans="26:27" x14ac:dyDescent="0.2">
      <c r="Z1226">
        <v>92239</v>
      </c>
      <c r="AA1226" t="s">
        <v>1834</v>
      </c>
    </row>
    <row r="1227" spans="26:27" x14ac:dyDescent="0.2">
      <c r="Z1227">
        <v>92240</v>
      </c>
      <c r="AA1227" t="s">
        <v>1835</v>
      </c>
    </row>
    <row r="1228" spans="26:27" x14ac:dyDescent="0.2">
      <c r="Z1228">
        <v>92240</v>
      </c>
      <c r="AA1228" t="s">
        <v>1836</v>
      </c>
    </row>
    <row r="1229" spans="26:27" x14ac:dyDescent="0.2">
      <c r="Z1229">
        <v>92241</v>
      </c>
      <c r="AA1229" t="s">
        <v>1837</v>
      </c>
    </row>
    <row r="1230" spans="26:27" x14ac:dyDescent="0.2">
      <c r="Z1230">
        <v>92241</v>
      </c>
      <c r="AA1230" t="s">
        <v>1835</v>
      </c>
    </row>
    <row r="1231" spans="26:27" x14ac:dyDescent="0.2">
      <c r="Z1231">
        <v>92241</v>
      </c>
      <c r="AA1231" t="s">
        <v>1836</v>
      </c>
    </row>
    <row r="1232" spans="26:27" x14ac:dyDescent="0.2">
      <c r="Z1232">
        <v>92241</v>
      </c>
      <c r="AA1232" t="s">
        <v>1838</v>
      </c>
    </row>
    <row r="1233" spans="26:27" x14ac:dyDescent="0.2">
      <c r="Z1233">
        <v>92242</v>
      </c>
      <c r="AA1233" t="s">
        <v>1839</v>
      </c>
    </row>
    <row r="1234" spans="26:27" x14ac:dyDescent="0.2">
      <c r="Z1234">
        <v>92242</v>
      </c>
      <c r="AA1234" t="s">
        <v>1840</v>
      </c>
    </row>
    <row r="1235" spans="26:27" x14ac:dyDescent="0.2">
      <c r="Z1235">
        <v>92243</v>
      </c>
      <c r="AA1235" t="s">
        <v>1841</v>
      </c>
    </row>
    <row r="1236" spans="26:27" x14ac:dyDescent="0.2">
      <c r="Z1236">
        <v>92244</v>
      </c>
      <c r="AA1236" t="s">
        <v>1841</v>
      </c>
    </row>
    <row r="1237" spans="26:27" x14ac:dyDescent="0.2">
      <c r="Z1237">
        <v>92247</v>
      </c>
      <c r="AA1237" t="s">
        <v>1842</v>
      </c>
    </row>
    <row r="1238" spans="26:27" x14ac:dyDescent="0.2">
      <c r="Z1238">
        <v>92248</v>
      </c>
      <c r="AA1238" t="s">
        <v>1842</v>
      </c>
    </row>
    <row r="1239" spans="26:27" x14ac:dyDescent="0.2">
      <c r="Z1239">
        <v>92249</v>
      </c>
      <c r="AA1239" t="s">
        <v>1843</v>
      </c>
    </row>
    <row r="1240" spans="26:27" x14ac:dyDescent="0.2">
      <c r="Z1240">
        <v>92250</v>
      </c>
      <c r="AA1240" t="s">
        <v>1844</v>
      </c>
    </row>
    <row r="1241" spans="26:27" x14ac:dyDescent="0.2">
      <c r="Z1241">
        <v>92250</v>
      </c>
      <c r="AA1241" t="s">
        <v>1845</v>
      </c>
    </row>
    <row r="1242" spans="26:27" x14ac:dyDescent="0.2">
      <c r="Z1242">
        <v>92251</v>
      </c>
      <c r="AA1242" t="s">
        <v>1846</v>
      </c>
    </row>
    <row r="1243" spans="26:27" x14ac:dyDescent="0.2">
      <c r="Z1243">
        <v>92252</v>
      </c>
      <c r="AA1243" t="s">
        <v>1847</v>
      </c>
    </row>
    <row r="1244" spans="26:27" x14ac:dyDescent="0.2">
      <c r="Z1244">
        <v>92253</v>
      </c>
      <c r="AA1244" t="s">
        <v>1842</v>
      </c>
    </row>
    <row r="1245" spans="26:27" x14ac:dyDescent="0.2">
      <c r="Z1245">
        <v>92254</v>
      </c>
      <c r="AA1245" t="s">
        <v>1848</v>
      </c>
    </row>
    <row r="1246" spans="26:27" x14ac:dyDescent="0.2">
      <c r="Z1246">
        <v>92254</v>
      </c>
      <c r="AA1246" t="s">
        <v>1849</v>
      </c>
    </row>
    <row r="1247" spans="26:27" x14ac:dyDescent="0.2">
      <c r="Z1247">
        <v>92255</v>
      </c>
      <c r="AA1247" t="s">
        <v>1818</v>
      </c>
    </row>
    <row r="1248" spans="26:27" x14ac:dyDescent="0.2">
      <c r="Z1248">
        <v>92256</v>
      </c>
      <c r="AA1248" t="s">
        <v>1850</v>
      </c>
    </row>
    <row r="1249" spans="26:27" x14ac:dyDescent="0.2">
      <c r="Z1249">
        <v>92257</v>
      </c>
      <c r="AA1249" t="s">
        <v>1851</v>
      </c>
    </row>
    <row r="1250" spans="26:27" x14ac:dyDescent="0.2">
      <c r="Z1250">
        <v>92257</v>
      </c>
      <c r="AA1250" t="s">
        <v>1852</v>
      </c>
    </row>
    <row r="1251" spans="26:27" x14ac:dyDescent="0.2">
      <c r="Z1251">
        <v>92258</v>
      </c>
      <c r="AA1251" t="s">
        <v>1853</v>
      </c>
    </row>
    <row r="1252" spans="26:27" x14ac:dyDescent="0.2">
      <c r="Z1252">
        <v>92258</v>
      </c>
      <c r="AA1252" t="s">
        <v>1854</v>
      </c>
    </row>
    <row r="1253" spans="26:27" x14ac:dyDescent="0.2">
      <c r="Z1253">
        <v>92259</v>
      </c>
      <c r="AA1253" t="s">
        <v>1855</v>
      </c>
    </row>
    <row r="1254" spans="26:27" x14ac:dyDescent="0.2">
      <c r="Z1254">
        <v>92260</v>
      </c>
      <c r="AA1254" t="s">
        <v>1818</v>
      </c>
    </row>
    <row r="1255" spans="26:27" x14ac:dyDescent="0.2">
      <c r="Z1255">
        <v>92261</v>
      </c>
      <c r="AA1255" t="s">
        <v>1818</v>
      </c>
    </row>
    <row r="1256" spans="26:27" x14ac:dyDescent="0.2">
      <c r="Z1256">
        <v>92262</v>
      </c>
      <c r="AA1256" t="s">
        <v>1856</v>
      </c>
    </row>
    <row r="1257" spans="26:27" x14ac:dyDescent="0.2">
      <c r="Z1257">
        <v>92262</v>
      </c>
      <c r="AA1257" t="s">
        <v>1857</v>
      </c>
    </row>
    <row r="1258" spans="26:27" x14ac:dyDescent="0.2">
      <c r="Z1258">
        <v>92262</v>
      </c>
      <c r="AA1258" t="s">
        <v>1858</v>
      </c>
    </row>
    <row r="1259" spans="26:27" x14ac:dyDescent="0.2">
      <c r="Z1259">
        <v>92262</v>
      </c>
      <c r="AA1259" t="s">
        <v>1859</v>
      </c>
    </row>
    <row r="1260" spans="26:27" x14ac:dyDescent="0.2">
      <c r="Z1260">
        <v>92263</v>
      </c>
      <c r="AA1260" t="s">
        <v>1857</v>
      </c>
    </row>
    <row r="1261" spans="26:27" x14ac:dyDescent="0.2">
      <c r="Z1261">
        <v>92264</v>
      </c>
      <c r="AA1261" t="s">
        <v>1857</v>
      </c>
    </row>
    <row r="1262" spans="26:27" x14ac:dyDescent="0.2">
      <c r="Z1262">
        <v>92266</v>
      </c>
      <c r="AA1262" t="s">
        <v>1860</v>
      </c>
    </row>
    <row r="1263" spans="26:27" x14ac:dyDescent="0.2">
      <c r="Z1263">
        <v>92267</v>
      </c>
      <c r="AA1263" t="s">
        <v>1861</v>
      </c>
    </row>
    <row r="1264" spans="26:27" x14ac:dyDescent="0.2">
      <c r="Z1264">
        <v>92267</v>
      </c>
      <c r="AA1264" t="s">
        <v>1862</v>
      </c>
    </row>
    <row r="1265" spans="26:27" x14ac:dyDescent="0.2">
      <c r="Z1265">
        <v>92268</v>
      </c>
      <c r="AA1265" t="s">
        <v>1863</v>
      </c>
    </row>
    <row r="1266" spans="26:27" x14ac:dyDescent="0.2">
      <c r="Z1266">
        <v>92268</v>
      </c>
      <c r="AA1266" t="s">
        <v>1864</v>
      </c>
    </row>
    <row r="1267" spans="26:27" x14ac:dyDescent="0.2">
      <c r="Z1267">
        <v>92270</v>
      </c>
      <c r="AA1267" t="s">
        <v>1865</v>
      </c>
    </row>
    <row r="1268" spans="26:27" x14ac:dyDescent="0.2">
      <c r="Z1268">
        <v>92273</v>
      </c>
      <c r="AA1268" t="s">
        <v>1866</v>
      </c>
    </row>
    <row r="1269" spans="26:27" x14ac:dyDescent="0.2">
      <c r="Z1269">
        <v>92274</v>
      </c>
      <c r="AA1269" t="s">
        <v>1867</v>
      </c>
    </row>
    <row r="1270" spans="26:27" x14ac:dyDescent="0.2">
      <c r="Z1270">
        <v>92274</v>
      </c>
      <c r="AA1270" t="s">
        <v>1868</v>
      </c>
    </row>
    <row r="1271" spans="26:27" x14ac:dyDescent="0.2">
      <c r="Z1271">
        <v>92274</v>
      </c>
      <c r="AA1271" t="s">
        <v>1869</v>
      </c>
    </row>
    <row r="1272" spans="26:27" x14ac:dyDescent="0.2">
      <c r="Z1272">
        <v>92274</v>
      </c>
      <c r="AA1272" t="s">
        <v>1870</v>
      </c>
    </row>
    <row r="1273" spans="26:27" x14ac:dyDescent="0.2">
      <c r="Z1273">
        <v>92274</v>
      </c>
      <c r="AA1273" t="s">
        <v>1871</v>
      </c>
    </row>
    <row r="1274" spans="26:27" x14ac:dyDescent="0.2">
      <c r="Z1274">
        <v>92274</v>
      </c>
      <c r="AA1274" t="s">
        <v>1872</v>
      </c>
    </row>
    <row r="1275" spans="26:27" x14ac:dyDescent="0.2">
      <c r="Z1275">
        <v>92274</v>
      </c>
      <c r="AA1275" t="s">
        <v>1873</v>
      </c>
    </row>
    <row r="1276" spans="26:27" x14ac:dyDescent="0.2">
      <c r="Z1276">
        <v>92274</v>
      </c>
      <c r="AA1276" t="s">
        <v>1874</v>
      </c>
    </row>
    <row r="1277" spans="26:27" x14ac:dyDescent="0.2">
      <c r="Z1277">
        <v>92275</v>
      </c>
      <c r="AA1277" t="s">
        <v>1875</v>
      </c>
    </row>
    <row r="1278" spans="26:27" x14ac:dyDescent="0.2">
      <c r="Z1278">
        <v>92275</v>
      </c>
      <c r="AA1278" t="s">
        <v>1871</v>
      </c>
    </row>
    <row r="1279" spans="26:27" x14ac:dyDescent="0.2">
      <c r="Z1279">
        <v>92276</v>
      </c>
      <c r="AA1279" t="s">
        <v>1876</v>
      </c>
    </row>
    <row r="1280" spans="26:27" x14ac:dyDescent="0.2">
      <c r="Z1280">
        <v>92276</v>
      </c>
      <c r="AA1280" t="s">
        <v>1877</v>
      </c>
    </row>
    <row r="1281" spans="26:27" x14ac:dyDescent="0.2">
      <c r="Z1281">
        <v>92276</v>
      </c>
      <c r="AA1281" t="s">
        <v>1878</v>
      </c>
    </row>
    <row r="1282" spans="26:27" x14ac:dyDescent="0.2">
      <c r="Z1282">
        <v>92277</v>
      </c>
      <c r="AA1282" t="s">
        <v>1879</v>
      </c>
    </row>
    <row r="1283" spans="26:27" x14ac:dyDescent="0.2">
      <c r="Z1283">
        <v>92277</v>
      </c>
      <c r="AA1283" t="s">
        <v>1880</v>
      </c>
    </row>
    <row r="1284" spans="26:27" x14ac:dyDescent="0.2">
      <c r="Z1284">
        <v>92277</v>
      </c>
      <c r="AA1284" t="s">
        <v>1881</v>
      </c>
    </row>
    <row r="1285" spans="26:27" x14ac:dyDescent="0.2">
      <c r="Z1285">
        <v>92278</v>
      </c>
      <c r="AA1285" t="s">
        <v>1879</v>
      </c>
    </row>
    <row r="1286" spans="26:27" x14ac:dyDescent="0.2">
      <c r="Z1286">
        <v>92278</v>
      </c>
      <c r="AA1286" t="s">
        <v>1880</v>
      </c>
    </row>
    <row r="1287" spans="26:27" x14ac:dyDescent="0.2">
      <c r="Z1287">
        <v>92278</v>
      </c>
      <c r="AA1287" t="s">
        <v>1881</v>
      </c>
    </row>
    <row r="1288" spans="26:27" x14ac:dyDescent="0.2">
      <c r="Z1288">
        <v>92278</v>
      </c>
      <c r="AA1288" t="s">
        <v>1882</v>
      </c>
    </row>
    <row r="1289" spans="26:27" x14ac:dyDescent="0.2">
      <c r="Z1289">
        <v>92280</v>
      </c>
      <c r="AA1289" t="s">
        <v>1823</v>
      </c>
    </row>
    <row r="1290" spans="26:27" x14ac:dyDescent="0.2">
      <c r="Z1290">
        <v>92280</v>
      </c>
      <c r="AA1290" t="s">
        <v>1883</v>
      </c>
    </row>
    <row r="1291" spans="26:27" x14ac:dyDescent="0.2">
      <c r="Z1291">
        <v>92280</v>
      </c>
      <c r="AA1291" t="s">
        <v>1884</v>
      </c>
    </row>
    <row r="1292" spans="26:27" x14ac:dyDescent="0.2">
      <c r="Z1292">
        <v>92281</v>
      </c>
      <c r="AA1292" t="s">
        <v>1885</v>
      </c>
    </row>
    <row r="1293" spans="26:27" x14ac:dyDescent="0.2">
      <c r="Z1293">
        <v>92282</v>
      </c>
      <c r="AA1293" t="s">
        <v>1827</v>
      </c>
    </row>
    <row r="1294" spans="26:27" x14ac:dyDescent="0.2">
      <c r="Z1294">
        <v>92282</v>
      </c>
      <c r="AA1294" t="s">
        <v>1886</v>
      </c>
    </row>
    <row r="1295" spans="26:27" x14ac:dyDescent="0.2">
      <c r="Z1295">
        <v>92283</v>
      </c>
      <c r="AA1295" t="s">
        <v>1887</v>
      </c>
    </row>
    <row r="1296" spans="26:27" x14ac:dyDescent="0.2">
      <c r="Z1296">
        <v>92283</v>
      </c>
      <c r="AA1296" t="s">
        <v>1888</v>
      </c>
    </row>
    <row r="1297" spans="26:27" x14ac:dyDescent="0.2">
      <c r="Z1297">
        <v>92284</v>
      </c>
      <c r="AA1297" t="s">
        <v>1889</v>
      </c>
    </row>
    <row r="1298" spans="26:27" x14ac:dyDescent="0.2">
      <c r="Z1298">
        <v>92285</v>
      </c>
      <c r="AA1298" t="s">
        <v>1890</v>
      </c>
    </row>
    <row r="1299" spans="26:27" x14ac:dyDescent="0.2">
      <c r="Z1299">
        <v>92285</v>
      </c>
      <c r="AA1299" t="s">
        <v>1891</v>
      </c>
    </row>
    <row r="1300" spans="26:27" x14ac:dyDescent="0.2">
      <c r="Z1300">
        <v>92285</v>
      </c>
      <c r="AA1300" t="s">
        <v>1889</v>
      </c>
    </row>
    <row r="1301" spans="26:27" x14ac:dyDescent="0.2">
      <c r="Z1301">
        <v>92286</v>
      </c>
      <c r="AA1301" t="s">
        <v>1889</v>
      </c>
    </row>
    <row r="1302" spans="26:27" x14ac:dyDescent="0.2">
      <c r="Z1302">
        <v>92292</v>
      </c>
      <c r="AA1302" t="s">
        <v>1857</v>
      </c>
    </row>
    <row r="1303" spans="26:27" x14ac:dyDescent="0.2">
      <c r="Z1303">
        <v>92301</v>
      </c>
      <c r="AA1303" t="s">
        <v>1892</v>
      </c>
    </row>
    <row r="1304" spans="26:27" x14ac:dyDescent="0.2">
      <c r="Z1304">
        <v>92301</v>
      </c>
      <c r="AA1304" t="s">
        <v>1893</v>
      </c>
    </row>
    <row r="1305" spans="26:27" x14ac:dyDescent="0.2">
      <c r="Z1305">
        <v>92304</v>
      </c>
      <c r="AA1305" t="s">
        <v>1894</v>
      </c>
    </row>
    <row r="1306" spans="26:27" x14ac:dyDescent="0.2">
      <c r="Z1306">
        <v>92304</v>
      </c>
      <c r="AA1306" t="s">
        <v>1895</v>
      </c>
    </row>
    <row r="1307" spans="26:27" x14ac:dyDescent="0.2">
      <c r="Z1307">
        <v>92305</v>
      </c>
      <c r="AA1307" t="s">
        <v>1896</v>
      </c>
    </row>
    <row r="1308" spans="26:27" x14ac:dyDescent="0.2">
      <c r="Z1308">
        <v>92305</v>
      </c>
      <c r="AA1308" t="s">
        <v>1897</v>
      </c>
    </row>
    <row r="1309" spans="26:27" x14ac:dyDescent="0.2">
      <c r="Z1309">
        <v>92307</v>
      </c>
      <c r="AA1309" t="s">
        <v>1898</v>
      </c>
    </row>
    <row r="1310" spans="26:27" x14ac:dyDescent="0.2">
      <c r="Z1310">
        <v>92308</v>
      </c>
      <c r="AA1310" t="s">
        <v>1898</v>
      </c>
    </row>
    <row r="1311" spans="26:27" x14ac:dyDescent="0.2">
      <c r="Z1311">
        <v>92308</v>
      </c>
      <c r="AA1311" t="s">
        <v>1899</v>
      </c>
    </row>
    <row r="1312" spans="26:27" x14ac:dyDescent="0.2">
      <c r="Z1312">
        <v>92309</v>
      </c>
      <c r="AA1312" t="s">
        <v>1900</v>
      </c>
    </row>
    <row r="1313" spans="26:27" x14ac:dyDescent="0.2">
      <c r="Z1313">
        <v>92309</v>
      </c>
      <c r="AA1313" t="s">
        <v>1901</v>
      </c>
    </row>
    <row r="1314" spans="26:27" x14ac:dyDescent="0.2">
      <c r="Z1314">
        <v>92310</v>
      </c>
      <c r="AA1314" t="s">
        <v>1902</v>
      </c>
    </row>
    <row r="1315" spans="26:27" x14ac:dyDescent="0.2">
      <c r="Z1315">
        <v>92310</v>
      </c>
      <c r="AA1315" t="s">
        <v>1903</v>
      </c>
    </row>
    <row r="1316" spans="26:27" x14ac:dyDescent="0.2">
      <c r="Z1316">
        <v>92311</v>
      </c>
      <c r="AA1316" t="s">
        <v>1902</v>
      </c>
    </row>
    <row r="1317" spans="26:27" x14ac:dyDescent="0.2">
      <c r="Z1317">
        <v>92311</v>
      </c>
      <c r="AA1317" t="s">
        <v>1904</v>
      </c>
    </row>
    <row r="1318" spans="26:27" x14ac:dyDescent="0.2">
      <c r="Z1318">
        <v>92312</v>
      </c>
      <c r="AA1318" t="s">
        <v>1902</v>
      </c>
    </row>
    <row r="1319" spans="26:27" x14ac:dyDescent="0.2">
      <c r="Z1319">
        <v>92313</v>
      </c>
      <c r="AA1319" t="s">
        <v>1905</v>
      </c>
    </row>
    <row r="1320" spans="26:27" x14ac:dyDescent="0.2">
      <c r="Z1320">
        <v>92313</v>
      </c>
      <c r="AA1320" t="s">
        <v>1906</v>
      </c>
    </row>
    <row r="1321" spans="26:27" x14ac:dyDescent="0.2">
      <c r="Z1321">
        <v>92314</v>
      </c>
      <c r="AA1321" t="s">
        <v>1907</v>
      </c>
    </row>
    <row r="1322" spans="26:27" x14ac:dyDescent="0.2">
      <c r="Z1322">
        <v>92315</v>
      </c>
      <c r="AA1322" t="s">
        <v>1908</v>
      </c>
    </row>
    <row r="1323" spans="26:27" x14ac:dyDescent="0.2">
      <c r="Z1323">
        <v>92315</v>
      </c>
      <c r="AA1323" t="s">
        <v>1909</v>
      </c>
    </row>
    <row r="1324" spans="26:27" x14ac:dyDescent="0.2">
      <c r="Z1324">
        <v>92316</v>
      </c>
      <c r="AA1324" t="s">
        <v>1910</v>
      </c>
    </row>
    <row r="1325" spans="26:27" x14ac:dyDescent="0.2">
      <c r="Z1325">
        <v>92316</v>
      </c>
      <c r="AA1325" t="s">
        <v>1911</v>
      </c>
    </row>
    <row r="1326" spans="26:27" x14ac:dyDescent="0.2">
      <c r="Z1326">
        <v>92317</v>
      </c>
      <c r="AA1326" t="s">
        <v>1912</v>
      </c>
    </row>
    <row r="1327" spans="26:27" x14ac:dyDescent="0.2">
      <c r="Z1327">
        <v>92318</v>
      </c>
      <c r="AA1327" t="s">
        <v>1913</v>
      </c>
    </row>
    <row r="1328" spans="26:27" x14ac:dyDescent="0.2">
      <c r="Z1328">
        <v>92320</v>
      </c>
      <c r="AA1328" t="s">
        <v>1914</v>
      </c>
    </row>
    <row r="1329" spans="26:27" x14ac:dyDescent="0.2">
      <c r="Z1329">
        <v>92321</v>
      </c>
      <c r="AA1329" t="s">
        <v>1915</v>
      </c>
    </row>
    <row r="1330" spans="26:27" x14ac:dyDescent="0.2">
      <c r="Z1330">
        <v>92322</v>
      </c>
      <c r="AA1330" t="s">
        <v>1916</v>
      </c>
    </row>
    <row r="1331" spans="26:27" x14ac:dyDescent="0.2">
      <c r="Z1331">
        <v>92322</v>
      </c>
      <c r="AA1331" t="s">
        <v>1917</v>
      </c>
    </row>
    <row r="1332" spans="26:27" x14ac:dyDescent="0.2">
      <c r="Z1332">
        <v>92323</v>
      </c>
      <c r="AA1332" t="s">
        <v>1918</v>
      </c>
    </row>
    <row r="1333" spans="26:27" x14ac:dyDescent="0.2">
      <c r="Z1333">
        <v>92324</v>
      </c>
      <c r="AA1333" t="s">
        <v>1905</v>
      </c>
    </row>
    <row r="1334" spans="26:27" x14ac:dyDescent="0.2">
      <c r="Z1334">
        <v>92324</v>
      </c>
      <c r="AA1334" t="s">
        <v>1906</v>
      </c>
    </row>
    <row r="1335" spans="26:27" x14ac:dyDescent="0.2">
      <c r="Z1335">
        <v>92325</v>
      </c>
      <c r="AA1335" t="s">
        <v>1919</v>
      </c>
    </row>
    <row r="1336" spans="26:27" x14ac:dyDescent="0.2">
      <c r="Z1336">
        <v>92325</v>
      </c>
      <c r="AA1336" t="s">
        <v>1920</v>
      </c>
    </row>
    <row r="1337" spans="26:27" x14ac:dyDescent="0.2">
      <c r="Z1337">
        <v>92325</v>
      </c>
      <c r="AA1337" t="s">
        <v>1921</v>
      </c>
    </row>
    <row r="1338" spans="26:27" x14ac:dyDescent="0.2">
      <c r="Z1338">
        <v>92326</v>
      </c>
      <c r="AA1338" t="s">
        <v>1922</v>
      </c>
    </row>
    <row r="1339" spans="26:27" x14ac:dyDescent="0.2">
      <c r="Z1339">
        <v>92327</v>
      </c>
      <c r="AA1339" t="s">
        <v>1923</v>
      </c>
    </row>
    <row r="1340" spans="26:27" x14ac:dyDescent="0.2">
      <c r="Z1340">
        <v>92328</v>
      </c>
      <c r="AA1340" t="s">
        <v>1924</v>
      </c>
    </row>
    <row r="1341" spans="26:27" x14ac:dyDescent="0.2">
      <c r="Z1341">
        <v>92328</v>
      </c>
      <c r="AA1341" t="s">
        <v>1925</v>
      </c>
    </row>
    <row r="1342" spans="26:27" x14ac:dyDescent="0.2">
      <c r="Z1342">
        <v>92328</v>
      </c>
      <c r="AA1342" t="s">
        <v>1926</v>
      </c>
    </row>
    <row r="1343" spans="26:27" x14ac:dyDescent="0.2">
      <c r="Z1343">
        <v>92328</v>
      </c>
      <c r="AA1343" t="s">
        <v>1927</v>
      </c>
    </row>
    <row r="1344" spans="26:27" x14ac:dyDescent="0.2">
      <c r="Z1344">
        <v>92329</v>
      </c>
      <c r="AA1344" t="s">
        <v>1928</v>
      </c>
    </row>
    <row r="1345" spans="26:27" x14ac:dyDescent="0.2">
      <c r="Z1345">
        <v>92331</v>
      </c>
      <c r="AA1345" t="s">
        <v>1929</v>
      </c>
    </row>
    <row r="1346" spans="26:27" x14ac:dyDescent="0.2">
      <c r="Z1346">
        <v>92332</v>
      </c>
      <c r="AA1346" t="s">
        <v>1930</v>
      </c>
    </row>
    <row r="1347" spans="26:27" x14ac:dyDescent="0.2">
      <c r="Z1347">
        <v>92332</v>
      </c>
      <c r="AA1347" t="s">
        <v>1931</v>
      </c>
    </row>
    <row r="1348" spans="26:27" x14ac:dyDescent="0.2">
      <c r="Z1348">
        <v>92333</v>
      </c>
      <c r="AA1348" t="s">
        <v>1932</v>
      </c>
    </row>
    <row r="1349" spans="26:27" x14ac:dyDescent="0.2">
      <c r="Z1349">
        <v>92334</v>
      </c>
      <c r="AA1349" t="s">
        <v>1929</v>
      </c>
    </row>
    <row r="1350" spans="26:27" x14ac:dyDescent="0.2">
      <c r="Z1350">
        <v>92335</v>
      </c>
      <c r="AA1350" t="s">
        <v>1929</v>
      </c>
    </row>
    <row r="1351" spans="26:27" x14ac:dyDescent="0.2">
      <c r="Z1351">
        <v>92336</v>
      </c>
      <c r="AA1351" t="s">
        <v>1929</v>
      </c>
    </row>
    <row r="1352" spans="26:27" x14ac:dyDescent="0.2">
      <c r="Z1352">
        <v>92337</v>
      </c>
      <c r="AA1352" t="s">
        <v>1929</v>
      </c>
    </row>
    <row r="1353" spans="26:27" x14ac:dyDescent="0.2">
      <c r="Z1353">
        <v>92338</v>
      </c>
      <c r="AA1353" t="s">
        <v>1933</v>
      </c>
    </row>
    <row r="1354" spans="26:27" x14ac:dyDescent="0.2">
      <c r="Z1354">
        <v>92338</v>
      </c>
      <c r="AA1354" t="s">
        <v>1934</v>
      </c>
    </row>
    <row r="1355" spans="26:27" x14ac:dyDescent="0.2">
      <c r="Z1355">
        <v>92339</v>
      </c>
      <c r="AA1355" t="s">
        <v>1935</v>
      </c>
    </row>
    <row r="1356" spans="26:27" x14ac:dyDescent="0.2">
      <c r="Z1356">
        <v>92339</v>
      </c>
      <c r="AA1356" t="s">
        <v>1936</v>
      </c>
    </row>
    <row r="1357" spans="26:27" x14ac:dyDescent="0.2">
      <c r="Z1357">
        <v>92340</v>
      </c>
      <c r="AA1357" t="s">
        <v>1937</v>
      </c>
    </row>
    <row r="1358" spans="26:27" x14ac:dyDescent="0.2">
      <c r="Z1358">
        <v>92341</v>
      </c>
      <c r="AA1358" t="s">
        <v>1938</v>
      </c>
    </row>
    <row r="1359" spans="26:27" x14ac:dyDescent="0.2">
      <c r="Z1359">
        <v>92341</v>
      </c>
      <c r="AA1359" t="s">
        <v>1939</v>
      </c>
    </row>
    <row r="1360" spans="26:27" x14ac:dyDescent="0.2">
      <c r="Z1360">
        <v>92342</v>
      </c>
      <c r="AA1360" t="s">
        <v>1940</v>
      </c>
    </row>
    <row r="1361" spans="26:27" x14ac:dyDescent="0.2">
      <c r="Z1361">
        <v>92342</v>
      </c>
      <c r="AA1361" t="s">
        <v>1941</v>
      </c>
    </row>
    <row r="1362" spans="26:27" x14ac:dyDescent="0.2">
      <c r="Z1362">
        <v>92344</v>
      </c>
      <c r="AA1362" t="s">
        <v>1937</v>
      </c>
    </row>
    <row r="1363" spans="26:27" x14ac:dyDescent="0.2">
      <c r="Z1363">
        <v>92344</v>
      </c>
      <c r="AA1363" t="s">
        <v>1942</v>
      </c>
    </row>
    <row r="1364" spans="26:27" x14ac:dyDescent="0.2">
      <c r="Z1364">
        <v>92345</v>
      </c>
      <c r="AA1364" t="s">
        <v>1937</v>
      </c>
    </row>
    <row r="1365" spans="26:27" x14ac:dyDescent="0.2">
      <c r="Z1365">
        <v>92346</v>
      </c>
      <c r="AA1365" t="s">
        <v>1943</v>
      </c>
    </row>
    <row r="1366" spans="26:27" x14ac:dyDescent="0.2">
      <c r="Z1366">
        <v>92347</v>
      </c>
      <c r="AA1366" t="s">
        <v>1944</v>
      </c>
    </row>
    <row r="1367" spans="26:27" x14ac:dyDescent="0.2">
      <c r="Z1367">
        <v>92347</v>
      </c>
      <c r="AA1367" t="s">
        <v>1945</v>
      </c>
    </row>
    <row r="1368" spans="26:27" x14ac:dyDescent="0.2">
      <c r="Z1368">
        <v>92350</v>
      </c>
      <c r="AA1368" t="s">
        <v>1946</v>
      </c>
    </row>
    <row r="1369" spans="26:27" x14ac:dyDescent="0.2">
      <c r="Z1369">
        <v>92350</v>
      </c>
      <c r="AA1369" t="s">
        <v>1947</v>
      </c>
    </row>
    <row r="1370" spans="26:27" x14ac:dyDescent="0.2">
      <c r="Z1370">
        <v>92352</v>
      </c>
      <c r="AA1370" t="s">
        <v>1948</v>
      </c>
    </row>
    <row r="1371" spans="26:27" x14ac:dyDescent="0.2">
      <c r="Z1371">
        <v>92354</v>
      </c>
      <c r="AA1371" t="s">
        <v>1946</v>
      </c>
    </row>
    <row r="1372" spans="26:27" x14ac:dyDescent="0.2">
      <c r="Z1372">
        <v>92354</v>
      </c>
      <c r="AA1372" t="s">
        <v>1949</v>
      </c>
    </row>
    <row r="1373" spans="26:27" x14ac:dyDescent="0.2">
      <c r="Z1373">
        <v>92356</v>
      </c>
      <c r="AA1373" t="s">
        <v>1950</v>
      </c>
    </row>
    <row r="1374" spans="26:27" x14ac:dyDescent="0.2">
      <c r="Z1374">
        <v>92357</v>
      </c>
      <c r="AA1374" t="s">
        <v>1946</v>
      </c>
    </row>
    <row r="1375" spans="26:27" x14ac:dyDescent="0.2">
      <c r="Z1375">
        <v>92357</v>
      </c>
      <c r="AA1375" t="s">
        <v>1951</v>
      </c>
    </row>
    <row r="1376" spans="26:27" x14ac:dyDescent="0.2">
      <c r="Z1376">
        <v>92358</v>
      </c>
      <c r="AA1376" t="s">
        <v>1952</v>
      </c>
    </row>
    <row r="1377" spans="26:27" x14ac:dyDescent="0.2">
      <c r="Z1377">
        <v>92359</v>
      </c>
      <c r="AA1377" t="s">
        <v>1953</v>
      </c>
    </row>
    <row r="1378" spans="26:27" x14ac:dyDescent="0.2">
      <c r="Z1378">
        <v>92359</v>
      </c>
      <c r="AA1378" t="s">
        <v>1954</v>
      </c>
    </row>
    <row r="1379" spans="26:27" x14ac:dyDescent="0.2">
      <c r="Z1379">
        <v>92363</v>
      </c>
      <c r="AA1379" t="s">
        <v>1955</v>
      </c>
    </row>
    <row r="1380" spans="26:27" x14ac:dyDescent="0.2">
      <c r="Z1380">
        <v>92363</v>
      </c>
      <c r="AA1380" t="s">
        <v>1956</v>
      </c>
    </row>
    <row r="1381" spans="26:27" x14ac:dyDescent="0.2">
      <c r="Z1381">
        <v>92363</v>
      </c>
      <c r="AA1381" t="s">
        <v>1957</v>
      </c>
    </row>
    <row r="1382" spans="26:27" x14ac:dyDescent="0.2">
      <c r="Z1382">
        <v>92363</v>
      </c>
      <c r="AA1382" t="s">
        <v>1958</v>
      </c>
    </row>
    <row r="1383" spans="26:27" x14ac:dyDescent="0.2">
      <c r="Z1383">
        <v>92364</v>
      </c>
      <c r="AA1383" t="s">
        <v>1900</v>
      </c>
    </row>
    <row r="1384" spans="26:27" x14ac:dyDescent="0.2">
      <c r="Z1384">
        <v>92364</v>
      </c>
      <c r="AA1384" t="s">
        <v>1959</v>
      </c>
    </row>
    <row r="1385" spans="26:27" x14ac:dyDescent="0.2">
      <c r="Z1385">
        <v>92365</v>
      </c>
      <c r="AA1385" t="s">
        <v>1934</v>
      </c>
    </row>
    <row r="1386" spans="26:27" x14ac:dyDescent="0.2">
      <c r="Z1386">
        <v>92366</v>
      </c>
      <c r="AA1386" t="s">
        <v>1960</v>
      </c>
    </row>
    <row r="1387" spans="26:27" x14ac:dyDescent="0.2">
      <c r="Z1387">
        <v>92368</v>
      </c>
      <c r="AA1387" t="s">
        <v>1961</v>
      </c>
    </row>
    <row r="1388" spans="26:27" x14ac:dyDescent="0.2">
      <c r="Z1388">
        <v>92369</v>
      </c>
      <c r="AA1388" t="s">
        <v>1962</v>
      </c>
    </row>
    <row r="1389" spans="26:27" x14ac:dyDescent="0.2">
      <c r="Z1389">
        <v>92371</v>
      </c>
      <c r="AA1389" t="s">
        <v>1928</v>
      </c>
    </row>
    <row r="1390" spans="26:27" x14ac:dyDescent="0.2">
      <c r="Z1390">
        <v>92372</v>
      </c>
      <c r="AA1390" t="s">
        <v>1963</v>
      </c>
    </row>
    <row r="1391" spans="26:27" x14ac:dyDescent="0.2">
      <c r="Z1391">
        <v>92373</v>
      </c>
      <c r="AA1391" t="s">
        <v>1964</v>
      </c>
    </row>
    <row r="1392" spans="26:27" x14ac:dyDescent="0.2">
      <c r="Z1392">
        <v>92373</v>
      </c>
      <c r="AA1392" t="s">
        <v>1965</v>
      </c>
    </row>
    <row r="1393" spans="26:27" x14ac:dyDescent="0.2">
      <c r="Z1393">
        <v>92373</v>
      </c>
      <c r="AA1393" t="s">
        <v>1966</v>
      </c>
    </row>
    <row r="1394" spans="26:27" x14ac:dyDescent="0.2">
      <c r="Z1394">
        <v>92374</v>
      </c>
      <c r="AA1394" t="s">
        <v>1965</v>
      </c>
    </row>
    <row r="1395" spans="26:27" x14ac:dyDescent="0.2">
      <c r="Z1395">
        <v>92375</v>
      </c>
      <c r="AA1395" t="s">
        <v>1965</v>
      </c>
    </row>
    <row r="1396" spans="26:27" x14ac:dyDescent="0.2">
      <c r="Z1396">
        <v>92376</v>
      </c>
      <c r="AA1396" t="s">
        <v>1967</v>
      </c>
    </row>
    <row r="1397" spans="26:27" x14ac:dyDescent="0.2">
      <c r="Z1397">
        <v>92377</v>
      </c>
      <c r="AA1397" t="s">
        <v>1967</v>
      </c>
    </row>
    <row r="1398" spans="26:27" x14ac:dyDescent="0.2">
      <c r="Z1398">
        <v>92378</v>
      </c>
      <c r="AA1398" t="s">
        <v>1968</v>
      </c>
    </row>
    <row r="1399" spans="26:27" x14ac:dyDescent="0.2">
      <c r="Z1399">
        <v>92382</v>
      </c>
      <c r="AA1399" t="s">
        <v>1969</v>
      </c>
    </row>
    <row r="1400" spans="26:27" x14ac:dyDescent="0.2">
      <c r="Z1400">
        <v>92382</v>
      </c>
      <c r="AA1400" t="s">
        <v>1970</v>
      </c>
    </row>
    <row r="1401" spans="26:27" x14ac:dyDescent="0.2">
      <c r="Z1401">
        <v>92384</v>
      </c>
      <c r="AA1401" t="s">
        <v>1971</v>
      </c>
    </row>
    <row r="1402" spans="26:27" x14ac:dyDescent="0.2">
      <c r="Z1402">
        <v>92385</v>
      </c>
      <c r="AA1402" t="s">
        <v>1972</v>
      </c>
    </row>
    <row r="1403" spans="26:27" x14ac:dyDescent="0.2">
      <c r="Z1403">
        <v>92386</v>
      </c>
      <c r="AA1403" t="s">
        <v>1907</v>
      </c>
    </row>
    <row r="1404" spans="26:27" x14ac:dyDescent="0.2">
      <c r="Z1404">
        <v>92386</v>
      </c>
      <c r="AA1404" t="s">
        <v>1973</v>
      </c>
    </row>
    <row r="1405" spans="26:27" x14ac:dyDescent="0.2">
      <c r="Z1405">
        <v>92389</v>
      </c>
      <c r="AA1405" t="s">
        <v>1974</v>
      </c>
    </row>
    <row r="1406" spans="26:27" x14ac:dyDescent="0.2">
      <c r="Z1406">
        <v>92389</v>
      </c>
      <c r="AA1406" t="s">
        <v>1975</v>
      </c>
    </row>
    <row r="1407" spans="26:27" x14ac:dyDescent="0.2">
      <c r="Z1407">
        <v>92391</v>
      </c>
      <c r="AA1407" t="s">
        <v>1976</v>
      </c>
    </row>
    <row r="1408" spans="26:27" x14ac:dyDescent="0.2">
      <c r="Z1408">
        <v>92392</v>
      </c>
      <c r="AA1408" t="s">
        <v>1977</v>
      </c>
    </row>
    <row r="1409" spans="26:27" x14ac:dyDescent="0.2">
      <c r="Z1409">
        <v>92393</v>
      </c>
      <c r="AA1409" t="s">
        <v>1977</v>
      </c>
    </row>
    <row r="1410" spans="26:27" x14ac:dyDescent="0.2">
      <c r="Z1410">
        <v>92394</v>
      </c>
      <c r="AA1410" t="s">
        <v>1978</v>
      </c>
    </row>
    <row r="1411" spans="26:27" x14ac:dyDescent="0.2">
      <c r="Z1411">
        <v>92394</v>
      </c>
      <c r="AA1411" t="s">
        <v>1977</v>
      </c>
    </row>
    <row r="1412" spans="26:27" x14ac:dyDescent="0.2">
      <c r="Z1412">
        <v>92395</v>
      </c>
      <c r="AA1412" t="s">
        <v>1979</v>
      </c>
    </row>
    <row r="1413" spans="26:27" x14ac:dyDescent="0.2">
      <c r="Z1413">
        <v>92395</v>
      </c>
      <c r="AA1413" t="s">
        <v>1980</v>
      </c>
    </row>
    <row r="1414" spans="26:27" x14ac:dyDescent="0.2">
      <c r="Z1414">
        <v>92395</v>
      </c>
      <c r="AA1414" t="s">
        <v>1977</v>
      </c>
    </row>
    <row r="1415" spans="26:27" x14ac:dyDescent="0.2">
      <c r="Z1415">
        <v>92397</v>
      </c>
      <c r="AA1415" t="s">
        <v>1981</v>
      </c>
    </row>
    <row r="1416" spans="26:27" x14ac:dyDescent="0.2">
      <c r="Z1416">
        <v>92398</v>
      </c>
      <c r="AA1416" t="s">
        <v>1982</v>
      </c>
    </row>
    <row r="1417" spans="26:27" x14ac:dyDescent="0.2">
      <c r="Z1417">
        <v>92399</v>
      </c>
      <c r="AA1417" t="s">
        <v>1983</v>
      </c>
    </row>
    <row r="1418" spans="26:27" x14ac:dyDescent="0.2">
      <c r="Z1418">
        <v>92399</v>
      </c>
      <c r="AA1418" t="s">
        <v>1984</v>
      </c>
    </row>
    <row r="1419" spans="26:27" x14ac:dyDescent="0.2">
      <c r="Z1419">
        <v>92401</v>
      </c>
      <c r="AA1419" t="s">
        <v>1985</v>
      </c>
    </row>
    <row r="1420" spans="26:27" x14ac:dyDescent="0.2">
      <c r="Z1420">
        <v>92401</v>
      </c>
      <c r="AA1420" t="s">
        <v>1986</v>
      </c>
    </row>
    <row r="1421" spans="26:27" x14ac:dyDescent="0.2">
      <c r="Z1421">
        <v>92402</v>
      </c>
      <c r="AA1421" t="s">
        <v>1985</v>
      </c>
    </row>
    <row r="1422" spans="26:27" x14ac:dyDescent="0.2">
      <c r="Z1422">
        <v>92402</v>
      </c>
      <c r="AA1422" t="s">
        <v>1986</v>
      </c>
    </row>
    <row r="1423" spans="26:27" x14ac:dyDescent="0.2">
      <c r="Z1423">
        <v>92403</v>
      </c>
      <c r="AA1423" t="s">
        <v>1985</v>
      </c>
    </row>
    <row r="1424" spans="26:27" x14ac:dyDescent="0.2">
      <c r="Z1424">
        <v>92403</v>
      </c>
      <c r="AA1424" t="s">
        <v>1986</v>
      </c>
    </row>
    <row r="1425" spans="26:27" x14ac:dyDescent="0.2">
      <c r="Z1425">
        <v>92404</v>
      </c>
      <c r="AA1425" t="s">
        <v>1987</v>
      </c>
    </row>
    <row r="1426" spans="26:27" x14ac:dyDescent="0.2">
      <c r="Z1426">
        <v>92404</v>
      </c>
      <c r="AA1426" t="s">
        <v>1985</v>
      </c>
    </row>
    <row r="1427" spans="26:27" x14ac:dyDescent="0.2">
      <c r="Z1427">
        <v>92404</v>
      </c>
      <c r="AA1427" t="s">
        <v>1986</v>
      </c>
    </row>
    <row r="1428" spans="26:27" x14ac:dyDescent="0.2">
      <c r="Z1428">
        <v>92405</v>
      </c>
      <c r="AA1428" t="s">
        <v>1985</v>
      </c>
    </row>
    <row r="1429" spans="26:27" x14ac:dyDescent="0.2">
      <c r="Z1429">
        <v>92405</v>
      </c>
      <c r="AA1429" t="s">
        <v>1986</v>
      </c>
    </row>
    <row r="1430" spans="26:27" x14ac:dyDescent="0.2">
      <c r="Z1430">
        <v>92406</v>
      </c>
      <c r="AA1430" t="s">
        <v>1985</v>
      </c>
    </row>
    <row r="1431" spans="26:27" x14ac:dyDescent="0.2">
      <c r="Z1431">
        <v>92406</v>
      </c>
      <c r="AA1431" t="s">
        <v>1986</v>
      </c>
    </row>
    <row r="1432" spans="26:27" x14ac:dyDescent="0.2">
      <c r="Z1432">
        <v>92407</v>
      </c>
      <c r="AA1432" t="s">
        <v>1988</v>
      </c>
    </row>
    <row r="1433" spans="26:27" x14ac:dyDescent="0.2">
      <c r="Z1433">
        <v>92407</v>
      </c>
      <c r="AA1433" t="s">
        <v>1989</v>
      </c>
    </row>
    <row r="1434" spans="26:27" x14ac:dyDescent="0.2">
      <c r="Z1434">
        <v>92407</v>
      </c>
      <c r="AA1434" t="s">
        <v>1990</v>
      </c>
    </row>
    <row r="1435" spans="26:27" x14ac:dyDescent="0.2">
      <c r="Z1435">
        <v>92407</v>
      </c>
      <c r="AA1435" t="s">
        <v>1991</v>
      </c>
    </row>
    <row r="1436" spans="26:27" x14ac:dyDescent="0.2">
      <c r="Z1436">
        <v>92407</v>
      </c>
      <c r="AA1436" t="s">
        <v>1992</v>
      </c>
    </row>
    <row r="1437" spans="26:27" x14ac:dyDescent="0.2">
      <c r="Z1437">
        <v>92407</v>
      </c>
      <c r="AA1437" t="s">
        <v>1993</v>
      </c>
    </row>
    <row r="1438" spans="26:27" x14ac:dyDescent="0.2">
      <c r="Z1438">
        <v>92407</v>
      </c>
      <c r="AA1438" t="s">
        <v>1985</v>
      </c>
    </row>
    <row r="1439" spans="26:27" x14ac:dyDescent="0.2">
      <c r="Z1439">
        <v>92407</v>
      </c>
      <c r="AA1439" t="s">
        <v>1986</v>
      </c>
    </row>
    <row r="1440" spans="26:27" x14ac:dyDescent="0.2">
      <c r="Z1440">
        <v>92407</v>
      </c>
      <c r="AA1440" t="s">
        <v>1994</v>
      </c>
    </row>
    <row r="1441" spans="26:27" x14ac:dyDescent="0.2">
      <c r="Z1441">
        <v>92408</v>
      </c>
      <c r="AA1441" t="s">
        <v>1985</v>
      </c>
    </row>
    <row r="1442" spans="26:27" x14ac:dyDescent="0.2">
      <c r="Z1442">
        <v>92408</v>
      </c>
      <c r="AA1442" t="s">
        <v>1986</v>
      </c>
    </row>
    <row r="1443" spans="26:27" x14ac:dyDescent="0.2">
      <c r="Z1443">
        <v>92410</v>
      </c>
      <c r="AA1443" t="s">
        <v>1995</v>
      </c>
    </row>
    <row r="1444" spans="26:27" x14ac:dyDescent="0.2">
      <c r="Z1444">
        <v>92410</v>
      </c>
      <c r="AA1444" t="s">
        <v>1985</v>
      </c>
    </row>
    <row r="1445" spans="26:27" x14ac:dyDescent="0.2">
      <c r="Z1445">
        <v>92410</v>
      </c>
      <c r="AA1445" t="s">
        <v>1986</v>
      </c>
    </row>
    <row r="1446" spans="26:27" x14ac:dyDescent="0.2">
      <c r="Z1446">
        <v>92411</v>
      </c>
      <c r="AA1446" t="s">
        <v>1985</v>
      </c>
    </row>
    <row r="1447" spans="26:27" x14ac:dyDescent="0.2">
      <c r="Z1447">
        <v>92411</v>
      </c>
      <c r="AA1447" t="s">
        <v>1986</v>
      </c>
    </row>
    <row r="1448" spans="26:27" x14ac:dyDescent="0.2">
      <c r="Z1448">
        <v>92412</v>
      </c>
      <c r="AA1448" t="s">
        <v>1985</v>
      </c>
    </row>
    <row r="1449" spans="26:27" x14ac:dyDescent="0.2">
      <c r="Z1449">
        <v>92412</v>
      </c>
      <c r="AA1449" t="s">
        <v>1986</v>
      </c>
    </row>
    <row r="1450" spans="26:27" x14ac:dyDescent="0.2">
      <c r="Z1450">
        <v>92413</v>
      </c>
      <c r="AA1450" t="s">
        <v>1987</v>
      </c>
    </row>
    <row r="1451" spans="26:27" x14ac:dyDescent="0.2">
      <c r="Z1451">
        <v>92413</v>
      </c>
      <c r="AA1451" t="s">
        <v>1985</v>
      </c>
    </row>
    <row r="1452" spans="26:27" x14ac:dyDescent="0.2">
      <c r="Z1452">
        <v>92413</v>
      </c>
      <c r="AA1452" t="s">
        <v>1986</v>
      </c>
    </row>
    <row r="1453" spans="26:27" x14ac:dyDescent="0.2">
      <c r="Z1453">
        <v>92414</v>
      </c>
      <c r="AA1453" t="s">
        <v>1996</v>
      </c>
    </row>
    <row r="1454" spans="26:27" x14ac:dyDescent="0.2">
      <c r="Z1454">
        <v>92414</v>
      </c>
      <c r="AA1454" t="s">
        <v>1985</v>
      </c>
    </row>
    <row r="1455" spans="26:27" x14ac:dyDescent="0.2">
      <c r="Z1455">
        <v>92414</v>
      </c>
      <c r="AA1455" t="s">
        <v>1986</v>
      </c>
    </row>
    <row r="1456" spans="26:27" x14ac:dyDescent="0.2">
      <c r="Z1456">
        <v>92415</v>
      </c>
      <c r="AA1456" t="s">
        <v>1985</v>
      </c>
    </row>
    <row r="1457" spans="26:27" x14ac:dyDescent="0.2">
      <c r="Z1457">
        <v>92415</v>
      </c>
      <c r="AA1457" t="s">
        <v>1986</v>
      </c>
    </row>
    <row r="1458" spans="26:27" x14ac:dyDescent="0.2">
      <c r="Z1458">
        <v>92415</v>
      </c>
      <c r="AA1458" t="s">
        <v>1997</v>
      </c>
    </row>
    <row r="1459" spans="26:27" x14ac:dyDescent="0.2">
      <c r="Z1459">
        <v>92418</v>
      </c>
      <c r="AA1459" t="s">
        <v>1998</v>
      </c>
    </row>
    <row r="1460" spans="26:27" x14ac:dyDescent="0.2">
      <c r="Z1460">
        <v>92418</v>
      </c>
      <c r="AA1460" t="s">
        <v>1985</v>
      </c>
    </row>
    <row r="1461" spans="26:27" x14ac:dyDescent="0.2">
      <c r="Z1461">
        <v>92418</v>
      </c>
      <c r="AA1461" t="s">
        <v>1986</v>
      </c>
    </row>
    <row r="1462" spans="26:27" x14ac:dyDescent="0.2">
      <c r="Z1462">
        <v>92423</v>
      </c>
      <c r="AA1462" t="s">
        <v>1985</v>
      </c>
    </row>
    <row r="1463" spans="26:27" x14ac:dyDescent="0.2">
      <c r="Z1463">
        <v>92423</v>
      </c>
      <c r="AA1463" t="s">
        <v>1986</v>
      </c>
    </row>
    <row r="1464" spans="26:27" x14ac:dyDescent="0.2">
      <c r="Z1464">
        <v>92424</v>
      </c>
      <c r="AA1464" t="s">
        <v>1996</v>
      </c>
    </row>
    <row r="1465" spans="26:27" x14ac:dyDescent="0.2">
      <c r="Z1465">
        <v>92424</v>
      </c>
      <c r="AA1465" t="s">
        <v>1985</v>
      </c>
    </row>
    <row r="1466" spans="26:27" x14ac:dyDescent="0.2">
      <c r="Z1466">
        <v>92424</v>
      </c>
      <c r="AA1466" t="s">
        <v>1986</v>
      </c>
    </row>
    <row r="1467" spans="26:27" x14ac:dyDescent="0.2">
      <c r="Z1467">
        <v>92427</v>
      </c>
      <c r="AA1467" t="s">
        <v>1985</v>
      </c>
    </row>
    <row r="1468" spans="26:27" x14ac:dyDescent="0.2">
      <c r="Z1468">
        <v>92427</v>
      </c>
      <c r="AA1468" t="s">
        <v>1986</v>
      </c>
    </row>
    <row r="1469" spans="26:27" x14ac:dyDescent="0.2">
      <c r="Z1469">
        <v>92501</v>
      </c>
      <c r="AA1469" t="s">
        <v>1999</v>
      </c>
    </row>
    <row r="1470" spans="26:27" x14ac:dyDescent="0.2">
      <c r="Z1470">
        <v>92502</v>
      </c>
      <c r="AA1470" t="s">
        <v>1999</v>
      </c>
    </row>
    <row r="1471" spans="26:27" x14ac:dyDescent="0.2">
      <c r="Z1471">
        <v>92503</v>
      </c>
      <c r="AA1471" t="s">
        <v>2000</v>
      </c>
    </row>
    <row r="1472" spans="26:27" x14ac:dyDescent="0.2">
      <c r="Z1472">
        <v>92503</v>
      </c>
      <c r="AA1472" t="s">
        <v>1999</v>
      </c>
    </row>
    <row r="1473" spans="26:27" x14ac:dyDescent="0.2">
      <c r="Z1473">
        <v>92504</v>
      </c>
      <c r="AA1473" t="s">
        <v>2001</v>
      </c>
    </row>
    <row r="1474" spans="26:27" x14ac:dyDescent="0.2">
      <c r="Z1474">
        <v>92504</v>
      </c>
      <c r="AA1474" t="s">
        <v>1999</v>
      </c>
    </row>
    <row r="1475" spans="26:27" x14ac:dyDescent="0.2">
      <c r="Z1475">
        <v>92504</v>
      </c>
      <c r="AA1475" t="s">
        <v>2002</v>
      </c>
    </row>
    <row r="1476" spans="26:27" x14ac:dyDescent="0.2">
      <c r="Z1476">
        <v>92505</v>
      </c>
      <c r="AA1476" t="s">
        <v>2003</v>
      </c>
    </row>
    <row r="1477" spans="26:27" x14ac:dyDescent="0.2">
      <c r="Z1477">
        <v>92505</v>
      </c>
      <c r="AA1477" t="s">
        <v>1999</v>
      </c>
    </row>
    <row r="1478" spans="26:27" x14ac:dyDescent="0.2">
      <c r="Z1478">
        <v>92506</v>
      </c>
      <c r="AA1478" t="s">
        <v>1999</v>
      </c>
    </row>
    <row r="1479" spans="26:27" x14ac:dyDescent="0.2">
      <c r="Z1479">
        <v>92507</v>
      </c>
      <c r="AA1479" t="s">
        <v>2004</v>
      </c>
    </row>
    <row r="1480" spans="26:27" x14ac:dyDescent="0.2">
      <c r="Z1480">
        <v>92507</v>
      </c>
      <c r="AA1480" t="s">
        <v>2005</v>
      </c>
    </row>
    <row r="1481" spans="26:27" x14ac:dyDescent="0.2">
      <c r="Z1481">
        <v>92507</v>
      </c>
      <c r="AA1481" t="s">
        <v>1999</v>
      </c>
    </row>
    <row r="1482" spans="26:27" x14ac:dyDescent="0.2">
      <c r="Z1482">
        <v>92508</v>
      </c>
      <c r="AA1482" t="s">
        <v>1999</v>
      </c>
    </row>
    <row r="1483" spans="26:27" x14ac:dyDescent="0.2">
      <c r="Z1483">
        <v>92509</v>
      </c>
      <c r="AA1483" t="s">
        <v>2006</v>
      </c>
    </row>
    <row r="1484" spans="26:27" x14ac:dyDescent="0.2">
      <c r="Z1484">
        <v>92509</v>
      </c>
      <c r="AA1484" t="s">
        <v>1999</v>
      </c>
    </row>
    <row r="1485" spans="26:27" x14ac:dyDescent="0.2">
      <c r="Z1485">
        <v>92509</v>
      </c>
      <c r="AA1485" t="s">
        <v>2007</v>
      </c>
    </row>
    <row r="1486" spans="26:27" x14ac:dyDescent="0.2">
      <c r="Z1486">
        <v>92513</v>
      </c>
      <c r="AA1486" t="s">
        <v>1999</v>
      </c>
    </row>
    <row r="1487" spans="26:27" x14ac:dyDescent="0.2">
      <c r="Z1487">
        <v>92514</v>
      </c>
      <c r="AA1487" t="s">
        <v>1999</v>
      </c>
    </row>
    <row r="1488" spans="26:27" x14ac:dyDescent="0.2">
      <c r="Z1488">
        <v>92515</v>
      </c>
      <c r="AA1488" t="s">
        <v>1999</v>
      </c>
    </row>
    <row r="1489" spans="26:27" x14ac:dyDescent="0.2">
      <c r="Z1489">
        <v>92516</v>
      </c>
      <c r="AA1489" t="s">
        <v>1999</v>
      </c>
    </row>
    <row r="1490" spans="26:27" x14ac:dyDescent="0.2">
      <c r="Z1490">
        <v>92517</v>
      </c>
      <c r="AA1490" t="s">
        <v>1999</v>
      </c>
    </row>
    <row r="1491" spans="26:27" x14ac:dyDescent="0.2">
      <c r="Z1491">
        <v>92518</v>
      </c>
      <c r="AA1491" t="s">
        <v>2008</v>
      </c>
    </row>
    <row r="1492" spans="26:27" x14ac:dyDescent="0.2">
      <c r="Z1492">
        <v>92518</v>
      </c>
      <c r="AA1492" t="s">
        <v>2009</v>
      </c>
    </row>
    <row r="1493" spans="26:27" x14ac:dyDescent="0.2">
      <c r="Z1493">
        <v>92518</v>
      </c>
      <c r="AA1493" t="s">
        <v>1999</v>
      </c>
    </row>
    <row r="1494" spans="26:27" x14ac:dyDescent="0.2">
      <c r="Z1494">
        <v>92519</v>
      </c>
      <c r="AA1494" t="s">
        <v>1999</v>
      </c>
    </row>
    <row r="1495" spans="26:27" x14ac:dyDescent="0.2">
      <c r="Z1495">
        <v>92519</v>
      </c>
      <c r="AA1495" t="s">
        <v>2007</v>
      </c>
    </row>
    <row r="1496" spans="26:27" x14ac:dyDescent="0.2">
      <c r="Z1496">
        <v>92521</v>
      </c>
      <c r="AA1496" t="s">
        <v>1999</v>
      </c>
    </row>
    <row r="1497" spans="26:27" x14ac:dyDescent="0.2">
      <c r="Z1497">
        <v>92521</v>
      </c>
      <c r="AA1497" t="s">
        <v>2010</v>
      </c>
    </row>
    <row r="1498" spans="26:27" x14ac:dyDescent="0.2">
      <c r="Z1498">
        <v>92522</v>
      </c>
      <c r="AA1498" t="s">
        <v>2011</v>
      </c>
    </row>
    <row r="1499" spans="26:27" x14ac:dyDescent="0.2">
      <c r="Z1499">
        <v>92522</v>
      </c>
      <c r="AA1499" t="s">
        <v>1999</v>
      </c>
    </row>
    <row r="1500" spans="26:27" x14ac:dyDescent="0.2">
      <c r="Z1500">
        <v>92530</v>
      </c>
      <c r="AA1500" t="s">
        <v>2012</v>
      </c>
    </row>
    <row r="1501" spans="26:27" x14ac:dyDescent="0.2">
      <c r="Z1501">
        <v>92531</v>
      </c>
      <c r="AA1501" t="s">
        <v>2012</v>
      </c>
    </row>
    <row r="1502" spans="26:27" x14ac:dyDescent="0.2">
      <c r="Z1502">
        <v>92532</v>
      </c>
      <c r="AA1502" t="s">
        <v>2012</v>
      </c>
    </row>
    <row r="1503" spans="26:27" x14ac:dyDescent="0.2">
      <c r="Z1503">
        <v>92536</v>
      </c>
      <c r="AA1503" t="s">
        <v>2013</v>
      </c>
    </row>
    <row r="1504" spans="26:27" x14ac:dyDescent="0.2">
      <c r="Z1504">
        <v>92536</v>
      </c>
      <c r="AA1504" t="s">
        <v>2014</v>
      </c>
    </row>
    <row r="1505" spans="26:27" x14ac:dyDescent="0.2">
      <c r="Z1505">
        <v>92539</v>
      </c>
      <c r="AA1505" t="s">
        <v>2015</v>
      </c>
    </row>
    <row r="1506" spans="26:27" x14ac:dyDescent="0.2">
      <c r="Z1506">
        <v>92543</v>
      </c>
      <c r="AA1506" t="s">
        <v>2016</v>
      </c>
    </row>
    <row r="1507" spans="26:27" x14ac:dyDescent="0.2">
      <c r="Z1507">
        <v>92544</v>
      </c>
      <c r="AA1507" t="s">
        <v>2016</v>
      </c>
    </row>
    <row r="1508" spans="26:27" x14ac:dyDescent="0.2">
      <c r="Z1508">
        <v>92545</v>
      </c>
      <c r="AA1508" t="s">
        <v>2016</v>
      </c>
    </row>
    <row r="1509" spans="26:27" x14ac:dyDescent="0.2">
      <c r="Z1509">
        <v>92546</v>
      </c>
      <c r="AA1509" t="s">
        <v>2016</v>
      </c>
    </row>
    <row r="1510" spans="26:27" x14ac:dyDescent="0.2">
      <c r="Z1510">
        <v>92548</v>
      </c>
      <c r="AA1510" t="s">
        <v>2017</v>
      </c>
    </row>
    <row r="1511" spans="26:27" x14ac:dyDescent="0.2">
      <c r="Z1511">
        <v>92549</v>
      </c>
      <c r="AA1511" t="s">
        <v>2018</v>
      </c>
    </row>
    <row r="1512" spans="26:27" x14ac:dyDescent="0.2">
      <c r="Z1512">
        <v>92551</v>
      </c>
      <c r="AA1512" t="s">
        <v>2019</v>
      </c>
    </row>
    <row r="1513" spans="26:27" x14ac:dyDescent="0.2">
      <c r="Z1513">
        <v>92552</v>
      </c>
      <c r="AA1513" t="s">
        <v>2019</v>
      </c>
    </row>
    <row r="1514" spans="26:27" x14ac:dyDescent="0.2">
      <c r="Z1514">
        <v>92553</v>
      </c>
      <c r="AA1514" t="s">
        <v>2019</v>
      </c>
    </row>
    <row r="1515" spans="26:27" x14ac:dyDescent="0.2">
      <c r="Z1515">
        <v>92554</v>
      </c>
      <c r="AA1515" t="s">
        <v>2019</v>
      </c>
    </row>
    <row r="1516" spans="26:27" x14ac:dyDescent="0.2">
      <c r="Z1516">
        <v>92555</v>
      </c>
      <c r="AA1516" t="s">
        <v>2019</v>
      </c>
    </row>
    <row r="1517" spans="26:27" x14ac:dyDescent="0.2">
      <c r="Z1517">
        <v>92555</v>
      </c>
      <c r="AA1517" t="s">
        <v>2020</v>
      </c>
    </row>
    <row r="1518" spans="26:27" x14ac:dyDescent="0.2">
      <c r="Z1518">
        <v>92556</v>
      </c>
      <c r="AA1518" t="s">
        <v>2019</v>
      </c>
    </row>
    <row r="1519" spans="26:27" x14ac:dyDescent="0.2">
      <c r="Z1519">
        <v>92557</v>
      </c>
      <c r="AA1519" t="s">
        <v>2019</v>
      </c>
    </row>
    <row r="1520" spans="26:27" x14ac:dyDescent="0.2">
      <c r="Z1520">
        <v>92561</v>
      </c>
      <c r="AA1520" t="s">
        <v>2021</v>
      </c>
    </row>
    <row r="1521" spans="26:27" x14ac:dyDescent="0.2">
      <c r="Z1521">
        <v>92561</v>
      </c>
      <c r="AA1521" t="s">
        <v>2022</v>
      </c>
    </row>
    <row r="1522" spans="26:27" x14ac:dyDescent="0.2">
      <c r="Z1522">
        <v>92562</v>
      </c>
      <c r="AA1522" t="s">
        <v>2023</v>
      </c>
    </row>
    <row r="1523" spans="26:27" x14ac:dyDescent="0.2">
      <c r="Z1523">
        <v>92562</v>
      </c>
      <c r="AA1523" t="s">
        <v>2024</v>
      </c>
    </row>
    <row r="1524" spans="26:27" x14ac:dyDescent="0.2">
      <c r="Z1524">
        <v>92563</v>
      </c>
      <c r="AA1524" t="s">
        <v>2023</v>
      </c>
    </row>
    <row r="1525" spans="26:27" x14ac:dyDescent="0.2">
      <c r="Z1525">
        <v>92563</v>
      </c>
      <c r="AA1525" t="s">
        <v>2024</v>
      </c>
    </row>
    <row r="1526" spans="26:27" x14ac:dyDescent="0.2">
      <c r="Z1526">
        <v>92564</v>
      </c>
      <c r="AA1526" t="s">
        <v>2023</v>
      </c>
    </row>
    <row r="1527" spans="26:27" x14ac:dyDescent="0.2">
      <c r="Z1527">
        <v>92564</v>
      </c>
      <c r="AA1527" t="s">
        <v>2024</v>
      </c>
    </row>
    <row r="1528" spans="26:27" x14ac:dyDescent="0.2">
      <c r="Z1528">
        <v>92567</v>
      </c>
      <c r="AA1528" t="s">
        <v>2025</v>
      </c>
    </row>
    <row r="1529" spans="26:27" x14ac:dyDescent="0.2">
      <c r="Z1529">
        <v>92567</v>
      </c>
      <c r="AA1529" t="s">
        <v>2026</v>
      </c>
    </row>
    <row r="1530" spans="26:27" x14ac:dyDescent="0.2">
      <c r="Z1530">
        <v>92570</v>
      </c>
      <c r="AA1530" t="s">
        <v>2027</v>
      </c>
    </row>
    <row r="1531" spans="26:27" x14ac:dyDescent="0.2">
      <c r="Z1531">
        <v>92571</v>
      </c>
      <c r="AA1531" t="s">
        <v>2027</v>
      </c>
    </row>
    <row r="1532" spans="26:27" x14ac:dyDescent="0.2">
      <c r="Z1532">
        <v>92572</v>
      </c>
      <c r="AA1532" t="s">
        <v>2027</v>
      </c>
    </row>
    <row r="1533" spans="26:27" x14ac:dyDescent="0.2">
      <c r="Z1533">
        <v>92581</v>
      </c>
      <c r="AA1533" t="s">
        <v>2028</v>
      </c>
    </row>
    <row r="1534" spans="26:27" x14ac:dyDescent="0.2">
      <c r="Z1534">
        <v>92582</v>
      </c>
      <c r="AA1534" t="s">
        <v>2028</v>
      </c>
    </row>
    <row r="1535" spans="26:27" x14ac:dyDescent="0.2">
      <c r="Z1535">
        <v>92583</v>
      </c>
      <c r="AA1535" t="s">
        <v>2029</v>
      </c>
    </row>
    <row r="1536" spans="26:27" x14ac:dyDescent="0.2">
      <c r="Z1536">
        <v>92583</v>
      </c>
      <c r="AA1536" t="s">
        <v>2030</v>
      </c>
    </row>
    <row r="1537" spans="26:27" x14ac:dyDescent="0.2">
      <c r="Z1537">
        <v>92583</v>
      </c>
      <c r="AA1537" t="s">
        <v>2028</v>
      </c>
    </row>
    <row r="1538" spans="26:27" x14ac:dyDescent="0.2">
      <c r="Z1538">
        <v>92584</v>
      </c>
      <c r="AA1538" t="s">
        <v>2031</v>
      </c>
    </row>
    <row r="1539" spans="26:27" x14ac:dyDescent="0.2">
      <c r="Z1539">
        <v>92584</v>
      </c>
      <c r="AA1539" t="s">
        <v>2032</v>
      </c>
    </row>
    <row r="1540" spans="26:27" x14ac:dyDescent="0.2">
      <c r="Z1540">
        <v>92585</v>
      </c>
      <c r="AA1540" t="s">
        <v>2033</v>
      </c>
    </row>
    <row r="1541" spans="26:27" x14ac:dyDescent="0.2">
      <c r="Z1541">
        <v>92585</v>
      </c>
      <c r="AA1541" t="s">
        <v>2032</v>
      </c>
    </row>
    <row r="1542" spans="26:27" x14ac:dyDescent="0.2">
      <c r="Z1542">
        <v>92586</v>
      </c>
      <c r="AA1542" t="s">
        <v>2032</v>
      </c>
    </row>
    <row r="1543" spans="26:27" x14ac:dyDescent="0.2">
      <c r="Z1543">
        <v>92587</v>
      </c>
      <c r="AA1543" t="s">
        <v>2034</v>
      </c>
    </row>
    <row r="1544" spans="26:27" x14ac:dyDescent="0.2">
      <c r="Z1544">
        <v>92587</v>
      </c>
      <c r="AA1544" t="s">
        <v>2035</v>
      </c>
    </row>
    <row r="1545" spans="26:27" x14ac:dyDescent="0.2">
      <c r="Z1545">
        <v>92587</v>
      </c>
      <c r="AA1545" t="s">
        <v>2032</v>
      </c>
    </row>
    <row r="1546" spans="26:27" x14ac:dyDescent="0.2">
      <c r="Z1546">
        <v>92589</v>
      </c>
      <c r="AA1546" t="s">
        <v>2036</v>
      </c>
    </row>
    <row r="1547" spans="26:27" x14ac:dyDescent="0.2">
      <c r="Z1547">
        <v>92589</v>
      </c>
      <c r="AA1547" t="s">
        <v>2037</v>
      </c>
    </row>
    <row r="1548" spans="26:27" x14ac:dyDescent="0.2">
      <c r="Z1548">
        <v>92590</v>
      </c>
      <c r="AA1548" t="s">
        <v>2036</v>
      </c>
    </row>
    <row r="1549" spans="26:27" x14ac:dyDescent="0.2">
      <c r="Z1549">
        <v>92590</v>
      </c>
      <c r="AA1549" t="s">
        <v>2037</v>
      </c>
    </row>
    <row r="1550" spans="26:27" x14ac:dyDescent="0.2">
      <c r="Z1550">
        <v>92591</v>
      </c>
      <c r="AA1550" t="s">
        <v>2036</v>
      </c>
    </row>
    <row r="1551" spans="26:27" x14ac:dyDescent="0.2">
      <c r="Z1551">
        <v>92591</v>
      </c>
      <c r="AA1551" t="s">
        <v>2037</v>
      </c>
    </row>
    <row r="1552" spans="26:27" x14ac:dyDescent="0.2">
      <c r="Z1552">
        <v>92592</v>
      </c>
      <c r="AA1552" t="s">
        <v>2036</v>
      </c>
    </row>
    <row r="1553" spans="26:27" x14ac:dyDescent="0.2">
      <c r="Z1553">
        <v>92592</v>
      </c>
      <c r="AA1553" t="s">
        <v>2037</v>
      </c>
    </row>
    <row r="1554" spans="26:27" x14ac:dyDescent="0.2">
      <c r="Z1554">
        <v>92593</v>
      </c>
      <c r="AA1554" t="s">
        <v>2036</v>
      </c>
    </row>
    <row r="1555" spans="26:27" x14ac:dyDescent="0.2">
      <c r="Z1555">
        <v>92593</v>
      </c>
      <c r="AA1555" t="s">
        <v>2037</v>
      </c>
    </row>
    <row r="1556" spans="26:27" x14ac:dyDescent="0.2">
      <c r="Z1556">
        <v>92595</v>
      </c>
      <c r="AA1556" t="s">
        <v>2038</v>
      </c>
    </row>
    <row r="1557" spans="26:27" x14ac:dyDescent="0.2">
      <c r="Z1557">
        <v>92596</v>
      </c>
      <c r="AA1557" t="s">
        <v>2039</v>
      </c>
    </row>
    <row r="1558" spans="26:27" x14ac:dyDescent="0.2">
      <c r="Z1558">
        <v>92599</v>
      </c>
      <c r="AA1558" t="s">
        <v>2027</v>
      </c>
    </row>
    <row r="1559" spans="26:27" x14ac:dyDescent="0.2">
      <c r="Z1559">
        <v>92599</v>
      </c>
      <c r="AA1559" t="s">
        <v>2040</v>
      </c>
    </row>
    <row r="1560" spans="26:27" x14ac:dyDescent="0.2">
      <c r="Z1560">
        <v>92602</v>
      </c>
      <c r="AA1560" t="s">
        <v>2041</v>
      </c>
    </row>
    <row r="1561" spans="26:27" x14ac:dyDescent="0.2">
      <c r="Z1561">
        <v>92603</v>
      </c>
      <c r="AA1561" t="s">
        <v>2041</v>
      </c>
    </row>
    <row r="1562" spans="26:27" x14ac:dyDescent="0.2">
      <c r="Z1562">
        <v>92604</v>
      </c>
      <c r="AA1562" t="s">
        <v>2041</v>
      </c>
    </row>
    <row r="1563" spans="26:27" x14ac:dyDescent="0.2">
      <c r="Z1563">
        <v>92605</v>
      </c>
      <c r="AA1563" t="s">
        <v>2042</v>
      </c>
    </row>
    <row r="1564" spans="26:27" x14ac:dyDescent="0.2">
      <c r="Z1564">
        <v>92605</v>
      </c>
      <c r="AA1564" t="s">
        <v>2043</v>
      </c>
    </row>
    <row r="1565" spans="26:27" x14ac:dyDescent="0.2">
      <c r="Z1565">
        <v>92606</v>
      </c>
      <c r="AA1565" t="s">
        <v>2041</v>
      </c>
    </row>
    <row r="1566" spans="26:27" x14ac:dyDescent="0.2">
      <c r="Z1566">
        <v>92607</v>
      </c>
      <c r="AA1566" t="s">
        <v>2044</v>
      </c>
    </row>
    <row r="1567" spans="26:27" x14ac:dyDescent="0.2">
      <c r="Z1567">
        <v>92607</v>
      </c>
      <c r="AA1567" t="s">
        <v>2045</v>
      </c>
    </row>
    <row r="1568" spans="26:27" x14ac:dyDescent="0.2">
      <c r="Z1568">
        <v>92609</v>
      </c>
      <c r="AA1568" t="s">
        <v>2046</v>
      </c>
    </row>
    <row r="1569" spans="26:27" x14ac:dyDescent="0.2">
      <c r="Z1569">
        <v>92609</v>
      </c>
      <c r="AA1569" t="s">
        <v>2047</v>
      </c>
    </row>
    <row r="1570" spans="26:27" x14ac:dyDescent="0.2">
      <c r="Z1570">
        <v>92610</v>
      </c>
      <c r="AA1570" t="s">
        <v>2046</v>
      </c>
    </row>
    <row r="1571" spans="26:27" x14ac:dyDescent="0.2">
      <c r="Z1571">
        <v>92610</v>
      </c>
      <c r="AA1571" t="s">
        <v>2048</v>
      </c>
    </row>
    <row r="1572" spans="26:27" x14ac:dyDescent="0.2">
      <c r="Z1572">
        <v>92610</v>
      </c>
      <c r="AA1572" t="s">
        <v>2049</v>
      </c>
    </row>
    <row r="1573" spans="26:27" x14ac:dyDescent="0.2">
      <c r="Z1573">
        <v>92610</v>
      </c>
      <c r="AA1573" t="s">
        <v>2047</v>
      </c>
    </row>
    <row r="1574" spans="26:27" x14ac:dyDescent="0.2">
      <c r="Z1574">
        <v>92612</v>
      </c>
      <c r="AA1574" t="s">
        <v>2041</v>
      </c>
    </row>
    <row r="1575" spans="26:27" x14ac:dyDescent="0.2">
      <c r="Z1575">
        <v>92614</v>
      </c>
      <c r="AA1575" t="s">
        <v>2041</v>
      </c>
    </row>
    <row r="1576" spans="26:27" x14ac:dyDescent="0.2">
      <c r="Z1576">
        <v>92615</v>
      </c>
      <c r="AA1576" t="s">
        <v>2042</v>
      </c>
    </row>
    <row r="1577" spans="26:27" x14ac:dyDescent="0.2">
      <c r="Z1577">
        <v>92615</v>
      </c>
      <c r="AA1577" t="s">
        <v>2043</v>
      </c>
    </row>
    <row r="1578" spans="26:27" x14ac:dyDescent="0.2">
      <c r="Z1578">
        <v>92616</v>
      </c>
      <c r="AA1578" t="s">
        <v>2041</v>
      </c>
    </row>
    <row r="1579" spans="26:27" x14ac:dyDescent="0.2">
      <c r="Z1579">
        <v>92617</v>
      </c>
      <c r="AA1579" t="s">
        <v>2041</v>
      </c>
    </row>
    <row r="1580" spans="26:27" x14ac:dyDescent="0.2">
      <c r="Z1580">
        <v>92618</v>
      </c>
      <c r="AA1580" t="s">
        <v>2041</v>
      </c>
    </row>
    <row r="1581" spans="26:27" x14ac:dyDescent="0.2">
      <c r="Z1581">
        <v>92619</v>
      </c>
      <c r="AA1581" t="s">
        <v>2041</v>
      </c>
    </row>
    <row r="1582" spans="26:27" x14ac:dyDescent="0.2">
      <c r="Z1582">
        <v>92620</v>
      </c>
      <c r="AA1582" t="s">
        <v>2041</v>
      </c>
    </row>
    <row r="1583" spans="26:27" x14ac:dyDescent="0.2">
      <c r="Z1583">
        <v>92623</v>
      </c>
      <c r="AA1583" t="s">
        <v>2041</v>
      </c>
    </row>
    <row r="1584" spans="26:27" x14ac:dyDescent="0.2">
      <c r="Z1584">
        <v>92624</v>
      </c>
      <c r="AA1584" t="s">
        <v>2050</v>
      </c>
    </row>
    <row r="1585" spans="26:27" x14ac:dyDescent="0.2">
      <c r="Z1585">
        <v>92624</v>
      </c>
      <c r="AA1585" t="s">
        <v>2051</v>
      </c>
    </row>
    <row r="1586" spans="26:27" x14ac:dyDescent="0.2">
      <c r="Z1586">
        <v>92624</v>
      </c>
      <c r="AA1586" t="s">
        <v>2052</v>
      </c>
    </row>
    <row r="1587" spans="26:27" x14ac:dyDescent="0.2">
      <c r="Z1587">
        <v>92625</v>
      </c>
      <c r="AA1587" t="s">
        <v>2053</v>
      </c>
    </row>
    <row r="1588" spans="26:27" x14ac:dyDescent="0.2">
      <c r="Z1588">
        <v>92625</v>
      </c>
      <c r="AA1588" t="s">
        <v>2054</v>
      </c>
    </row>
    <row r="1589" spans="26:27" x14ac:dyDescent="0.2">
      <c r="Z1589">
        <v>92626</v>
      </c>
      <c r="AA1589" t="s">
        <v>2055</v>
      </c>
    </row>
    <row r="1590" spans="26:27" x14ac:dyDescent="0.2">
      <c r="Z1590">
        <v>92627</v>
      </c>
      <c r="AA1590" t="s">
        <v>2055</v>
      </c>
    </row>
    <row r="1591" spans="26:27" x14ac:dyDescent="0.2">
      <c r="Z1591">
        <v>92628</v>
      </c>
      <c r="AA1591" t="s">
        <v>2055</v>
      </c>
    </row>
    <row r="1592" spans="26:27" x14ac:dyDescent="0.2">
      <c r="Z1592">
        <v>92629</v>
      </c>
      <c r="AA1592" t="s">
        <v>2052</v>
      </c>
    </row>
    <row r="1593" spans="26:27" x14ac:dyDescent="0.2">
      <c r="Z1593">
        <v>92629</v>
      </c>
      <c r="AA1593" t="s">
        <v>2056</v>
      </c>
    </row>
    <row r="1594" spans="26:27" x14ac:dyDescent="0.2">
      <c r="Z1594">
        <v>92629</v>
      </c>
      <c r="AA1594" t="s">
        <v>2057</v>
      </c>
    </row>
    <row r="1595" spans="26:27" x14ac:dyDescent="0.2">
      <c r="Z1595">
        <v>92630</v>
      </c>
      <c r="AA1595" t="s">
        <v>2046</v>
      </c>
    </row>
    <row r="1596" spans="26:27" x14ac:dyDescent="0.2">
      <c r="Z1596">
        <v>92630</v>
      </c>
      <c r="AA1596" t="s">
        <v>2047</v>
      </c>
    </row>
    <row r="1597" spans="26:27" x14ac:dyDescent="0.2">
      <c r="Z1597">
        <v>92637</v>
      </c>
      <c r="AA1597" t="s">
        <v>2044</v>
      </c>
    </row>
    <row r="1598" spans="26:27" x14ac:dyDescent="0.2">
      <c r="Z1598">
        <v>92637</v>
      </c>
      <c r="AA1598" t="s">
        <v>2058</v>
      </c>
    </row>
    <row r="1599" spans="26:27" x14ac:dyDescent="0.2">
      <c r="Z1599">
        <v>92637</v>
      </c>
      <c r="AA1599" t="s">
        <v>2059</v>
      </c>
    </row>
    <row r="1600" spans="26:27" x14ac:dyDescent="0.2">
      <c r="Z1600">
        <v>92646</v>
      </c>
      <c r="AA1600" t="s">
        <v>2042</v>
      </c>
    </row>
    <row r="1601" spans="26:27" x14ac:dyDescent="0.2">
      <c r="Z1601">
        <v>92646</v>
      </c>
      <c r="AA1601" t="s">
        <v>2060</v>
      </c>
    </row>
    <row r="1602" spans="26:27" x14ac:dyDescent="0.2">
      <c r="Z1602">
        <v>92646</v>
      </c>
      <c r="AA1602" t="s">
        <v>2043</v>
      </c>
    </row>
    <row r="1603" spans="26:27" x14ac:dyDescent="0.2">
      <c r="Z1603">
        <v>92647</v>
      </c>
      <c r="AA1603" t="s">
        <v>2042</v>
      </c>
    </row>
    <row r="1604" spans="26:27" x14ac:dyDescent="0.2">
      <c r="Z1604">
        <v>92647</v>
      </c>
      <c r="AA1604" t="s">
        <v>2043</v>
      </c>
    </row>
    <row r="1605" spans="26:27" x14ac:dyDescent="0.2">
      <c r="Z1605">
        <v>92648</v>
      </c>
      <c r="AA1605" t="s">
        <v>2061</v>
      </c>
    </row>
    <row r="1606" spans="26:27" x14ac:dyDescent="0.2">
      <c r="Z1606">
        <v>92648</v>
      </c>
      <c r="AA1606" t="s">
        <v>2042</v>
      </c>
    </row>
    <row r="1607" spans="26:27" x14ac:dyDescent="0.2">
      <c r="Z1607">
        <v>92648</v>
      </c>
      <c r="AA1607" t="s">
        <v>2043</v>
      </c>
    </row>
    <row r="1608" spans="26:27" x14ac:dyDescent="0.2">
      <c r="Z1608">
        <v>92649</v>
      </c>
      <c r="AA1608" t="s">
        <v>2042</v>
      </c>
    </row>
    <row r="1609" spans="26:27" x14ac:dyDescent="0.2">
      <c r="Z1609">
        <v>92649</v>
      </c>
      <c r="AA1609" t="s">
        <v>2043</v>
      </c>
    </row>
    <row r="1610" spans="26:27" x14ac:dyDescent="0.2">
      <c r="Z1610">
        <v>92650</v>
      </c>
      <c r="AA1610" t="s">
        <v>2062</v>
      </c>
    </row>
    <row r="1611" spans="26:27" x14ac:dyDescent="0.2">
      <c r="Z1611">
        <v>92650</v>
      </c>
      <c r="AA1611" t="s">
        <v>2041</v>
      </c>
    </row>
    <row r="1612" spans="26:27" x14ac:dyDescent="0.2">
      <c r="Z1612">
        <v>92651</v>
      </c>
      <c r="AA1612" t="s">
        <v>2044</v>
      </c>
    </row>
    <row r="1613" spans="26:27" x14ac:dyDescent="0.2">
      <c r="Z1613">
        <v>92651</v>
      </c>
      <c r="AA1613" t="s">
        <v>2063</v>
      </c>
    </row>
    <row r="1614" spans="26:27" x14ac:dyDescent="0.2">
      <c r="Z1614">
        <v>92652</v>
      </c>
      <c r="AA1614" t="s">
        <v>2044</v>
      </c>
    </row>
    <row r="1615" spans="26:27" x14ac:dyDescent="0.2">
      <c r="Z1615">
        <v>92652</v>
      </c>
      <c r="AA1615" t="s">
        <v>2064</v>
      </c>
    </row>
    <row r="1616" spans="26:27" x14ac:dyDescent="0.2">
      <c r="Z1616">
        <v>92653</v>
      </c>
      <c r="AA1616" t="s">
        <v>2065</v>
      </c>
    </row>
    <row r="1617" spans="26:27" x14ac:dyDescent="0.2">
      <c r="Z1617">
        <v>92653</v>
      </c>
      <c r="AA1617" t="s">
        <v>2044</v>
      </c>
    </row>
    <row r="1618" spans="26:27" x14ac:dyDescent="0.2">
      <c r="Z1618">
        <v>92653</v>
      </c>
      <c r="AA1618" t="s">
        <v>2058</v>
      </c>
    </row>
    <row r="1619" spans="26:27" x14ac:dyDescent="0.2">
      <c r="Z1619">
        <v>92653</v>
      </c>
      <c r="AA1619" t="s">
        <v>2059</v>
      </c>
    </row>
    <row r="1620" spans="26:27" x14ac:dyDescent="0.2">
      <c r="Z1620">
        <v>92654</v>
      </c>
      <c r="AA1620" t="s">
        <v>2044</v>
      </c>
    </row>
    <row r="1621" spans="26:27" x14ac:dyDescent="0.2">
      <c r="Z1621">
        <v>92654</v>
      </c>
      <c r="AA1621" t="s">
        <v>2058</v>
      </c>
    </row>
    <row r="1622" spans="26:27" x14ac:dyDescent="0.2">
      <c r="Z1622">
        <v>92654</v>
      </c>
      <c r="AA1622" t="s">
        <v>2059</v>
      </c>
    </row>
    <row r="1623" spans="26:27" x14ac:dyDescent="0.2">
      <c r="Z1623">
        <v>92655</v>
      </c>
      <c r="AA1623" t="s">
        <v>2066</v>
      </c>
    </row>
    <row r="1624" spans="26:27" x14ac:dyDescent="0.2">
      <c r="Z1624">
        <v>92656</v>
      </c>
      <c r="AA1624" t="s">
        <v>2065</v>
      </c>
    </row>
    <row r="1625" spans="26:27" x14ac:dyDescent="0.2">
      <c r="Z1625">
        <v>92656</v>
      </c>
      <c r="AA1625" t="s">
        <v>2044</v>
      </c>
    </row>
    <row r="1626" spans="26:27" x14ac:dyDescent="0.2">
      <c r="Z1626">
        <v>92656</v>
      </c>
      <c r="AA1626" t="s">
        <v>2058</v>
      </c>
    </row>
    <row r="1627" spans="26:27" x14ac:dyDescent="0.2">
      <c r="Z1627">
        <v>92657</v>
      </c>
      <c r="AA1627" t="s">
        <v>2067</v>
      </c>
    </row>
    <row r="1628" spans="26:27" x14ac:dyDescent="0.2">
      <c r="Z1628">
        <v>92657</v>
      </c>
      <c r="AA1628" t="s">
        <v>2068</v>
      </c>
    </row>
    <row r="1629" spans="26:27" x14ac:dyDescent="0.2">
      <c r="Z1629">
        <v>92658</v>
      </c>
      <c r="AA1629" t="s">
        <v>2067</v>
      </c>
    </row>
    <row r="1630" spans="26:27" x14ac:dyDescent="0.2">
      <c r="Z1630">
        <v>92659</v>
      </c>
      <c r="AA1630" t="s">
        <v>2067</v>
      </c>
    </row>
    <row r="1631" spans="26:27" x14ac:dyDescent="0.2">
      <c r="Z1631">
        <v>92660</v>
      </c>
      <c r="AA1631" t="s">
        <v>2067</v>
      </c>
    </row>
    <row r="1632" spans="26:27" x14ac:dyDescent="0.2">
      <c r="Z1632">
        <v>92661</v>
      </c>
      <c r="AA1632" t="s">
        <v>2067</v>
      </c>
    </row>
    <row r="1633" spans="26:27" x14ac:dyDescent="0.2">
      <c r="Z1633">
        <v>92662</v>
      </c>
      <c r="AA1633" t="s">
        <v>2069</v>
      </c>
    </row>
    <row r="1634" spans="26:27" x14ac:dyDescent="0.2">
      <c r="Z1634">
        <v>92662</v>
      </c>
      <c r="AA1634" t="s">
        <v>2070</v>
      </c>
    </row>
    <row r="1635" spans="26:27" x14ac:dyDescent="0.2">
      <c r="Z1635">
        <v>92662</v>
      </c>
      <c r="AA1635" t="s">
        <v>2067</v>
      </c>
    </row>
    <row r="1636" spans="26:27" x14ac:dyDescent="0.2">
      <c r="Z1636">
        <v>92663</v>
      </c>
      <c r="AA1636" t="s">
        <v>2067</v>
      </c>
    </row>
    <row r="1637" spans="26:27" x14ac:dyDescent="0.2">
      <c r="Z1637">
        <v>92672</v>
      </c>
      <c r="AA1637" t="s">
        <v>2071</v>
      </c>
    </row>
    <row r="1638" spans="26:27" x14ac:dyDescent="0.2">
      <c r="Z1638">
        <v>92673</v>
      </c>
      <c r="AA1638" t="s">
        <v>2071</v>
      </c>
    </row>
    <row r="1639" spans="26:27" x14ac:dyDescent="0.2">
      <c r="Z1639">
        <v>92674</v>
      </c>
      <c r="AA1639" t="s">
        <v>2071</v>
      </c>
    </row>
    <row r="1640" spans="26:27" x14ac:dyDescent="0.2">
      <c r="Z1640">
        <v>92675</v>
      </c>
      <c r="AA1640" t="s">
        <v>2072</v>
      </c>
    </row>
    <row r="1641" spans="26:27" x14ac:dyDescent="0.2">
      <c r="Z1641">
        <v>92675</v>
      </c>
      <c r="AA1641" t="s">
        <v>2073</v>
      </c>
    </row>
    <row r="1642" spans="26:27" x14ac:dyDescent="0.2">
      <c r="Z1642">
        <v>92675</v>
      </c>
      <c r="AA1642" t="s">
        <v>2074</v>
      </c>
    </row>
    <row r="1643" spans="26:27" x14ac:dyDescent="0.2">
      <c r="Z1643">
        <v>92676</v>
      </c>
      <c r="AA1643" t="s">
        <v>2075</v>
      </c>
    </row>
    <row r="1644" spans="26:27" x14ac:dyDescent="0.2">
      <c r="Z1644">
        <v>92676</v>
      </c>
      <c r="AA1644" t="s">
        <v>2076</v>
      </c>
    </row>
    <row r="1645" spans="26:27" x14ac:dyDescent="0.2">
      <c r="Z1645">
        <v>92676</v>
      </c>
      <c r="AA1645" t="s">
        <v>2077</v>
      </c>
    </row>
    <row r="1646" spans="26:27" x14ac:dyDescent="0.2">
      <c r="Z1646">
        <v>92677</v>
      </c>
      <c r="AA1646" t="s">
        <v>2044</v>
      </c>
    </row>
    <row r="1647" spans="26:27" x14ac:dyDescent="0.2">
      <c r="Z1647">
        <v>92677</v>
      </c>
      <c r="AA1647" t="s">
        <v>2045</v>
      </c>
    </row>
    <row r="1648" spans="26:27" x14ac:dyDescent="0.2">
      <c r="Z1648">
        <v>92678</v>
      </c>
      <c r="AA1648" t="s">
        <v>2078</v>
      </c>
    </row>
    <row r="1649" spans="26:27" x14ac:dyDescent="0.2">
      <c r="Z1649">
        <v>92678</v>
      </c>
      <c r="AA1649" t="s">
        <v>2079</v>
      </c>
    </row>
    <row r="1650" spans="26:27" x14ac:dyDescent="0.2">
      <c r="Z1650">
        <v>92679</v>
      </c>
      <c r="AA1650" t="s">
        <v>2080</v>
      </c>
    </row>
    <row r="1651" spans="26:27" x14ac:dyDescent="0.2">
      <c r="Z1651">
        <v>92679</v>
      </c>
      <c r="AA1651" t="s">
        <v>2081</v>
      </c>
    </row>
    <row r="1652" spans="26:27" x14ac:dyDescent="0.2">
      <c r="Z1652">
        <v>92679</v>
      </c>
      <c r="AA1652" t="s">
        <v>2082</v>
      </c>
    </row>
    <row r="1653" spans="26:27" x14ac:dyDescent="0.2">
      <c r="Z1653">
        <v>92679</v>
      </c>
      <c r="AA1653" t="s">
        <v>2083</v>
      </c>
    </row>
    <row r="1654" spans="26:27" x14ac:dyDescent="0.2">
      <c r="Z1654">
        <v>92679</v>
      </c>
      <c r="AA1654" t="s">
        <v>2084</v>
      </c>
    </row>
    <row r="1655" spans="26:27" x14ac:dyDescent="0.2">
      <c r="Z1655">
        <v>92679</v>
      </c>
      <c r="AA1655" t="s">
        <v>2085</v>
      </c>
    </row>
    <row r="1656" spans="26:27" x14ac:dyDescent="0.2">
      <c r="Z1656">
        <v>92679</v>
      </c>
      <c r="AA1656" t="s">
        <v>2078</v>
      </c>
    </row>
    <row r="1657" spans="26:27" x14ac:dyDescent="0.2">
      <c r="Z1657">
        <v>92679</v>
      </c>
      <c r="AA1657" t="s">
        <v>2079</v>
      </c>
    </row>
    <row r="1658" spans="26:27" x14ac:dyDescent="0.2">
      <c r="Z1658">
        <v>92683</v>
      </c>
      <c r="AA1658" t="s">
        <v>2086</v>
      </c>
    </row>
    <row r="1659" spans="26:27" x14ac:dyDescent="0.2">
      <c r="Z1659">
        <v>92684</v>
      </c>
      <c r="AA1659" t="s">
        <v>2086</v>
      </c>
    </row>
    <row r="1660" spans="26:27" x14ac:dyDescent="0.2">
      <c r="Z1660">
        <v>92685</v>
      </c>
      <c r="AA1660" t="s">
        <v>2086</v>
      </c>
    </row>
    <row r="1661" spans="26:27" x14ac:dyDescent="0.2">
      <c r="Z1661">
        <v>92688</v>
      </c>
      <c r="AA1661" t="s">
        <v>2087</v>
      </c>
    </row>
    <row r="1662" spans="26:27" x14ac:dyDescent="0.2">
      <c r="Z1662">
        <v>92688</v>
      </c>
      <c r="AA1662" t="s">
        <v>2088</v>
      </c>
    </row>
    <row r="1663" spans="26:27" x14ac:dyDescent="0.2">
      <c r="Z1663">
        <v>92688</v>
      </c>
      <c r="AA1663" t="s">
        <v>2089</v>
      </c>
    </row>
    <row r="1664" spans="26:27" x14ac:dyDescent="0.2">
      <c r="Z1664">
        <v>92688</v>
      </c>
      <c r="AA1664" t="s">
        <v>2090</v>
      </c>
    </row>
    <row r="1665" spans="26:27" x14ac:dyDescent="0.2">
      <c r="Z1665">
        <v>92688</v>
      </c>
      <c r="AA1665" t="s">
        <v>2078</v>
      </c>
    </row>
    <row r="1666" spans="26:27" x14ac:dyDescent="0.2">
      <c r="Z1666">
        <v>92690</v>
      </c>
      <c r="AA1666" t="s">
        <v>2072</v>
      </c>
    </row>
    <row r="1667" spans="26:27" x14ac:dyDescent="0.2">
      <c r="Z1667">
        <v>92690</v>
      </c>
      <c r="AA1667" t="s">
        <v>2073</v>
      </c>
    </row>
    <row r="1668" spans="26:27" x14ac:dyDescent="0.2">
      <c r="Z1668">
        <v>92690</v>
      </c>
      <c r="AA1668" t="s">
        <v>2074</v>
      </c>
    </row>
    <row r="1669" spans="26:27" x14ac:dyDescent="0.2">
      <c r="Z1669">
        <v>92691</v>
      </c>
      <c r="AA1669" t="s">
        <v>2072</v>
      </c>
    </row>
    <row r="1670" spans="26:27" x14ac:dyDescent="0.2">
      <c r="Z1670">
        <v>92691</v>
      </c>
      <c r="AA1670" t="s">
        <v>2073</v>
      </c>
    </row>
    <row r="1671" spans="26:27" x14ac:dyDescent="0.2">
      <c r="Z1671">
        <v>92691</v>
      </c>
      <c r="AA1671" t="s">
        <v>2074</v>
      </c>
    </row>
    <row r="1672" spans="26:27" x14ac:dyDescent="0.2">
      <c r="Z1672">
        <v>92692</v>
      </c>
      <c r="AA1672" t="s">
        <v>2072</v>
      </c>
    </row>
    <row r="1673" spans="26:27" x14ac:dyDescent="0.2">
      <c r="Z1673">
        <v>92692</v>
      </c>
      <c r="AA1673" t="s">
        <v>2073</v>
      </c>
    </row>
    <row r="1674" spans="26:27" x14ac:dyDescent="0.2">
      <c r="Z1674">
        <v>92692</v>
      </c>
      <c r="AA1674" t="s">
        <v>2074</v>
      </c>
    </row>
    <row r="1675" spans="26:27" x14ac:dyDescent="0.2">
      <c r="Z1675">
        <v>92693</v>
      </c>
      <c r="AA1675" t="s">
        <v>2073</v>
      </c>
    </row>
    <row r="1676" spans="26:27" x14ac:dyDescent="0.2">
      <c r="Z1676">
        <v>92693</v>
      </c>
      <c r="AA1676" t="s">
        <v>2074</v>
      </c>
    </row>
    <row r="1677" spans="26:27" x14ac:dyDescent="0.2">
      <c r="Z1677">
        <v>92694</v>
      </c>
      <c r="AA1677" t="s">
        <v>2091</v>
      </c>
    </row>
    <row r="1678" spans="26:27" x14ac:dyDescent="0.2">
      <c r="Z1678">
        <v>92694</v>
      </c>
      <c r="AA1678" t="s">
        <v>2072</v>
      </c>
    </row>
    <row r="1679" spans="26:27" x14ac:dyDescent="0.2">
      <c r="Z1679">
        <v>92694</v>
      </c>
      <c r="AA1679" t="s">
        <v>2073</v>
      </c>
    </row>
    <row r="1680" spans="26:27" x14ac:dyDescent="0.2">
      <c r="Z1680">
        <v>92697</v>
      </c>
      <c r="AA1680" t="s">
        <v>2041</v>
      </c>
    </row>
    <row r="1681" spans="26:27" x14ac:dyDescent="0.2">
      <c r="Z1681">
        <v>92697</v>
      </c>
      <c r="AA1681" t="s">
        <v>2092</v>
      </c>
    </row>
    <row r="1682" spans="26:27" x14ac:dyDescent="0.2">
      <c r="Z1682">
        <v>92697</v>
      </c>
      <c r="AA1682" t="s">
        <v>2093</v>
      </c>
    </row>
    <row r="1683" spans="26:27" x14ac:dyDescent="0.2">
      <c r="Z1683">
        <v>92698</v>
      </c>
      <c r="AA1683" t="s">
        <v>2065</v>
      </c>
    </row>
    <row r="1684" spans="26:27" x14ac:dyDescent="0.2">
      <c r="Z1684">
        <v>92698</v>
      </c>
      <c r="AA1684" t="s">
        <v>2094</v>
      </c>
    </row>
    <row r="1685" spans="26:27" x14ac:dyDescent="0.2">
      <c r="Z1685">
        <v>92698</v>
      </c>
      <c r="AA1685" t="s">
        <v>2044</v>
      </c>
    </row>
    <row r="1686" spans="26:27" x14ac:dyDescent="0.2">
      <c r="Z1686">
        <v>92701</v>
      </c>
      <c r="AA1686" t="s">
        <v>2095</v>
      </c>
    </row>
    <row r="1687" spans="26:27" x14ac:dyDescent="0.2">
      <c r="Z1687">
        <v>92702</v>
      </c>
      <c r="AA1687" t="s">
        <v>2095</v>
      </c>
    </row>
    <row r="1688" spans="26:27" x14ac:dyDescent="0.2">
      <c r="Z1688">
        <v>92703</v>
      </c>
      <c r="AA1688" t="s">
        <v>2096</v>
      </c>
    </row>
    <row r="1689" spans="26:27" x14ac:dyDescent="0.2">
      <c r="Z1689">
        <v>92703</v>
      </c>
      <c r="AA1689" t="s">
        <v>2095</v>
      </c>
    </row>
    <row r="1690" spans="26:27" x14ac:dyDescent="0.2">
      <c r="Z1690">
        <v>92704</v>
      </c>
      <c r="AA1690" t="s">
        <v>2097</v>
      </c>
    </row>
    <row r="1691" spans="26:27" x14ac:dyDescent="0.2">
      <c r="Z1691">
        <v>92704</v>
      </c>
      <c r="AA1691" t="s">
        <v>2095</v>
      </c>
    </row>
    <row r="1692" spans="26:27" x14ac:dyDescent="0.2">
      <c r="Z1692">
        <v>92705</v>
      </c>
      <c r="AA1692" t="s">
        <v>2098</v>
      </c>
    </row>
    <row r="1693" spans="26:27" x14ac:dyDescent="0.2">
      <c r="Z1693">
        <v>92705</v>
      </c>
      <c r="AA1693" t="s">
        <v>2099</v>
      </c>
    </row>
    <row r="1694" spans="26:27" x14ac:dyDescent="0.2">
      <c r="Z1694">
        <v>92705</v>
      </c>
      <c r="AA1694" t="s">
        <v>2095</v>
      </c>
    </row>
    <row r="1695" spans="26:27" x14ac:dyDescent="0.2">
      <c r="Z1695">
        <v>92706</v>
      </c>
      <c r="AA1695" t="s">
        <v>2100</v>
      </c>
    </row>
    <row r="1696" spans="26:27" x14ac:dyDescent="0.2">
      <c r="Z1696">
        <v>92706</v>
      </c>
      <c r="AA1696" t="s">
        <v>2095</v>
      </c>
    </row>
    <row r="1697" spans="26:27" x14ac:dyDescent="0.2">
      <c r="Z1697">
        <v>92707</v>
      </c>
      <c r="AA1697" t="s">
        <v>2095</v>
      </c>
    </row>
    <row r="1698" spans="26:27" x14ac:dyDescent="0.2">
      <c r="Z1698">
        <v>92707</v>
      </c>
      <c r="AA1698" t="s">
        <v>2101</v>
      </c>
    </row>
    <row r="1699" spans="26:27" x14ac:dyDescent="0.2">
      <c r="Z1699">
        <v>92708</v>
      </c>
      <c r="AA1699" t="s">
        <v>2102</v>
      </c>
    </row>
    <row r="1700" spans="26:27" x14ac:dyDescent="0.2">
      <c r="Z1700">
        <v>92708</v>
      </c>
      <c r="AA1700" t="s">
        <v>2095</v>
      </c>
    </row>
    <row r="1701" spans="26:27" x14ac:dyDescent="0.2">
      <c r="Z1701">
        <v>92711</v>
      </c>
      <c r="AA1701" t="s">
        <v>2095</v>
      </c>
    </row>
    <row r="1702" spans="26:27" x14ac:dyDescent="0.2">
      <c r="Z1702">
        <v>92712</v>
      </c>
      <c r="AA1702" t="s">
        <v>2095</v>
      </c>
    </row>
    <row r="1703" spans="26:27" x14ac:dyDescent="0.2">
      <c r="Z1703">
        <v>92725</v>
      </c>
      <c r="AA1703" t="s">
        <v>1365</v>
      </c>
    </row>
    <row r="1704" spans="26:27" x14ac:dyDescent="0.2">
      <c r="Z1704">
        <v>92725</v>
      </c>
      <c r="AA1704" t="s">
        <v>2095</v>
      </c>
    </row>
    <row r="1705" spans="26:27" x14ac:dyDescent="0.2">
      <c r="Z1705">
        <v>92728</v>
      </c>
      <c r="AA1705" t="s">
        <v>2102</v>
      </c>
    </row>
    <row r="1706" spans="26:27" x14ac:dyDescent="0.2">
      <c r="Z1706">
        <v>92728</v>
      </c>
      <c r="AA1706" t="s">
        <v>2095</v>
      </c>
    </row>
    <row r="1707" spans="26:27" x14ac:dyDescent="0.2">
      <c r="Z1707">
        <v>92735</v>
      </c>
      <c r="AA1707" t="s">
        <v>2095</v>
      </c>
    </row>
    <row r="1708" spans="26:27" x14ac:dyDescent="0.2">
      <c r="Z1708">
        <v>92780</v>
      </c>
      <c r="AA1708" t="s">
        <v>2103</v>
      </c>
    </row>
    <row r="1709" spans="26:27" x14ac:dyDescent="0.2">
      <c r="Z1709">
        <v>92781</v>
      </c>
      <c r="AA1709" t="s">
        <v>2103</v>
      </c>
    </row>
    <row r="1710" spans="26:27" x14ac:dyDescent="0.2">
      <c r="Z1710">
        <v>92782</v>
      </c>
      <c r="AA1710" t="s">
        <v>2103</v>
      </c>
    </row>
    <row r="1711" spans="26:27" x14ac:dyDescent="0.2">
      <c r="Z1711">
        <v>92799</v>
      </c>
      <c r="AA1711" t="s">
        <v>2095</v>
      </c>
    </row>
    <row r="1712" spans="26:27" x14ac:dyDescent="0.2">
      <c r="Z1712">
        <v>92801</v>
      </c>
      <c r="AA1712" t="s">
        <v>2104</v>
      </c>
    </row>
    <row r="1713" spans="26:27" x14ac:dyDescent="0.2">
      <c r="Z1713">
        <v>92802</v>
      </c>
      <c r="AA1713" t="s">
        <v>2104</v>
      </c>
    </row>
    <row r="1714" spans="26:27" x14ac:dyDescent="0.2">
      <c r="Z1714">
        <v>92802</v>
      </c>
      <c r="AA1714" t="s">
        <v>2105</v>
      </c>
    </row>
    <row r="1715" spans="26:27" x14ac:dyDescent="0.2">
      <c r="Z1715">
        <v>92803</v>
      </c>
      <c r="AA1715" t="s">
        <v>2104</v>
      </c>
    </row>
    <row r="1716" spans="26:27" x14ac:dyDescent="0.2">
      <c r="Z1716">
        <v>92804</v>
      </c>
      <c r="AA1716" t="s">
        <v>2104</v>
      </c>
    </row>
    <row r="1717" spans="26:27" x14ac:dyDescent="0.2">
      <c r="Z1717">
        <v>92804</v>
      </c>
      <c r="AA1717" t="s">
        <v>2106</v>
      </c>
    </row>
    <row r="1718" spans="26:27" x14ac:dyDescent="0.2">
      <c r="Z1718">
        <v>92805</v>
      </c>
      <c r="AA1718" t="s">
        <v>2104</v>
      </c>
    </row>
    <row r="1719" spans="26:27" x14ac:dyDescent="0.2">
      <c r="Z1719">
        <v>92805</v>
      </c>
      <c r="AA1719" t="s">
        <v>979</v>
      </c>
    </row>
    <row r="1720" spans="26:27" x14ac:dyDescent="0.2">
      <c r="Z1720">
        <v>92806</v>
      </c>
      <c r="AA1720" t="s">
        <v>2104</v>
      </c>
    </row>
    <row r="1721" spans="26:27" x14ac:dyDescent="0.2">
      <c r="Z1721">
        <v>92806</v>
      </c>
      <c r="AA1721" t="s">
        <v>2107</v>
      </c>
    </row>
    <row r="1722" spans="26:27" x14ac:dyDescent="0.2">
      <c r="Z1722">
        <v>92807</v>
      </c>
      <c r="AA1722" t="s">
        <v>2104</v>
      </c>
    </row>
    <row r="1723" spans="26:27" x14ac:dyDescent="0.2">
      <c r="Z1723">
        <v>92807</v>
      </c>
      <c r="AA1723" t="s">
        <v>2108</v>
      </c>
    </row>
    <row r="1724" spans="26:27" x14ac:dyDescent="0.2">
      <c r="Z1724">
        <v>92808</v>
      </c>
      <c r="AA1724" t="s">
        <v>2104</v>
      </c>
    </row>
    <row r="1725" spans="26:27" x14ac:dyDescent="0.2">
      <c r="Z1725">
        <v>92808</v>
      </c>
      <c r="AA1725" t="s">
        <v>2108</v>
      </c>
    </row>
    <row r="1726" spans="26:27" x14ac:dyDescent="0.2">
      <c r="Z1726">
        <v>92809</v>
      </c>
      <c r="AA1726" t="s">
        <v>2104</v>
      </c>
    </row>
    <row r="1727" spans="26:27" x14ac:dyDescent="0.2">
      <c r="Z1727">
        <v>92809</v>
      </c>
      <c r="AA1727" t="s">
        <v>2108</v>
      </c>
    </row>
    <row r="1728" spans="26:27" x14ac:dyDescent="0.2">
      <c r="Z1728">
        <v>92811</v>
      </c>
      <c r="AA1728" t="s">
        <v>2109</v>
      </c>
    </row>
    <row r="1729" spans="26:27" x14ac:dyDescent="0.2">
      <c r="Z1729">
        <v>92812</v>
      </c>
      <c r="AA1729" t="s">
        <v>2104</v>
      </c>
    </row>
    <row r="1730" spans="26:27" x14ac:dyDescent="0.2">
      <c r="Z1730">
        <v>92814</v>
      </c>
      <c r="AA1730" t="s">
        <v>2104</v>
      </c>
    </row>
    <row r="1731" spans="26:27" x14ac:dyDescent="0.2">
      <c r="Z1731">
        <v>92815</v>
      </c>
      <c r="AA1731" t="s">
        <v>2104</v>
      </c>
    </row>
    <row r="1732" spans="26:27" x14ac:dyDescent="0.2">
      <c r="Z1732">
        <v>92816</v>
      </c>
      <c r="AA1732" t="s">
        <v>2104</v>
      </c>
    </row>
    <row r="1733" spans="26:27" x14ac:dyDescent="0.2">
      <c r="Z1733">
        <v>92817</v>
      </c>
      <c r="AA1733" t="s">
        <v>2104</v>
      </c>
    </row>
    <row r="1734" spans="26:27" x14ac:dyDescent="0.2">
      <c r="Z1734">
        <v>92817</v>
      </c>
      <c r="AA1734" t="s">
        <v>2108</v>
      </c>
    </row>
    <row r="1735" spans="26:27" x14ac:dyDescent="0.2">
      <c r="Z1735">
        <v>92821</v>
      </c>
      <c r="AA1735" t="s">
        <v>2110</v>
      </c>
    </row>
    <row r="1736" spans="26:27" x14ac:dyDescent="0.2">
      <c r="Z1736">
        <v>92822</v>
      </c>
      <c r="AA1736" t="s">
        <v>2110</v>
      </c>
    </row>
    <row r="1737" spans="26:27" x14ac:dyDescent="0.2">
      <c r="Z1737">
        <v>92823</v>
      </c>
      <c r="AA1737" t="s">
        <v>2110</v>
      </c>
    </row>
    <row r="1738" spans="26:27" x14ac:dyDescent="0.2">
      <c r="Z1738">
        <v>92825</v>
      </c>
      <c r="AA1738" t="s">
        <v>2104</v>
      </c>
    </row>
    <row r="1739" spans="26:27" x14ac:dyDescent="0.2">
      <c r="Z1739">
        <v>92831</v>
      </c>
      <c r="AA1739" t="s">
        <v>2111</v>
      </c>
    </row>
    <row r="1740" spans="26:27" x14ac:dyDescent="0.2">
      <c r="Z1740">
        <v>92832</v>
      </c>
      <c r="AA1740" t="s">
        <v>2111</v>
      </c>
    </row>
    <row r="1741" spans="26:27" x14ac:dyDescent="0.2">
      <c r="Z1741">
        <v>92833</v>
      </c>
      <c r="AA1741" t="s">
        <v>2111</v>
      </c>
    </row>
    <row r="1742" spans="26:27" x14ac:dyDescent="0.2">
      <c r="Z1742">
        <v>92834</v>
      </c>
      <c r="AA1742" t="s">
        <v>2111</v>
      </c>
    </row>
    <row r="1743" spans="26:27" x14ac:dyDescent="0.2">
      <c r="Z1743">
        <v>92835</v>
      </c>
      <c r="AA1743" t="s">
        <v>2111</v>
      </c>
    </row>
    <row r="1744" spans="26:27" x14ac:dyDescent="0.2">
      <c r="Z1744">
        <v>92836</v>
      </c>
      <c r="AA1744" t="s">
        <v>2111</v>
      </c>
    </row>
    <row r="1745" spans="26:27" x14ac:dyDescent="0.2">
      <c r="Z1745">
        <v>92837</v>
      </c>
      <c r="AA1745" t="s">
        <v>2111</v>
      </c>
    </row>
    <row r="1746" spans="26:27" x14ac:dyDescent="0.2">
      <c r="Z1746">
        <v>92838</v>
      </c>
      <c r="AA1746" t="s">
        <v>2111</v>
      </c>
    </row>
    <row r="1747" spans="26:27" x14ac:dyDescent="0.2">
      <c r="Z1747">
        <v>92840</v>
      </c>
      <c r="AA1747" t="s">
        <v>2112</v>
      </c>
    </row>
    <row r="1748" spans="26:27" x14ac:dyDescent="0.2">
      <c r="Z1748">
        <v>92841</v>
      </c>
      <c r="AA1748" t="s">
        <v>2112</v>
      </c>
    </row>
    <row r="1749" spans="26:27" x14ac:dyDescent="0.2">
      <c r="Z1749">
        <v>92842</v>
      </c>
      <c r="AA1749" t="s">
        <v>2112</v>
      </c>
    </row>
    <row r="1750" spans="26:27" x14ac:dyDescent="0.2">
      <c r="Z1750">
        <v>92843</v>
      </c>
      <c r="AA1750" t="s">
        <v>2112</v>
      </c>
    </row>
    <row r="1751" spans="26:27" x14ac:dyDescent="0.2">
      <c r="Z1751">
        <v>92844</v>
      </c>
      <c r="AA1751" t="s">
        <v>2112</v>
      </c>
    </row>
    <row r="1752" spans="26:27" x14ac:dyDescent="0.2">
      <c r="Z1752">
        <v>92845</v>
      </c>
      <c r="AA1752" t="s">
        <v>2112</v>
      </c>
    </row>
    <row r="1753" spans="26:27" x14ac:dyDescent="0.2">
      <c r="Z1753">
        <v>92846</v>
      </c>
      <c r="AA1753" t="s">
        <v>2112</v>
      </c>
    </row>
    <row r="1754" spans="26:27" x14ac:dyDescent="0.2">
      <c r="Z1754">
        <v>92850</v>
      </c>
      <c r="AA1754" t="s">
        <v>2104</v>
      </c>
    </row>
    <row r="1755" spans="26:27" x14ac:dyDescent="0.2">
      <c r="Z1755">
        <v>92850</v>
      </c>
      <c r="AA1755" t="s">
        <v>2113</v>
      </c>
    </row>
    <row r="1756" spans="26:27" x14ac:dyDescent="0.2">
      <c r="Z1756">
        <v>92856</v>
      </c>
      <c r="AA1756" t="s">
        <v>2114</v>
      </c>
    </row>
    <row r="1757" spans="26:27" x14ac:dyDescent="0.2">
      <c r="Z1757">
        <v>92857</v>
      </c>
      <c r="AA1757" t="s">
        <v>2114</v>
      </c>
    </row>
    <row r="1758" spans="26:27" x14ac:dyDescent="0.2">
      <c r="Z1758">
        <v>92859</v>
      </c>
      <c r="AA1758" t="s">
        <v>2114</v>
      </c>
    </row>
    <row r="1759" spans="26:27" x14ac:dyDescent="0.2">
      <c r="Z1759">
        <v>92860</v>
      </c>
      <c r="AA1759" t="s">
        <v>2115</v>
      </c>
    </row>
    <row r="1760" spans="26:27" x14ac:dyDescent="0.2">
      <c r="Z1760">
        <v>92861</v>
      </c>
      <c r="AA1760" t="s">
        <v>2114</v>
      </c>
    </row>
    <row r="1761" spans="26:27" x14ac:dyDescent="0.2">
      <c r="Z1761">
        <v>92861</v>
      </c>
      <c r="AA1761" t="s">
        <v>2116</v>
      </c>
    </row>
    <row r="1762" spans="26:27" x14ac:dyDescent="0.2">
      <c r="Z1762">
        <v>92862</v>
      </c>
      <c r="AA1762" t="s">
        <v>2114</v>
      </c>
    </row>
    <row r="1763" spans="26:27" x14ac:dyDescent="0.2">
      <c r="Z1763">
        <v>92863</v>
      </c>
      <c r="AA1763" t="s">
        <v>2114</v>
      </c>
    </row>
    <row r="1764" spans="26:27" x14ac:dyDescent="0.2">
      <c r="Z1764">
        <v>92864</v>
      </c>
      <c r="AA1764" t="s">
        <v>2114</v>
      </c>
    </row>
    <row r="1765" spans="26:27" x14ac:dyDescent="0.2">
      <c r="Z1765">
        <v>92865</v>
      </c>
      <c r="AA1765" t="s">
        <v>2114</v>
      </c>
    </row>
    <row r="1766" spans="26:27" x14ac:dyDescent="0.2">
      <c r="Z1766">
        <v>92866</v>
      </c>
      <c r="AA1766" t="s">
        <v>2114</v>
      </c>
    </row>
    <row r="1767" spans="26:27" x14ac:dyDescent="0.2">
      <c r="Z1767">
        <v>92867</v>
      </c>
      <c r="AA1767" t="s">
        <v>2114</v>
      </c>
    </row>
    <row r="1768" spans="26:27" x14ac:dyDescent="0.2">
      <c r="Z1768">
        <v>92867</v>
      </c>
      <c r="AA1768" t="s">
        <v>2116</v>
      </c>
    </row>
    <row r="1769" spans="26:27" x14ac:dyDescent="0.2">
      <c r="Z1769">
        <v>92868</v>
      </c>
      <c r="AA1769" t="s">
        <v>2114</v>
      </c>
    </row>
    <row r="1770" spans="26:27" x14ac:dyDescent="0.2">
      <c r="Z1770">
        <v>92869</v>
      </c>
      <c r="AA1770" t="s">
        <v>2114</v>
      </c>
    </row>
    <row r="1771" spans="26:27" x14ac:dyDescent="0.2">
      <c r="Z1771">
        <v>92870</v>
      </c>
      <c r="AA1771" t="s">
        <v>2117</v>
      </c>
    </row>
    <row r="1772" spans="26:27" x14ac:dyDescent="0.2">
      <c r="Z1772">
        <v>92871</v>
      </c>
      <c r="AA1772" t="s">
        <v>2117</v>
      </c>
    </row>
    <row r="1773" spans="26:27" x14ac:dyDescent="0.2">
      <c r="Z1773">
        <v>92877</v>
      </c>
      <c r="AA1773" t="s">
        <v>2118</v>
      </c>
    </row>
    <row r="1774" spans="26:27" x14ac:dyDescent="0.2">
      <c r="Z1774">
        <v>92878</v>
      </c>
      <c r="AA1774" t="s">
        <v>2118</v>
      </c>
    </row>
    <row r="1775" spans="26:27" x14ac:dyDescent="0.2">
      <c r="Z1775">
        <v>92879</v>
      </c>
      <c r="AA1775" t="s">
        <v>2118</v>
      </c>
    </row>
    <row r="1776" spans="26:27" x14ac:dyDescent="0.2">
      <c r="Z1776">
        <v>92880</v>
      </c>
      <c r="AA1776" t="s">
        <v>2118</v>
      </c>
    </row>
    <row r="1777" spans="26:27" x14ac:dyDescent="0.2">
      <c r="Z1777">
        <v>92881</v>
      </c>
      <c r="AA1777" t="s">
        <v>2118</v>
      </c>
    </row>
    <row r="1778" spans="26:27" x14ac:dyDescent="0.2">
      <c r="Z1778">
        <v>92882</v>
      </c>
      <c r="AA1778" t="s">
        <v>2118</v>
      </c>
    </row>
    <row r="1779" spans="26:27" x14ac:dyDescent="0.2">
      <c r="Z1779">
        <v>92883</v>
      </c>
      <c r="AA1779" t="s">
        <v>2118</v>
      </c>
    </row>
    <row r="1780" spans="26:27" x14ac:dyDescent="0.2">
      <c r="Z1780">
        <v>92885</v>
      </c>
      <c r="AA1780" t="s">
        <v>2119</v>
      </c>
    </row>
    <row r="1781" spans="26:27" x14ac:dyDescent="0.2">
      <c r="Z1781">
        <v>92886</v>
      </c>
      <c r="AA1781" t="s">
        <v>2119</v>
      </c>
    </row>
    <row r="1782" spans="26:27" x14ac:dyDescent="0.2">
      <c r="Z1782">
        <v>92887</v>
      </c>
      <c r="AA1782" t="s">
        <v>2119</v>
      </c>
    </row>
    <row r="1783" spans="26:27" x14ac:dyDescent="0.2">
      <c r="Z1783">
        <v>92899</v>
      </c>
      <c r="AA1783" t="s">
        <v>2104</v>
      </c>
    </row>
    <row r="1784" spans="26:27" x14ac:dyDescent="0.2">
      <c r="Z1784">
        <v>93001</v>
      </c>
      <c r="AA1784" t="s">
        <v>2120</v>
      </c>
    </row>
    <row r="1785" spans="26:27" x14ac:dyDescent="0.2">
      <c r="Z1785">
        <v>93001</v>
      </c>
      <c r="AA1785" t="s">
        <v>2121</v>
      </c>
    </row>
    <row r="1786" spans="26:27" x14ac:dyDescent="0.2">
      <c r="Z1786">
        <v>93001</v>
      </c>
      <c r="AA1786" t="s">
        <v>2122</v>
      </c>
    </row>
    <row r="1787" spans="26:27" x14ac:dyDescent="0.2">
      <c r="Z1787">
        <v>93001</v>
      </c>
      <c r="AA1787" t="s">
        <v>1237</v>
      </c>
    </row>
    <row r="1788" spans="26:27" x14ac:dyDescent="0.2">
      <c r="Z1788">
        <v>93002</v>
      </c>
      <c r="AA1788" t="s">
        <v>1237</v>
      </c>
    </row>
    <row r="1789" spans="26:27" x14ac:dyDescent="0.2">
      <c r="Z1789">
        <v>93003</v>
      </c>
      <c r="AA1789" t="s">
        <v>2122</v>
      </c>
    </row>
    <row r="1790" spans="26:27" x14ac:dyDescent="0.2">
      <c r="Z1790">
        <v>93003</v>
      </c>
      <c r="AA1790" t="s">
        <v>1237</v>
      </c>
    </row>
    <row r="1791" spans="26:27" x14ac:dyDescent="0.2">
      <c r="Z1791">
        <v>93004</v>
      </c>
      <c r="AA1791" t="s">
        <v>2122</v>
      </c>
    </row>
    <row r="1792" spans="26:27" x14ac:dyDescent="0.2">
      <c r="Z1792">
        <v>93004</v>
      </c>
      <c r="AA1792" t="s">
        <v>2123</v>
      </c>
    </row>
    <row r="1793" spans="26:27" x14ac:dyDescent="0.2">
      <c r="Z1793">
        <v>93004</v>
      </c>
      <c r="AA1793" t="s">
        <v>1237</v>
      </c>
    </row>
    <row r="1794" spans="26:27" x14ac:dyDescent="0.2">
      <c r="Z1794">
        <v>93005</v>
      </c>
      <c r="AA1794" t="s">
        <v>1237</v>
      </c>
    </row>
    <row r="1795" spans="26:27" x14ac:dyDescent="0.2">
      <c r="Z1795">
        <v>93006</v>
      </c>
      <c r="AA1795" t="s">
        <v>1237</v>
      </c>
    </row>
    <row r="1796" spans="26:27" x14ac:dyDescent="0.2">
      <c r="Z1796">
        <v>93007</v>
      </c>
      <c r="AA1796" t="s">
        <v>1237</v>
      </c>
    </row>
    <row r="1797" spans="26:27" x14ac:dyDescent="0.2">
      <c r="Z1797">
        <v>93009</v>
      </c>
      <c r="AA1797" t="s">
        <v>1237</v>
      </c>
    </row>
    <row r="1798" spans="26:27" x14ac:dyDescent="0.2">
      <c r="Z1798">
        <v>93009</v>
      </c>
      <c r="AA1798" t="s">
        <v>2124</v>
      </c>
    </row>
    <row r="1799" spans="26:27" x14ac:dyDescent="0.2">
      <c r="Z1799">
        <v>93010</v>
      </c>
      <c r="AA1799" t="s">
        <v>2125</v>
      </c>
    </row>
    <row r="1800" spans="26:27" x14ac:dyDescent="0.2">
      <c r="Z1800">
        <v>93011</v>
      </c>
      <c r="AA1800" t="s">
        <v>2125</v>
      </c>
    </row>
    <row r="1801" spans="26:27" x14ac:dyDescent="0.2">
      <c r="Z1801">
        <v>93012</v>
      </c>
      <c r="AA1801" t="s">
        <v>2125</v>
      </c>
    </row>
    <row r="1802" spans="26:27" x14ac:dyDescent="0.2">
      <c r="Z1802">
        <v>93012</v>
      </c>
      <c r="AA1802" t="s">
        <v>2126</v>
      </c>
    </row>
    <row r="1803" spans="26:27" x14ac:dyDescent="0.2">
      <c r="Z1803">
        <v>93012</v>
      </c>
      <c r="AA1803" t="s">
        <v>2127</v>
      </c>
    </row>
    <row r="1804" spans="26:27" x14ac:dyDescent="0.2">
      <c r="Z1804">
        <v>93013</v>
      </c>
      <c r="AA1804" t="s">
        <v>2128</v>
      </c>
    </row>
    <row r="1805" spans="26:27" x14ac:dyDescent="0.2">
      <c r="Z1805">
        <v>93014</v>
      </c>
      <c r="AA1805" t="s">
        <v>2128</v>
      </c>
    </row>
    <row r="1806" spans="26:27" x14ac:dyDescent="0.2">
      <c r="Z1806">
        <v>93015</v>
      </c>
      <c r="AA1806" t="s">
        <v>2129</v>
      </c>
    </row>
    <row r="1807" spans="26:27" x14ac:dyDescent="0.2">
      <c r="Z1807">
        <v>93016</v>
      </c>
      <c r="AA1807" t="s">
        <v>2129</v>
      </c>
    </row>
    <row r="1808" spans="26:27" x14ac:dyDescent="0.2">
      <c r="Z1808">
        <v>93020</v>
      </c>
      <c r="AA1808" t="s">
        <v>2130</v>
      </c>
    </row>
    <row r="1809" spans="26:27" x14ac:dyDescent="0.2">
      <c r="Z1809">
        <v>93021</v>
      </c>
      <c r="AA1809" t="s">
        <v>2130</v>
      </c>
    </row>
    <row r="1810" spans="26:27" x14ac:dyDescent="0.2">
      <c r="Z1810">
        <v>93022</v>
      </c>
      <c r="AA1810" t="s">
        <v>2131</v>
      </c>
    </row>
    <row r="1811" spans="26:27" x14ac:dyDescent="0.2">
      <c r="Z1811">
        <v>93023</v>
      </c>
      <c r="AA1811" t="s">
        <v>2132</v>
      </c>
    </row>
    <row r="1812" spans="26:27" x14ac:dyDescent="0.2">
      <c r="Z1812">
        <v>93023</v>
      </c>
      <c r="AA1812" t="s">
        <v>2133</v>
      </c>
    </row>
    <row r="1813" spans="26:27" x14ac:dyDescent="0.2">
      <c r="Z1813">
        <v>93024</v>
      </c>
      <c r="AA1813" t="s">
        <v>2133</v>
      </c>
    </row>
    <row r="1814" spans="26:27" x14ac:dyDescent="0.2">
      <c r="Z1814">
        <v>93030</v>
      </c>
      <c r="AA1814" t="s">
        <v>2134</v>
      </c>
    </row>
    <row r="1815" spans="26:27" x14ac:dyDescent="0.2">
      <c r="Z1815">
        <v>93031</v>
      </c>
      <c r="AA1815" t="s">
        <v>2134</v>
      </c>
    </row>
    <row r="1816" spans="26:27" x14ac:dyDescent="0.2">
      <c r="Z1816">
        <v>93032</v>
      </c>
      <c r="AA1816" t="s">
        <v>2134</v>
      </c>
    </row>
    <row r="1817" spans="26:27" x14ac:dyDescent="0.2">
      <c r="Z1817">
        <v>93033</v>
      </c>
      <c r="AA1817" t="s">
        <v>2134</v>
      </c>
    </row>
    <row r="1818" spans="26:27" x14ac:dyDescent="0.2">
      <c r="Z1818">
        <v>93034</v>
      </c>
      <c r="AA1818" t="s">
        <v>2134</v>
      </c>
    </row>
    <row r="1819" spans="26:27" x14ac:dyDescent="0.2">
      <c r="Z1819">
        <v>93035</v>
      </c>
      <c r="AA1819" t="s">
        <v>2134</v>
      </c>
    </row>
    <row r="1820" spans="26:27" x14ac:dyDescent="0.2">
      <c r="Z1820">
        <v>93036</v>
      </c>
      <c r="AA1820" t="s">
        <v>2134</v>
      </c>
    </row>
    <row r="1821" spans="26:27" x14ac:dyDescent="0.2">
      <c r="Z1821">
        <v>93040</v>
      </c>
      <c r="AA1821" t="s">
        <v>2135</v>
      </c>
    </row>
    <row r="1822" spans="26:27" x14ac:dyDescent="0.2">
      <c r="Z1822">
        <v>93041</v>
      </c>
      <c r="AA1822" t="s">
        <v>2136</v>
      </c>
    </row>
    <row r="1823" spans="26:27" x14ac:dyDescent="0.2">
      <c r="Z1823">
        <v>93041</v>
      </c>
      <c r="AA1823" t="s">
        <v>2137</v>
      </c>
    </row>
    <row r="1824" spans="26:27" x14ac:dyDescent="0.2">
      <c r="Z1824">
        <v>93041</v>
      </c>
      <c r="AA1824" t="s">
        <v>2138</v>
      </c>
    </row>
    <row r="1825" spans="26:27" x14ac:dyDescent="0.2">
      <c r="Z1825">
        <v>93042</v>
      </c>
      <c r="AA1825" t="s">
        <v>2139</v>
      </c>
    </row>
    <row r="1826" spans="26:27" x14ac:dyDescent="0.2">
      <c r="Z1826">
        <v>93042</v>
      </c>
      <c r="AA1826" t="s">
        <v>2136</v>
      </c>
    </row>
    <row r="1827" spans="26:27" x14ac:dyDescent="0.2">
      <c r="Z1827">
        <v>93042</v>
      </c>
      <c r="AA1827" t="s">
        <v>2137</v>
      </c>
    </row>
    <row r="1828" spans="26:27" x14ac:dyDescent="0.2">
      <c r="Z1828">
        <v>93042</v>
      </c>
      <c r="AA1828" t="s">
        <v>2138</v>
      </c>
    </row>
    <row r="1829" spans="26:27" x14ac:dyDescent="0.2">
      <c r="Z1829">
        <v>93043</v>
      </c>
      <c r="AA1829" t="s">
        <v>2136</v>
      </c>
    </row>
    <row r="1830" spans="26:27" x14ac:dyDescent="0.2">
      <c r="Z1830">
        <v>93043</v>
      </c>
      <c r="AA1830" t="s">
        <v>2138</v>
      </c>
    </row>
    <row r="1831" spans="26:27" x14ac:dyDescent="0.2">
      <c r="Z1831">
        <v>93043</v>
      </c>
      <c r="AA1831" t="s">
        <v>2140</v>
      </c>
    </row>
    <row r="1832" spans="26:27" x14ac:dyDescent="0.2">
      <c r="Z1832">
        <v>93043</v>
      </c>
      <c r="AA1832" t="s">
        <v>2141</v>
      </c>
    </row>
    <row r="1833" spans="26:27" x14ac:dyDescent="0.2">
      <c r="Z1833">
        <v>93043</v>
      </c>
      <c r="AA1833" t="s">
        <v>2142</v>
      </c>
    </row>
    <row r="1834" spans="26:27" x14ac:dyDescent="0.2">
      <c r="Z1834">
        <v>93044</v>
      </c>
      <c r="AA1834" t="s">
        <v>2136</v>
      </c>
    </row>
    <row r="1835" spans="26:27" x14ac:dyDescent="0.2">
      <c r="Z1835">
        <v>93044</v>
      </c>
      <c r="AA1835" t="s">
        <v>2138</v>
      </c>
    </row>
    <row r="1836" spans="26:27" x14ac:dyDescent="0.2">
      <c r="Z1836">
        <v>93044</v>
      </c>
      <c r="AA1836" t="s">
        <v>2140</v>
      </c>
    </row>
    <row r="1837" spans="26:27" x14ac:dyDescent="0.2">
      <c r="Z1837">
        <v>93060</v>
      </c>
      <c r="AA1837" t="s">
        <v>2143</v>
      </c>
    </row>
    <row r="1838" spans="26:27" x14ac:dyDescent="0.2">
      <c r="Z1838">
        <v>93061</v>
      </c>
      <c r="AA1838" t="s">
        <v>2143</v>
      </c>
    </row>
    <row r="1839" spans="26:27" x14ac:dyDescent="0.2">
      <c r="Z1839">
        <v>93062</v>
      </c>
      <c r="AA1839" t="s">
        <v>2144</v>
      </c>
    </row>
    <row r="1840" spans="26:27" x14ac:dyDescent="0.2">
      <c r="Z1840">
        <v>93063</v>
      </c>
      <c r="AA1840" t="s">
        <v>2145</v>
      </c>
    </row>
    <row r="1841" spans="26:27" x14ac:dyDescent="0.2">
      <c r="Z1841">
        <v>93063</v>
      </c>
      <c r="AA1841" t="s">
        <v>2144</v>
      </c>
    </row>
    <row r="1842" spans="26:27" x14ac:dyDescent="0.2">
      <c r="Z1842">
        <v>93064</v>
      </c>
      <c r="AA1842" t="s">
        <v>2146</v>
      </c>
    </row>
    <row r="1843" spans="26:27" x14ac:dyDescent="0.2">
      <c r="Z1843">
        <v>93064</v>
      </c>
      <c r="AA1843" t="s">
        <v>2144</v>
      </c>
    </row>
    <row r="1844" spans="26:27" x14ac:dyDescent="0.2">
      <c r="Z1844">
        <v>93065</v>
      </c>
      <c r="AA1844" t="s">
        <v>2144</v>
      </c>
    </row>
    <row r="1845" spans="26:27" x14ac:dyDescent="0.2">
      <c r="Z1845">
        <v>93066</v>
      </c>
      <c r="AA1845" t="s">
        <v>2147</v>
      </c>
    </row>
    <row r="1846" spans="26:27" x14ac:dyDescent="0.2">
      <c r="Z1846">
        <v>93067</v>
      </c>
      <c r="AA1846" t="s">
        <v>2148</v>
      </c>
    </row>
    <row r="1847" spans="26:27" x14ac:dyDescent="0.2">
      <c r="Z1847">
        <v>93094</v>
      </c>
      <c r="AA1847" t="s">
        <v>2144</v>
      </c>
    </row>
    <row r="1848" spans="26:27" x14ac:dyDescent="0.2">
      <c r="Z1848">
        <v>93099</v>
      </c>
      <c r="AA1848" t="s">
        <v>2149</v>
      </c>
    </row>
    <row r="1849" spans="26:27" x14ac:dyDescent="0.2">
      <c r="Z1849">
        <v>93099</v>
      </c>
      <c r="AA1849" t="s">
        <v>2144</v>
      </c>
    </row>
    <row r="1850" spans="26:27" x14ac:dyDescent="0.2">
      <c r="Z1850">
        <v>93101</v>
      </c>
      <c r="AA1850" t="s">
        <v>1234</v>
      </c>
    </row>
    <row r="1851" spans="26:27" x14ac:dyDescent="0.2">
      <c r="Z1851">
        <v>93102</v>
      </c>
      <c r="AA1851" t="s">
        <v>1234</v>
      </c>
    </row>
    <row r="1852" spans="26:27" x14ac:dyDescent="0.2">
      <c r="Z1852">
        <v>93103</v>
      </c>
      <c r="AA1852" t="s">
        <v>1234</v>
      </c>
    </row>
    <row r="1853" spans="26:27" x14ac:dyDescent="0.2">
      <c r="Z1853">
        <v>93105</v>
      </c>
      <c r="AA1853" t="s">
        <v>1234</v>
      </c>
    </row>
    <row r="1854" spans="26:27" x14ac:dyDescent="0.2">
      <c r="Z1854">
        <v>93106</v>
      </c>
      <c r="AA1854" t="s">
        <v>1234</v>
      </c>
    </row>
    <row r="1855" spans="26:27" x14ac:dyDescent="0.2">
      <c r="Z1855">
        <v>93106</v>
      </c>
      <c r="AA1855" t="s">
        <v>1791</v>
      </c>
    </row>
    <row r="1856" spans="26:27" x14ac:dyDescent="0.2">
      <c r="Z1856">
        <v>93106</v>
      </c>
      <c r="AA1856" t="s">
        <v>2150</v>
      </c>
    </row>
    <row r="1857" spans="26:27" x14ac:dyDescent="0.2">
      <c r="Z1857">
        <v>93106</v>
      </c>
      <c r="AA1857" t="s">
        <v>2151</v>
      </c>
    </row>
    <row r="1858" spans="26:27" x14ac:dyDescent="0.2">
      <c r="Z1858">
        <v>93107</v>
      </c>
      <c r="AA1858" t="s">
        <v>1234</v>
      </c>
    </row>
    <row r="1859" spans="26:27" x14ac:dyDescent="0.2">
      <c r="Z1859">
        <v>93107</v>
      </c>
      <c r="AA1859" t="s">
        <v>2152</v>
      </c>
    </row>
    <row r="1860" spans="26:27" x14ac:dyDescent="0.2">
      <c r="Z1860">
        <v>93108</v>
      </c>
      <c r="AA1860" t="s">
        <v>2153</v>
      </c>
    </row>
    <row r="1861" spans="26:27" x14ac:dyDescent="0.2">
      <c r="Z1861">
        <v>93108</v>
      </c>
      <c r="AA1861" t="s">
        <v>1234</v>
      </c>
    </row>
    <row r="1862" spans="26:27" x14ac:dyDescent="0.2">
      <c r="Z1862">
        <v>93109</v>
      </c>
      <c r="AA1862" t="s">
        <v>1234</v>
      </c>
    </row>
    <row r="1863" spans="26:27" x14ac:dyDescent="0.2">
      <c r="Z1863">
        <v>93110</v>
      </c>
      <c r="AA1863" t="s">
        <v>2154</v>
      </c>
    </row>
    <row r="1864" spans="26:27" x14ac:dyDescent="0.2">
      <c r="Z1864">
        <v>93110</v>
      </c>
      <c r="AA1864" t="s">
        <v>1234</v>
      </c>
    </row>
    <row r="1865" spans="26:27" x14ac:dyDescent="0.2">
      <c r="Z1865">
        <v>93111</v>
      </c>
      <c r="AA1865" t="s">
        <v>2154</v>
      </c>
    </row>
    <row r="1866" spans="26:27" x14ac:dyDescent="0.2">
      <c r="Z1866">
        <v>93111</v>
      </c>
      <c r="AA1866" t="s">
        <v>1234</v>
      </c>
    </row>
    <row r="1867" spans="26:27" x14ac:dyDescent="0.2">
      <c r="Z1867">
        <v>93116</v>
      </c>
      <c r="AA1867" t="s">
        <v>2154</v>
      </c>
    </row>
    <row r="1868" spans="26:27" x14ac:dyDescent="0.2">
      <c r="Z1868">
        <v>93116</v>
      </c>
      <c r="AA1868" t="s">
        <v>1234</v>
      </c>
    </row>
    <row r="1869" spans="26:27" x14ac:dyDescent="0.2">
      <c r="Z1869">
        <v>93117</v>
      </c>
      <c r="AA1869" t="s">
        <v>2155</v>
      </c>
    </row>
    <row r="1870" spans="26:27" x14ac:dyDescent="0.2">
      <c r="Z1870">
        <v>93117</v>
      </c>
      <c r="AA1870" t="s">
        <v>2154</v>
      </c>
    </row>
    <row r="1871" spans="26:27" x14ac:dyDescent="0.2">
      <c r="Z1871">
        <v>93117</v>
      </c>
      <c r="AA1871" t="s">
        <v>2156</v>
      </c>
    </row>
    <row r="1872" spans="26:27" x14ac:dyDescent="0.2">
      <c r="Z1872">
        <v>93117</v>
      </c>
      <c r="AA1872" t="s">
        <v>1234</v>
      </c>
    </row>
    <row r="1873" spans="26:27" x14ac:dyDescent="0.2">
      <c r="Z1873">
        <v>93118</v>
      </c>
      <c r="AA1873" t="s">
        <v>2154</v>
      </c>
    </row>
    <row r="1874" spans="26:27" x14ac:dyDescent="0.2">
      <c r="Z1874">
        <v>93118</v>
      </c>
      <c r="AA1874" t="s">
        <v>1234</v>
      </c>
    </row>
    <row r="1875" spans="26:27" x14ac:dyDescent="0.2">
      <c r="Z1875">
        <v>93120</v>
      </c>
      <c r="AA1875" t="s">
        <v>1234</v>
      </c>
    </row>
    <row r="1876" spans="26:27" x14ac:dyDescent="0.2">
      <c r="Z1876">
        <v>93121</v>
      </c>
      <c r="AA1876" t="s">
        <v>1234</v>
      </c>
    </row>
    <row r="1877" spans="26:27" x14ac:dyDescent="0.2">
      <c r="Z1877">
        <v>93130</v>
      </c>
      <c r="AA1877" t="s">
        <v>1234</v>
      </c>
    </row>
    <row r="1878" spans="26:27" x14ac:dyDescent="0.2">
      <c r="Z1878">
        <v>93140</v>
      </c>
      <c r="AA1878" t="s">
        <v>1234</v>
      </c>
    </row>
    <row r="1879" spans="26:27" x14ac:dyDescent="0.2">
      <c r="Z1879">
        <v>93150</v>
      </c>
      <c r="AA1879" t="s">
        <v>2153</v>
      </c>
    </row>
    <row r="1880" spans="26:27" x14ac:dyDescent="0.2">
      <c r="Z1880">
        <v>93150</v>
      </c>
      <c r="AA1880" t="s">
        <v>1234</v>
      </c>
    </row>
    <row r="1881" spans="26:27" x14ac:dyDescent="0.2">
      <c r="Z1881">
        <v>93160</v>
      </c>
      <c r="AA1881" t="s">
        <v>2154</v>
      </c>
    </row>
    <row r="1882" spans="26:27" x14ac:dyDescent="0.2">
      <c r="Z1882">
        <v>93160</v>
      </c>
      <c r="AA1882" t="s">
        <v>1234</v>
      </c>
    </row>
    <row r="1883" spans="26:27" x14ac:dyDescent="0.2">
      <c r="Z1883">
        <v>93190</v>
      </c>
      <c r="AA1883" t="s">
        <v>1234</v>
      </c>
    </row>
    <row r="1884" spans="26:27" x14ac:dyDescent="0.2">
      <c r="Z1884">
        <v>93199</v>
      </c>
      <c r="AA1884" t="s">
        <v>2154</v>
      </c>
    </row>
    <row r="1885" spans="26:27" x14ac:dyDescent="0.2">
      <c r="Z1885">
        <v>93199</v>
      </c>
      <c r="AA1885" t="s">
        <v>1234</v>
      </c>
    </row>
    <row r="1886" spans="26:27" x14ac:dyDescent="0.2">
      <c r="Z1886">
        <v>93199</v>
      </c>
      <c r="AA1886" t="s">
        <v>2157</v>
      </c>
    </row>
    <row r="1887" spans="26:27" x14ac:dyDescent="0.2">
      <c r="Z1887">
        <v>93201</v>
      </c>
      <c r="AA1887" t="s">
        <v>2158</v>
      </c>
    </row>
    <row r="1888" spans="26:27" x14ac:dyDescent="0.2">
      <c r="Z1888">
        <v>93202</v>
      </c>
      <c r="AA1888" t="s">
        <v>2159</v>
      </c>
    </row>
    <row r="1889" spans="26:27" x14ac:dyDescent="0.2">
      <c r="Z1889">
        <v>93203</v>
      </c>
      <c r="AA1889" t="s">
        <v>2160</v>
      </c>
    </row>
    <row r="1890" spans="26:27" x14ac:dyDescent="0.2">
      <c r="Z1890">
        <v>93203</v>
      </c>
      <c r="AA1890" t="s">
        <v>2161</v>
      </c>
    </row>
    <row r="1891" spans="26:27" x14ac:dyDescent="0.2">
      <c r="Z1891">
        <v>93204</v>
      </c>
      <c r="AA1891" t="s">
        <v>2162</v>
      </c>
    </row>
    <row r="1892" spans="26:27" x14ac:dyDescent="0.2">
      <c r="Z1892">
        <v>93205</v>
      </c>
      <c r="AA1892" t="s">
        <v>2163</v>
      </c>
    </row>
    <row r="1893" spans="26:27" x14ac:dyDescent="0.2">
      <c r="Z1893">
        <v>93206</v>
      </c>
      <c r="AA1893" t="s">
        <v>2164</v>
      </c>
    </row>
    <row r="1894" spans="26:27" x14ac:dyDescent="0.2">
      <c r="Z1894">
        <v>93207</v>
      </c>
      <c r="AA1894" t="s">
        <v>2165</v>
      </c>
    </row>
    <row r="1895" spans="26:27" x14ac:dyDescent="0.2">
      <c r="Z1895">
        <v>93208</v>
      </c>
      <c r="AA1895" t="s">
        <v>2166</v>
      </c>
    </row>
    <row r="1896" spans="26:27" x14ac:dyDescent="0.2">
      <c r="Z1896">
        <v>93208</v>
      </c>
      <c r="AA1896" t="s">
        <v>2167</v>
      </c>
    </row>
    <row r="1897" spans="26:27" x14ac:dyDescent="0.2">
      <c r="Z1897">
        <v>93210</v>
      </c>
      <c r="AA1897" t="s">
        <v>2168</v>
      </c>
    </row>
    <row r="1898" spans="26:27" x14ac:dyDescent="0.2">
      <c r="Z1898">
        <v>93212</v>
      </c>
      <c r="AA1898" t="s">
        <v>2169</v>
      </c>
    </row>
    <row r="1899" spans="26:27" x14ac:dyDescent="0.2">
      <c r="Z1899">
        <v>93215</v>
      </c>
      <c r="AA1899" t="s">
        <v>2170</v>
      </c>
    </row>
    <row r="1900" spans="26:27" x14ac:dyDescent="0.2">
      <c r="Z1900">
        <v>93216</v>
      </c>
      <c r="AA1900" t="s">
        <v>2170</v>
      </c>
    </row>
    <row r="1901" spans="26:27" x14ac:dyDescent="0.2">
      <c r="Z1901">
        <v>93218</v>
      </c>
      <c r="AA1901" t="s">
        <v>2171</v>
      </c>
    </row>
    <row r="1902" spans="26:27" x14ac:dyDescent="0.2">
      <c r="Z1902">
        <v>93219</v>
      </c>
      <c r="AA1902" t="s">
        <v>2172</v>
      </c>
    </row>
    <row r="1903" spans="26:27" x14ac:dyDescent="0.2">
      <c r="Z1903">
        <v>93219</v>
      </c>
      <c r="AA1903" t="s">
        <v>2173</v>
      </c>
    </row>
    <row r="1904" spans="26:27" x14ac:dyDescent="0.2">
      <c r="Z1904">
        <v>93220</v>
      </c>
      <c r="AA1904" t="s">
        <v>2174</v>
      </c>
    </row>
    <row r="1905" spans="26:27" x14ac:dyDescent="0.2">
      <c r="Z1905">
        <v>93221</v>
      </c>
      <c r="AA1905" t="s">
        <v>2175</v>
      </c>
    </row>
    <row r="1906" spans="26:27" x14ac:dyDescent="0.2">
      <c r="Z1906">
        <v>93222</v>
      </c>
      <c r="AA1906" t="s">
        <v>2176</v>
      </c>
    </row>
    <row r="1907" spans="26:27" x14ac:dyDescent="0.2">
      <c r="Z1907">
        <v>93222</v>
      </c>
      <c r="AA1907" t="s">
        <v>2177</v>
      </c>
    </row>
    <row r="1908" spans="26:27" x14ac:dyDescent="0.2">
      <c r="Z1908">
        <v>93223</v>
      </c>
      <c r="AA1908" t="s">
        <v>2178</v>
      </c>
    </row>
    <row r="1909" spans="26:27" x14ac:dyDescent="0.2">
      <c r="Z1909">
        <v>93224</v>
      </c>
      <c r="AA1909" t="s">
        <v>2179</v>
      </c>
    </row>
    <row r="1910" spans="26:27" x14ac:dyDescent="0.2">
      <c r="Z1910">
        <v>93225</v>
      </c>
      <c r="AA1910" t="s">
        <v>2176</v>
      </c>
    </row>
    <row r="1911" spans="26:27" x14ac:dyDescent="0.2">
      <c r="Z1911">
        <v>93226</v>
      </c>
      <c r="AA1911" t="s">
        <v>2180</v>
      </c>
    </row>
    <row r="1912" spans="26:27" x14ac:dyDescent="0.2">
      <c r="Z1912">
        <v>93227</v>
      </c>
      <c r="AA1912" t="s">
        <v>2181</v>
      </c>
    </row>
    <row r="1913" spans="26:27" x14ac:dyDescent="0.2">
      <c r="Z1913">
        <v>93230</v>
      </c>
      <c r="AA1913" t="s">
        <v>2182</v>
      </c>
    </row>
    <row r="1914" spans="26:27" x14ac:dyDescent="0.2">
      <c r="Z1914">
        <v>93232</v>
      </c>
      <c r="AA1914" t="s">
        <v>2182</v>
      </c>
    </row>
    <row r="1915" spans="26:27" x14ac:dyDescent="0.2">
      <c r="Z1915">
        <v>93234</v>
      </c>
      <c r="AA1915" t="s">
        <v>2183</v>
      </c>
    </row>
    <row r="1916" spans="26:27" x14ac:dyDescent="0.2">
      <c r="Z1916">
        <v>93235</v>
      </c>
      <c r="AA1916" t="s">
        <v>2184</v>
      </c>
    </row>
    <row r="1917" spans="26:27" x14ac:dyDescent="0.2">
      <c r="Z1917">
        <v>93237</v>
      </c>
      <c r="AA1917" t="s">
        <v>2185</v>
      </c>
    </row>
    <row r="1918" spans="26:27" x14ac:dyDescent="0.2">
      <c r="Z1918">
        <v>93238</v>
      </c>
      <c r="AA1918" t="s">
        <v>2186</v>
      </c>
    </row>
    <row r="1919" spans="26:27" x14ac:dyDescent="0.2">
      <c r="Z1919">
        <v>93238</v>
      </c>
      <c r="AA1919" t="s">
        <v>2187</v>
      </c>
    </row>
    <row r="1920" spans="26:27" x14ac:dyDescent="0.2">
      <c r="Z1920">
        <v>93239</v>
      </c>
      <c r="AA1920" t="s">
        <v>2188</v>
      </c>
    </row>
    <row r="1921" spans="26:27" x14ac:dyDescent="0.2">
      <c r="Z1921">
        <v>93240</v>
      </c>
      <c r="AA1921" t="s">
        <v>2189</v>
      </c>
    </row>
    <row r="1922" spans="26:27" x14ac:dyDescent="0.2">
      <c r="Z1922">
        <v>93240</v>
      </c>
      <c r="AA1922" t="s">
        <v>2190</v>
      </c>
    </row>
    <row r="1923" spans="26:27" x14ac:dyDescent="0.2">
      <c r="Z1923">
        <v>93241</v>
      </c>
      <c r="AA1923" t="s">
        <v>2191</v>
      </c>
    </row>
    <row r="1924" spans="26:27" x14ac:dyDescent="0.2">
      <c r="Z1924">
        <v>93242</v>
      </c>
      <c r="AA1924" t="s">
        <v>2192</v>
      </c>
    </row>
    <row r="1925" spans="26:27" x14ac:dyDescent="0.2">
      <c r="Z1925">
        <v>93243</v>
      </c>
      <c r="AA1925" t="s">
        <v>2193</v>
      </c>
    </row>
    <row r="1926" spans="26:27" x14ac:dyDescent="0.2">
      <c r="Z1926">
        <v>93243</v>
      </c>
      <c r="AA1926" t="s">
        <v>2194</v>
      </c>
    </row>
    <row r="1927" spans="26:27" x14ac:dyDescent="0.2">
      <c r="Z1927">
        <v>93244</v>
      </c>
      <c r="AA1927" t="s">
        <v>2195</v>
      </c>
    </row>
    <row r="1928" spans="26:27" x14ac:dyDescent="0.2">
      <c r="Z1928">
        <v>93245</v>
      </c>
      <c r="AA1928" t="s">
        <v>2196</v>
      </c>
    </row>
    <row r="1929" spans="26:27" x14ac:dyDescent="0.2">
      <c r="Z1929">
        <v>93245</v>
      </c>
      <c r="AA1929" t="s">
        <v>2197</v>
      </c>
    </row>
    <row r="1930" spans="26:27" x14ac:dyDescent="0.2">
      <c r="Z1930">
        <v>93246</v>
      </c>
      <c r="AA1930" t="s">
        <v>2196</v>
      </c>
    </row>
    <row r="1931" spans="26:27" x14ac:dyDescent="0.2">
      <c r="Z1931">
        <v>93246</v>
      </c>
      <c r="AA1931" t="s">
        <v>2197</v>
      </c>
    </row>
    <row r="1932" spans="26:27" x14ac:dyDescent="0.2">
      <c r="Z1932">
        <v>93246</v>
      </c>
      <c r="AA1932" t="s">
        <v>2198</v>
      </c>
    </row>
    <row r="1933" spans="26:27" x14ac:dyDescent="0.2">
      <c r="Z1933">
        <v>93246</v>
      </c>
      <c r="AA1933" t="s">
        <v>2199</v>
      </c>
    </row>
    <row r="1934" spans="26:27" x14ac:dyDescent="0.2">
      <c r="Z1934">
        <v>93246</v>
      </c>
      <c r="AA1934" t="s">
        <v>2200</v>
      </c>
    </row>
    <row r="1935" spans="26:27" x14ac:dyDescent="0.2">
      <c r="Z1935">
        <v>93247</v>
      </c>
      <c r="AA1935" t="s">
        <v>2201</v>
      </c>
    </row>
    <row r="1936" spans="26:27" x14ac:dyDescent="0.2">
      <c r="Z1936">
        <v>93247</v>
      </c>
      <c r="AA1936" t="s">
        <v>2202</v>
      </c>
    </row>
    <row r="1937" spans="26:27" x14ac:dyDescent="0.2">
      <c r="Z1937">
        <v>93247</v>
      </c>
      <c r="AA1937" t="s">
        <v>2203</v>
      </c>
    </row>
    <row r="1938" spans="26:27" x14ac:dyDescent="0.2">
      <c r="Z1938">
        <v>93249</v>
      </c>
      <c r="AA1938" t="s">
        <v>2204</v>
      </c>
    </row>
    <row r="1939" spans="26:27" x14ac:dyDescent="0.2">
      <c r="Z1939">
        <v>93250</v>
      </c>
      <c r="AA1939" t="s">
        <v>2205</v>
      </c>
    </row>
    <row r="1940" spans="26:27" x14ac:dyDescent="0.2">
      <c r="Z1940">
        <v>93251</v>
      </c>
      <c r="AA1940" t="s">
        <v>2206</v>
      </c>
    </row>
    <row r="1941" spans="26:27" x14ac:dyDescent="0.2">
      <c r="Z1941">
        <v>93252</v>
      </c>
      <c r="AA1941" t="s">
        <v>2207</v>
      </c>
    </row>
    <row r="1942" spans="26:27" x14ac:dyDescent="0.2">
      <c r="Z1942">
        <v>93254</v>
      </c>
      <c r="AA1942" t="s">
        <v>2208</v>
      </c>
    </row>
    <row r="1943" spans="26:27" x14ac:dyDescent="0.2">
      <c r="Z1943">
        <v>93254</v>
      </c>
      <c r="AA1943" t="s">
        <v>2209</v>
      </c>
    </row>
    <row r="1944" spans="26:27" x14ac:dyDescent="0.2">
      <c r="Z1944">
        <v>93255</v>
      </c>
      <c r="AA1944" t="s">
        <v>2210</v>
      </c>
    </row>
    <row r="1945" spans="26:27" x14ac:dyDescent="0.2">
      <c r="Z1945">
        <v>93256</v>
      </c>
      <c r="AA1945" t="s">
        <v>2211</v>
      </c>
    </row>
    <row r="1946" spans="26:27" x14ac:dyDescent="0.2">
      <c r="Z1946">
        <v>93257</v>
      </c>
      <c r="AA1946" t="s">
        <v>2212</v>
      </c>
    </row>
    <row r="1947" spans="26:27" x14ac:dyDescent="0.2">
      <c r="Z1947">
        <v>93257</v>
      </c>
      <c r="AA1947" t="s">
        <v>2213</v>
      </c>
    </row>
    <row r="1948" spans="26:27" x14ac:dyDescent="0.2">
      <c r="Z1948">
        <v>93257</v>
      </c>
      <c r="AA1948" t="s">
        <v>2214</v>
      </c>
    </row>
    <row r="1949" spans="26:27" x14ac:dyDescent="0.2">
      <c r="Z1949">
        <v>93258</v>
      </c>
      <c r="AA1949" t="s">
        <v>2213</v>
      </c>
    </row>
    <row r="1950" spans="26:27" x14ac:dyDescent="0.2">
      <c r="Z1950">
        <v>93260</v>
      </c>
      <c r="AA1950" t="s">
        <v>2215</v>
      </c>
    </row>
    <row r="1951" spans="26:27" x14ac:dyDescent="0.2">
      <c r="Z1951">
        <v>93260</v>
      </c>
      <c r="AA1951" t="s">
        <v>2216</v>
      </c>
    </row>
    <row r="1952" spans="26:27" x14ac:dyDescent="0.2">
      <c r="Z1952">
        <v>93261</v>
      </c>
      <c r="AA1952" t="s">
        <v>2217</v>
      </c>
    </row>
    <row r="1953" spans="26:27" x14ac:dyDescent="0.2">
      <c r="Z1953">
        <v>93262</v>
      </c>
      <c r="AA1953" t="s">
        <v>2218</v>
      </c>
    </row>
    <row r="1954" spans="26:27" x14ac:dyDescent="0.2">
      <c r="Z1954">
        <v>93262</v>
      </c>
      <c r="AA1954" t="s">
        <v>2219</v>
      </c>
    </row>
    <row r="1955" spans="26:27" x14ac:dyDescent="0.2">
      <c r="Z1955">
        <v>93263</v>
      </c>
      <c r="AA1955" t="s">
        <v>2220</v>
      </c>
    </row>
    <row r="1956" spans="26:27" x14ac:dyDescent="0.2">
      <c r="Z1956">
        <v>93263</v>
      </c>
      <c r="AA1956" t="s">
        <v>2221</v>
      </c>
    </row>
    <row r="1957" spans="26:27" x14ac:dyDescent="0.2">
      <c r="Z1957">
        <v>93265</v>
      </c>
      <c r="AA1957" t="s">
        <v>2167</v>
      </c>
    </row>
    <row r="1958" spans="26:27" x14ac:dyDescent="0.2">
      <c r="Z1958">
        <v>93266</v>
      </c>
      <c r="AA1958" t="s">
        <v>2222</v>
      </c>
    </row>
    <row r="1959" spans="26:27" x14ac:dyDescent="0.2">
      <c r="Z1959">
        <v>93267</v>
      </c>
      <c r="AA1959" t="s">
        <v>2223</v>
      </c>
    </row>
    <row r="1960" spans="26:27" x14ac:dyDescent="0.2">
      <c r="Z1960">
        <v>93268</v>
      </c>
      <c r="AA1960" t="s">
        <v>2224</v>
      </c>
    </row>
    <row r="1961" spans="26:27" x14ac:dyDescent="0.2">
      <c r="Z1961">
        <v>93270</v>
      </c>
      <c r="AA1961" t="s">
        <v>2225</v>
      </c>
    </row>
    <row r="1962" spans="26:27" x14ac:dyDescent="0.2">
      <c r="Z1962">
        <v>93271</v>
      </c>
      <c r="AA1962" t="s">
        <v>2226</v>
      </c>
    </row>
    <row r="1963" spans="26:27" x14ac:dyDescent="0.2">
      <c r="Z1963">
        <v>93272</v>
      </c>
      <c r="AA1963" t="s">
        <v>2227</v>
      </c>
    </row>
    <row r="1964" spans="26:27" x14ac:dyDescent="0.2">
      <c r="Z1964">
        <v>93274</v>
      </c>
      <c r="AA1964" t="s">
        <v>1217</v>
      </c>
    </row>
    <row r="1965" spans="26:27" x14ac:dyDescent="0.2">
      <c r="Z1965">
        <v>93275</v>
      </c>
      <c r="AA1965" t="s">
        <v>1217</v>
      </c>
    </row>
    <row r="1966" spans="26:27" x14ac:dyDescent="0.2">
      <c r="Z1966">
        <v>93276</v>
      </c>
      <c r="AA1966" t="s">
        <v>2228</v>
      </c>
    </row>
    <row r="1967" spans="26:27" x14ac:dyDescent="0.2">
      <c r="Z1967">
        <v>93277</v>
      </c>
      <c r="AA1967" t="s">
        <v>2229</v>
      </c>
    </row>
    <row r="1968" spans="26:27" x14ac:dyDescent="0.2">
      <c r="Z1968">
        <v>93278</v>
      </c>
      <c r="AA1968" t="s">
        <v>2229</v>
      </c>
    </row>
    <row r="1969" spans="26:27" x14ac:dyDescent="0.2">
      <c r="Z1969">
        <v>93279</v>
      </c>
      <c r="AA1969" t="s">
        <v>2229</v>
      </c>
    </row>
    <row r="1970" spans="26:27" x14ac:dyDescent="0.2">
      <c r="Z1970">
        <v>93280</v>
      </c>
      <c r="AA1970" t="s">
        <v>2230</v>
      </c>
    </row>
    <row r="1971" spans="26:27" x14ac:dyDescent="0.2">
      <c r="Z1971">
        <v>93282</v>
      </c>
      <c r="AA1971" t="s">
        <v>2169</v>
      </c>
    </row>
    <row r="1972" spans="26:27" x14ac:dyDescent="0.2">
      <c r="Z1972">
        <v>93282</v>
      </c>
      <c r="AA1972" t="s">
        <v>2231</v>
      </c>
    </row>
    <row r="1973" spans="26:27" x14ac:dyDescent="0.2">
      <c r="Z1973">
        <v>93283</v>
      </c>
      <c r="AA1973" t="s">
        <v>2232</v>
      </c>
    </row>
    <row r="1974" spans="26:27" x14ac:dyDescent="0.2">
      <c r="Z1974">
        <v>93285</v>
      </c>
      <c r="AA1974" t="s">
        <v>2233</v>
      </c>
    </row>
    <row r="1975" spans="26:27" x14ac:dyDescent="0.2">
      <c r="Z1975">
        <v>93286</v>
      </c>
      <c r="AA1975" t="s">
        <v>2234</v>
      </c>
    </row>
    <row r="1976" spans="26:27" x14ac:dyDescent="0.2">
      <c r="Z1976">
        <v>93286</v>
      </c>
      <c r="AA1976" t="s">
        <v>2235</v>
      </c>
    </row>
    <row r="1977" spans="26:27" x14ac:dyDescent="0.2">
      <c r="Z1977">
        <v>93287</v>
      </c>
      <c r="AA1977" t="s">
        <v>2236</v>
      </c>
    </row>
    <row r="1978" spans="26:27" x14ac:dyDescent="0.2">
      <c r="Z1978">
        <v>93290</v>
      </c>
      <c r="AA1978" t="s">
        <v>2229</v>
      </c>
    </row>
    <row r="1979" spans="26:27" x14ac:dyDescent="0.2">
      <c r="Z1979">
        <v>93291</v>
      </c>
      <c r="AA1979" t="s">
        <v>2229</v>
      </c>
    </row>
    <row r="1980" spans="26:27" x14ac:dyDescent="0.2">
      <c r="Z1980">
        <v>93292</v>
      </c>
      <c r="AA1980" t="s">
        <v>2229</v>
      </c>
    </row>
    <row r="1981" spans="26:27" x14ac:dyDescent="0.2">
      <c r="Z1981">
        <v>93301</v>
      </c>
      <c r="AA1981" t="s">
        <v>2220</v>
      </c>
    </row>
    <row r="1982" spans="26:27" x14ac:dyDescent="0.2">
      <c r="Z1982">
        <v>93302</v>
      </c>
      <c r="AA1982" t="s">
        <v>2220</v>
      </c>
    </row>
    <row r="1983" spans="26:27" x14ac:dyDescent="0.2">
      <c r="Z1983">
        <v>93303</v>
      </c>
      <c r="AA1983" t="s">
        <v>2220</v>
      </c>
    </row>
    <row r="1984" spans="26:27" x14ac:dyDescent="0.2">
      <c r="Z1984">
        <v>93304</v>
      </c>
      <c r="AA1984" t="s">
        <v>2220</v>
      </c>
    </row>
    <row r="1985" spans="26:27" x14ac:dyDescent="0.2">
      <c r="Z1985">
        <v>93305</v>
      </c>
      <c r="AA1985" t="s">
        <v>2220</v>
      </c>
    </row>
    <row r="1986" spans="26:27" x14ac:dyDescent="0.2">
      <c r="Z1986">
        <v>93306</v>
      </c>
      <c r="AA1986" t="s">
        <v>2220</v>
      </c>
    </row>
    <row r="1987" spans="26:27" x14ac:dyDescent="0.2">
      <c r="Z1987">
        <v>93307</v>
      </c>
      <c r="AA1987" t="s">
        <v>2220</v>
      </c>
    </row>
    <row r="1988" spans="26:27" x14ac:dyDescent="0.2">
      <c r="Z1988">
        <v>93307</v>
      </c>
      <c r="AA1988" t="s">
        <v>2237</v>
      </c>
    </row>
    <row r="1989" spans="26:27" x14ac:dyDescent="0.2">
      <c r="Z1989">
        <v>93308</v>
      </c>
      <c r="AA1989" t="s">
        <v>2220</v>
      </c>
    </row>
    <row r="1990" spans="26:27" x14ac:dyDescent="0.2">
      <c r="Z1990">
        <v>93309</v>
      </c>
      <c r="AA1990" t="s">
        <v>2220</v>
      </c>
    </row>
    <row r="1991" spans="26:27" x14ac:dyDescent="0.2">
      <c r="Z1991">
        <v>93311</v>
      </c>
      <c r="AA1991" t="s">
        <v>2220</v>
      </c>
    </row>
    <row r="1992" spans="26:27" x14ac:dyDescent="0.2">
      <c r="Z1992">
        <v>93312</v>
      </c>
      <c r="AA1992" t="s">
        <v>2220</v>
      </c>
    </row>
    <row r="1993" spans="26:27" x14ac:dyDescent="0.2">
      <c r="Z1993">
        <v>93313</v>
      </c>
      <c r="AA1993" t="s">
        <v>2220</v>
      </c>
    </row>
    <row r="1994" spans="26:27" x14ac:dyDescent="0.2">
      <c r="Z1994">
        <v>93313</v>
      </c>
      <c r="AA1994" t="s">
        <v>2238</v>
      </c>
    </row>
    <row r="1995" spans="26:27" x14ac:dyDescent="0.2">
      <c r="Z1995">
        <v>93313</v>
      </c>
      <c r="AA1995" t="s">
        <v>2239</v>
      </c>
    </row>
    <row r="1996" spans="26:27" x14ac:dyDescent="0.2">
      <c r="Z1996">
        <v>93314</v>
      </c>
      <c r="AA1996" t="s">
        <v>2220</v>
      </c>
    </row>
    <row r="1997" spans="26:27" x14ac:dyDescent="0.2">
      <c r="Z1997">
        <v>93314</v>
      </c>
      <c r="AA1997" t="s">
        <v>2221</v>
      </c>
    </row>
    <row r="1998" spans="26:27" x14ac:dyDescent="0.2">
      <c r="Z1998">
        <v>93380</v>
      </c>
      <c r="AA1998" t="s">
        <v>2220</v>
      </c>
    </row>
    <row r="1999" spans="26:27" x14ac:dyDescent="0.2">
      <c r="Z1999">
        <v>93383</v>
      </c>
      <c r="AA1999" t="s">
        <v>2220</v>
      </c>
    </row>
    <row r="2000" spans="26:27" x14ac:dyDescent="0.2">
      <c r="Z2000">
        <v>93383</v>
      </c>
      <c r="AA2000" t="s">
        <v>2239</v>
      </c>
    </row>
    <row r="2001" spans="26:27" x14ac:dyDescent="0.2">
      <c r="Z2001">
        <v>93384</v>
      </c>
      <c r="AA2001" t="s">
        <v>2220</v>
      </c>
    </row>
    <row r="2002" spans="26:27" x14ac:dyDescent="0.2">
      <c r="Z2002">
        <v>93385</v>
      </c>
      <c r="AA2002" t="s">
        <v>2220</v>
      </c>
    </row>
    <row r="2003" spans="26:27" x14ac:dyDescent="0.2">
      <c r="Z2003">
        <v>93386</v>
      </c>
      <c r="AA2003" t="s">
        <v>2220</v>
      </c>
    </row>
    <row r="2004" spans="26:27" x14ac:dyDescent="0.2">
      <c r="Z2004">
        <v>93387</v>
      </c>
      <c r="AA2004" t="s">
        <v>2220</v>
      </c>
    </row>
    <row r="2005" spans="26:27" x14ac:dyDescent="0.2">
      <c r="Z2005">
        <v>93388</v>
      </c>
      <c r="AA2005" t="s">
        <v>2220</v>
      </c>
    </row>
    <row r="2006" spans="26:27" x14ac:dyDescent="0.2">
      <c r="Z2006">
        <v>93389</v>
      </c>
      <c r="AA2006" t="s">
        <v>2220</v>
      </c>
    </row>
    <row r="2007" spans="26:27" x14ac:dyDescent="0.2">
      <c r="Z2007">
        <v>93390</v>
      </c>
      <c r="AA2007" t="s">
        <v>2220</v>
      </c>
    </row>
    <row r="2008" spans="26:27" x14ac:dyDescent="0.2">
      <c r="Z2008">
        <v>93401</v>
      </c>
      <c r="AA2008" t="s">
        <v>1186</v>
      </c>
    </row>
    <row r="2009" spans="26:27" x14ac:dyDescent="0.2">
      <c r="Z2009">
        <v>93401</v>
      </c>
      <c r="AA2009" t="s">
        <v>2240</v>
      </c>
    </row>
    <row r="2010" spans="26:27" x14ac:dyDescent="0.2">
      <c r="Z2010">
        <v>93402</v>
      </c>
      <c r="AA2010" t="s">
        <v>2241</v>
      </c>
    </row>
    <row r="2011" spans="26:27" x14ac:dyDescent="0.2">
      <c r="Z2011">
        <v>93402</v>
      </c>
      <c r="AA2011" t="s">
        <v>2242</v>
      </c>
    </row>
    <row r="2012" spans="26:27" x14ac:dyDescent="0.2">
      <c r="Z2012">
        <v>93402</v>
      </c>
      <c r="AA2012" t="s">
        <v>1186</v>
      </c>
    </row>
    <row r="2013" spans="26:27" x14ac:dyDescent="0.2">
      <c r="Z2013">
        <v>93402</v>
      </c>
      <c r="AA2013" t="s">
        <v>2240</v>
      </c>
    </row>
    <row r="2014" spans="26:27" x14ac:dyDescent="0.2">
      <c r="Z2014">
        <v>93403</v>
      </c>
      <c r="AA2014" t="s">
        <v>1186</v>
      </c>
    </row>
    <row r="2015" spans="26:27" x14ac:dyDescent="0.2">
      <c r="Z2015">
        <v>93403</v>
      </c>
      <c r="AA2015" t="s">
        <v>2240</v>
      </c>
    </row>
    <row r="2016" spans="26:27" x14ac:dyDescent="0.2">
      <c r="Z2016">
        <v>93405</v>
      </c>
      <c r="AA2016" t="s">
        <v>1186</v>
      </c>
    </row>
    <row r="2017" spans="26:27" x14ac:dyDescent="0.2">
      <c r="Z2017">
        <v>93405</v>
      </c>
      <c r="AA2017" t="s">
        <v>2240</v>
      </c>
    </row>
    <row r="2018" spans="26:27" x14ac:dyDescent="0.2">
      <c r="Z2018">
        <v>93406</v>
      </c>
      <c r="AA2018" t="s">
        <v>1186</v>
      </c>
    </row>
    <row r="2019" spans="26:27" x14ac:dyDescent="0.2">
      <c r="Z2019">
        <v>93406</v>
      </c>
      <c r="AA2019" t="s">
        <v>2240</v>
      </c>
    </row>
    <row r="2020" spans="26:27" x14ac:dyDescent="0.2">
      <c r="Z2020">
        <v>93407</v>
      </c>
      <c r="AA2020" t="s">
        <v>2243</v>
      </c>
    </row>
    <row r="2021" spans="26:27" x14ac:dyDescent="0.2">
      <c r="Z2021">
        <v>93407</v>
      </c>
      <c r="AA2021" t="s">
        <v>2244</v>
      </c>
    </row>
    <row r="2022" spans="26:27" x14ac:dyDescent="0.2">
      <c r="Z2022">
        <v>93407</v>
      </c>
      <c r="AA2022" t="s">
        <v>1186</v>
      </c>
    </row>
    <row r="2023" spans="26:27" x14ac:dyDescent="0.2">
      <c r="Z2023">
        <v>93407</v>
      </c>
      <c r="AA2023" t="s">
        <v>2240</v>
      </c>
    </row>
    <row r="2024" spans="26:27" x14ac:dyDescent="0.2">
      <c r="Z2024">
        <v>93408</v>
      </c>
      <c r="AA2024" t="s">
        <v>1186</v>
      </c>
    </row>
    <row r="2025" spans="26:27" x14ac:dyDescent="0.2">
      <c r="Z2025">
        <v>93408</v>
      </c>
      <c r="AA2025" t="s">
        <v>2245</v>
      </c>
    </row>
    <row r="2026" spans="26:27" x14ac:dyDescent="0.2">
      <c r="Z2026">
        <v>93408</v>
      </c>
      <c r="AA2026" t="s">
        <v>2240</v>
      </c>
    </row>
    <row r="2027" spans="26:27" x14ac:dyDescent="0.2">
      <c r="Z2027">
        <v>93409</v>
      </c>
      <c r="AA2027" t="s">
        <v>2246</v>
      </c>
    </row>
    <row r="2028" spans="26:27" x14ac:dyDescent="0.2">
      <c r="Z2028">
        <v>93409</v>
      </c>
      <c r="AA2028" t="s">
        <v>1186</v>
      </c>
    </row>
    <row r="2029" spans="26:27" x14ac:dyDescent="0.2">
      <c r="Z2029">
        <v>93409</v>
      </c>
      <c r="AA2029" t="s">
        <v>2240</v>
      </c>
    </row>
    <row r="2030" spans="26:27" x14ac:dyDescent="0.2">
      <c r="Z2030">
        <v>93410</v>
      </c>
      <c r="AA2030" t="s">
        <v>2243</v>
      </c>
    </row>
    <row r="2031" spans="26:27" x14ac:dyDescent="0.2">
      <c r="Z2031">
        <v>93410</v>
      </c>
      <c r="AA2031" t="s">
        <v>2247</v>
      </c>
    </row>
    <row r="2032" spans="26:27" x14ac:dyDescent="0.2">
      <c r="Z2032">
        <v>93410</v>
      </c>
      <c r="AA2032" t="s">
        <v>1186</v>
      </c>
    </row>
    <row r="2033" spans="26:27" x14ac:dyDescent="0.2">
      <c r="Z2033">
        <v>93410</v>
      </c>
      <c r="AA2033" t="s">
        <v>2240</v>
      </c>
    </row>
    <row r="2034" spans="26:27" x14ac:dyDescent="0.2">
      <c r="Z2034">
        <v>93412</v>
      </c>
      <c r="AA2034" t="s">
        <v>2242</v>
      </c>
    </row>
    <row r="2035" spans="26:27" x14ac:dyDescent="0.2">
      <c r="Z2035">
        <v>93412</v>
      </c>
      <c r="AA2035" t="s">
        <v>1186</v>
      </c>
    </row>
    <row r="2036" spans="26:27" x14ac:dyDescent="0.2">
      <c r="Z2036">
        <v>93412</v>
      </c>
      <c r="AA2036" t="s">
        <v>2240</v>
      </c>
    </row>
    <row r="2037" spans="26:27" x14ac:dyDescent="0.2">
      <c r="Z2037">
        <v>93420</v>
      </c>
      <c r="AA2037" t="s">
        <v>2248</v>
      </c>
    </row>
    <row r="2038" spans="26:27" x14ac:dyDescent="0.2">
      <c r="Z2038">
        <v>93420</v>
      </c>
      <c r="AA2038" t="s">
        <v>2249</v>
      </c>
    </row>
    <row r="2039" spans="26:27" x14ac:dyDescent="0.2">
      <c r="Z2039">
        <v>93420</v>
      </c>
      <c r="AA2039" t="s">
        <v>2250</v>
      </c>
    </row>
    <row r="2040" spans="26:27" x14ac:dyDescent="0.2">
      <c r="Z2040">
        <v>93421</v>
      </c>
      <c r="AA2040" t="s">
        <v>2248</v>
      </c>
    </row>
    <row r="2041" spans="26:27" x14ac:dyDescent="0.2">
      <c r="Z2041">
        <v>93421</v>
      </c>
      <c r="AA2041" t="s">
        <v>2249</v>
      </c>
    </row>
    <row r="2042" spans="26:27" x14ac:dyDescent="0.2">
      <c r="Z2042">
        <v>93422</v>
      </c>
      <c r="AA2042" t="s">
        <v>2251</v>
      </c>
    </row>
    <row r="2043" spans="26:27" x14ac:dyDescent="0.2">
      <c r="Z2043">
        <v>93423</v>
      </c>
      <c r="AA2043" t="s">
        <v>2251</v>
      </c>
    </row>
    <row r="2044" spans="26:27" x14ac:dyDescent="0.2">
      <c r="Z2044">
        <v>93424</v>
      </c>
      <c r="AA2044" t="s">
        <v>2252</v>
      </c>
    </row>
    <row r="2045" spans="26:27" x14ac:dyDescent="0.2">
      <c r="Z2045">
        <v>93426</v>
      </c>
      <c r="AA2045" t="s">
        <v>2253</v>
      </c>
    </row>
    <row r="2046" spans="26:27" x14ac:dyDescent="0.2">
      <c r="Z2046">
        <v>93426</v>
      </c>
      <c r="AA2046" t="s">
        <v>2254</v>
      </c>
    </row>
    <row r="2047" spans="26:27" x14ac:dyDescent="0.2">
      <c r="Z2047">
        <v>93426</v>
      </c>
      <c r="AA2047" t="s">
        <v>2255</v>
      </c>
    </row>
    <row r="2048" spans="26:27" x14ac:dyDescent="0.2">
      <c r="Z2048">
        <v>93426</v>
      </c>
      <c r="AA2048" t="s">
        <v>2256</v>
      </c>
    </row>
    <row r="2049" spans="26:27" x14ac:dyDescent="0.2">
      <c r="Z2049">
        <v>93427</v>
      </c>
      <c r="AA2049" t="s">
        <v>2257</v>
      </c>
    </row>
    <row r="2050" spans="26:27" x14ac:dyDescent="0.2">
      <c r="Z2050">
        <v>93428</v>
      </c>
      <c r="AA2050" t="s">
        <v>2258</v>
      </c>
    </row>
    <row r="2051" spans="26:27" x14ac:dyDescent="0.2">
      <c r="Z2051">
        <v>93429</v>
      </c>
      <c r="AA2051" t="s">
        <v>2259</v>
      </c>
    </row>
    <row r="2052" spans="26:27" x14ac:dyDescent="0.2">
      <c r="Z2052">
        <v>93430</v>
      </c>
      <c r="AA2052" t="s">
        <v>2260</v>
      </c>
    </row>
    <row r="2053" spans="26:27" x14ac:dyDescent="0.2">
      <c r="Z2053">
        <v>93432</v>
      </c>
      <c r="AA2053" t="s">
        <v>2261</v>
      </c>
    </row>
    <row r="2054" spans="26:27" x14ac:dyDescent="0.2">
      <c r="Z2054">
        <v>93433</v>
      </c>
      <c r="AA2054" t="s">
        <v>2262</v>
      </c>
    </row>
    <row r="2055" spans="26:27" x14ac:dyDescent="0.2">
      <c r="Z2055">
        <v>93433</v>
      </c>
      <c r="AA2055" t="s">
        <v>2250</v>
      </c>
    </row>
    <row r="2056" spans="26:27" x14ac:dyDescent="0.2">
      <c r="Z2056">
        <v>93434</v>
      </c>
      <c r="AA2056" t="s">
        <v>2263</v>
      </c>
    </row>
    <row r="2057" spans="26:27" x14ac:dyDescent="0.2">
      <c r="Z2057">
        <v>93435</v>
      </c>
      <c r="AA2057" t="s">
        <v>2264</v>
      </c>
    </row>
    <row r="2058" spans="26:27" x14ac:dyDescent="0.2">
      <c r="Z2058">
        <v>93436</v>
      </c>
      <c r="AA2058" t="s">
        <v>2265</v>
      </c>
    </row>
    <row r="2059" spans="26:27" x14ac:dyDescent="0.2">
      <c r="Z2059">
        <v>93436</v>
      </c>
      <c r="AA2059" t="s">
        <v>2266</v>
      </c>
    </row>
    <row r="2060" spans="26:27" x14ac:dyDescent="0.2">
      <c r="Z2060">
        <v>93437</v>
      </c>
      <c r="AA2060" t="s">
        <v>2265</v>
      </c>
    </row>
    <row r="2061" spans="26:27" x14ac:dyDescent="0.2">
      <c r="Z2061">
        <v>93437</v>
      </c>
      <c r="AA2061" t="s">
        <v>2267</v>
      </c>
    </row>
    <row r="2062" spans="26:27" x14ac:dyDescent="0.2">
      <c r="Z2062">
        <v>93437</v>
      </c>
      <c r="AA2062" t="s">
        <v>2268</v>
      </c>
    </row>
    <row r="2063" spans="26:27" x14ac:dyDescent="0.2">
      <c r="Z2063">
        <v>93437</v>
      </c>
      <c r="AA2063" t="s">
        <v>2269</v>
      </c>
    </row>
    <row r="2064" spans="26:27" x14ac:dyDescent="0.2">
      <c r="Z2064">
        <v>93437</v>
      </c>
      <c r="AA2064" t="s">
        <v>2270</v>
      </c>
    </row>
    <row r="2065" spans="26:27" x14ac:dyDescent="0.2">
      <c r="Z2065">
        <v>93438</v>
      </c>
      <c r="AA2065" t="s">
        <v>2265</v>
      </c>
    </row>
    <row r="2066" spans="26:27" x14ac:dyDescent="0.2">
      <c r="Z2066">
        <v>93440</v>
      </c>
      <c r="AA2066" t="s">
        <v>2271</v>
      </c>
    </row>
    <row r="2067" spans="26:27" x14ac:dyDescent="0.2">
      <c r="Z2067">
        <v>93441</v>
      </c>
      <c r="AA2067" t="s">
        <v>2272</v>
      </c>
    </row>
    <row r="2068" spans="26:27" x14ac:dyDescent="0.2">
      <c r="Z2068">
        <v>93442</v>
      </c>
      <c r="AA2068" t="s">
        <v>2273</v>
      </c>
    </row>
    <row r="2069" spans="26:27" x14ac:dyDescent="0.2">
      <c r="Z2069">
        <v>93443</v>
      </c>
      <c r="AA2069" t="s">
        <v>2273</v>
      </c>
    </row>
    <row r="2070" spans="26:27" x14ac:dyDescent="0.2">
      <c r="Z2070">
        <v>93444</v>
      </c>
      <c r="AA2070" t="s">
        <v>2274</v>
      </c>
    </row>
    <row r="2071" spans="26:27" x14ac:dyDescent="0.2">
      <c r="Z2071">
        <v>93445</v>
      </c>
      <c r="AA2071" t="s">
        <v>2275</v>
      </c>
    </row>
    <row r="2072" spans="26:27" x14ac:dyDescent="0.2">
      <c r="Z2072">
        <v>93446</v>
      </c>
      <c r="AA2072" t="s">
        <v>2276</v>
      </c>
    </row>
    <row r="2073" spans="26:27" x14ac:dyDescent="0.2">
      <c r="Z2073">
        <v>93446</v>
      </c>
      <c r="AA2073" t="s">
        <v>2277</v>
      </c>
    </row>
    <row r="2074" spans="26:27" x14ac:dyDescent="0.2">
      <c r="Z2074">
        <v>93446</v>
      </c>
      <c r="AA2074" t="s">
        <v>2278</v>
      </c>
    </row>
    <row r="2075" spans="26:27" x14ac:dyDescent="0.2">
      <c r="Z2075">
        <v>93446</v>
      </c>
      <c r="AA2075" t="s">
        <v>2254</v>
      </c>
    </row>
    <row r="2076" spans="26:27" x14ac:dyDescent="0.2">
      <c r="Z2076">
        <v>93446</v>
      </c>
      <c r="AA2076" t="s">
        <v>2255</v>
      </c>
    </row>
    <row r="2077" spans="26:27" x14ac:dyDescent="0.2">
      <c r="Z2077">
        <v>93446</v>
      </c>
      <c r="AA2077" t="s">
        <v>2279</v>
      </c>
    </row>
    <row r="2078" spans="26:27" x14ac:dyDescent="0.2">
      <c r="Z2078">
        <v>93447</v>
      </c>
      <c r="AA2078" t="s">
        <v>2279</v>
      </c>
    </row>
    <row r="2079" spans="26:27" x14ac:dyDescent="0.2">
      <c r="Z2079">
        <v>93448</v>
      </c>
      <c r="AA2079" t="s">
        <v>2250</v>
      </c>
    </row>
    <row r="2080" spans="26:27" x14ac:dyDescent="0.2">
      <c r="Z2080">
        <v>93448</v>
      </c>
      <c r="AA2080" t="s">
        <v>2280</v>
      </c>
    </row>
    <row r="2081" spans="26:27" x14ac:dyDescent="0.2">
      <c r="Z2081">
        <v>93449</v>
      </c>
      <c r="AA2081" t="s">
        <v>2250</v>
      </c>
    </row>
    <row r="2082" spans="26:27" x14ac:dyDescent="0.2">
      <c r="Z2082">
        <v>93449</v>
      </c>
      <c r="AA2082" t="s">
        <v>2280</v>
      </c>
    </row>
    <row r="2083" spans="26:27" x14ac:dyDescent="0.2">
      <c r="Z2083">
        <v>93450</v>
      </c>
      <c r="AA2083" t="s">
        <v>2281</v>
      </c>
    </row>
    <row r="2084" spans="26:27" x14ac:dyDescent="0.2">
      <c r="Z2084">
        <v>93451</v>
      </c>
      <c r="AA2084" t="s">
        <v>2282</v>
      </c>
    </row>
    <row r="2085" spans="26:27" x14ac:dyDescent="0.2">
      <c r="Z2085">
        <v>93451</v>
      </c>
      <c r="AA2085" t="s">
        <v>2283</v>
      </c>
    </row>
    <row r="2086" spans="26:27" x14ac:dyDescent="0.2">
      <c r="Z2086">
        <v>93451</v>
      </c>
      <c r="AA2086" t="s">
        <v>2284</v>
      </c>
    </row>
    <row r="2087" spans="26:27" x14ac:dyDescent="0.2">
      <c r="Z2087">
        <v>93452</v>
      </c>
      <c r="AA2087" t="s">
        <v>2285</v>
      </c>
    </row>
    <row r="2088" spans="26:27" x14ac:dyDescent="0.2">
      <c r="Z2088">
        <v>93452</v>
      </c>
      <c r="AA2088" t="s">
        <v>2286</v>
      </c>
    </row>
    <row r="2089" spans="26:27" x14ac:dyDescent="0.2">
      <c r="Z2089">
        <v>93453</v>
      </c>
      <c r="AA2089" t="s">
        <v>2287</v>
      </c>
    </row>
    <row r="2090" spans="26:27" x14ac:dyDescent="0.2">
      <c r="Z2090">
        <v>93453</v>
      </c>
      <c r="AA2090" t="s">
        <v>2288</v>
      </c>
    </row>
    <row r="2091" spans="26:27" x14ac:dyDescent="0.2">
      <c r="Z2091">
        <v>93453</v>
      </c>
      <c r="AA2091" t="s">
        <v>2289</v>
      </c>
    </row>
    <row r="2092" spans="26:27" x14ac:dyDescent="0.2">
      <c r="Z2092">
        <v>93453</v>
      </c>
      <c r="AA2092" t="s">
        <v>2290</v>
      </c>
    </row>
    <row r="2093" spans="26:27" x14ac:dyDescent="0.2">
      <c r="Z2093">
        <v>93453</v>
      </c>
      <c r="AA2093" t="s">
        <v>2291</v>
      </c>
    </row>
    <row r="2094" spans="26:27" x14ac:dyDescent="0.2">
      <c r="Z2094">
        <v>93454</v>
      </c>
      <c r="AA2094" t="s">
        <v>2292</v>
      </c>
    </row>
    <row r="2095" spans="26:27" x14ac:dyDescent="0.2">
      <c r="Z2095">
        <v>93454</v>
      </c>
      <c r="AA2095" t="s">
        <v>2293</v>
      </c>
    </row>
    <row r="2096" spans="26:27" x14ac:dyDescent="0.2">
      <c r="Z2096">
        <v>93454</v>
      </c>
      <c r="AA2096" t="s">
        <v>2294</v>
      </c>
    </row>
    <row r="2097" spans="26:27" x14ac:dyDescent="0.2">
      <c r="Z2097">
        <v>93455</v>
      </c>
      <c r="AA2097" t="s">
        <v>2295</v>
      </c>
    </row>
    <row r="2098" spans="26:27" x14ac:dyDescent="0.2">
      <c r="Z2098">
        <v>93455</v>
      </c>
      <c r="AA2098" t="s">
        <v>2293</v>
      </c>
    </row>
    <row r="2099" spans="26:27" x14ac:dyDescent="0.2">
      <c r="Z2099">
        <v>93456</v>
      </c>
      <c r="AA2099" t="s">
        <v>2293</v>
      </c>
    </row>
    <row r="2100" spans="26:27" x14ac:dyDescent="0.2">
      <c r="Z2100">
        <v>93457</v>
      </c>
      <c r="AA2100" t="s">
        <v>2295</v>
      </c>
    </row>
    <row r="2101" spans="26:27" x14ac:dyDescent="0.2">
      <c r="Z2101">
        <v>93457</v>
      </c>
      <c r="AA2101" t="s">
        <v>2293</v>
      </c>
    </row>
    <row r="2102" spans="26:27" x14ac:dyDescent="0.2">
      <c r="Z2102">
        <v>93458</v>
      </c>
      <c r="AA2102" t="s">
        <v>2293</v>
      </c>
    </row>
    <row r="2103" spans="26:27" x14ac:dyDescent="0.2">
      <c r="Z2103">
        <v>93460</v>
      </c>
      <c r="AA2103" t="s">
        <v>2296</v>
      </c>
    </row>
    <row r="2104" spans="26:27" x14ac:dyDescent="0.2">
      <c r="Z2104">
        <v>93461</v>
      </c>
      <c r="AA2104" t="s">
        <v>2297</v>
      </c>
    </row>
    <row r="2105" spans="26:27" x14ac:dyDescent="0.2">
      <c r="Z2105">
        <v>93461</v>
      </c>
      <c r="AA2105" t="s">
        <v>2298</v>
      </c>
    </row>
    <row r="2106" spans="26:27" x14ac:dyDescent="0.2">
      <c r="Z2106">
        <v>93463</v>
      </c>
      <c r="AA2106" t="s">
        <v>2299</v>
      </c>
    </row>
    <row r="2107" spans="26:27" x14ac:dyDescent="0.2">
      <c r="Z2107">
        <v>93463</v>
      </c>
      <c r="AA2107" t="s">
        <v>2300</v>
      </c>
    </row>
    <row r="2108" spans="26:27" x14ac:dyDescent="0.2">
      <c r="Z2108">
        <v>93464</v>
      </c>
      <c r="AA2108" t="s">
        <v>2300</v>
      </c>
    </row>
    <row r="2109" spans="26:27" x14ac:dyDescent="0.2">
      <c r="Z2109">
        <v>93465</v>
      </c>
      <c r="AA2109" t="s">
        <v>2301</v>
      </c>
    </row>
    <row r="2110" spans="26:27" x14ac:dyDescent="0.2">
      <c r="Z2110">
        <v>93475</v>
      </c>
      <c r="AA2110" t="s">
        <v>2275</v>
      </c>
    </row>
    <row r="2111" spans="26:27" x14ac:dyDescent="0.2">
      <c r="Z2111">
        <v>93483</v>
      </c>
      <c r="AA2111" t="s">
        <v>2262</v>
      </c>
    </row>
    <row r="2112" spans="26:27" x14ac:dyDescent="0.2">
      <c r="Z2112">
        <v>93501</v>
      </c>
      <c r="AA2112" t="s">
        <v>2302</v>
      </c>
    </row>
    <row r="2113" spans="26:27" x14ac:dyDescent="0.2">
      <c r="Z2113">
        <v>93501</v>
      </c>
      <c r="AA2113" t="s">
        <v>2303</v>
      </c>
    </row>
    <row r="2114" spans="26:27" x14ac:dyDescent="0.2">
      <c r="Z2114">
        <v>93502</v>
      </c>
      <c r="AA2114" t="s">
        <v>2303</v>
      </c>
    </row>
    <row r="2115" spans="26:27" x14ac:dyDescent="0.2">
      <c r="Z2115">
        <v>93504</v>
      </c>
      <c r="AA2115" t="s">
        <v>2304</v>
      </c>
    </row>
    <row r="2116" spans="26:27" x14ac:dyDescent="0.2">
      <c r="Z2116">
        <v>93505</v>
      </c>
      <c r="AA2116" t="s">
        <v>2304</v>
      </c>
    </row>
    <row r="2117" spans="26:27" x14ac:dyDescent="0.2">
      <c r="Z2117">
        <v>93510</v>
      </c>
      <c r="AA2117" t="s">
        <v>2305</v>
      </c>
    </row>
    <row r="2118" spans="26:27" x14ac:dyDescent="0.2">
      <c r="Z2118">
        <v>93512</v>
      </c>
      <c r="AA2118" t="s">
        <v>2306</v>
      </c>
    </row>
    <row r="2119" spans="26:27" x14ac:dyDescent="0.2">
      <c r="Z2119">
        <v>93512</v>
      </c>
      <c r="AA2119" t="s">
        <v>2307</v>
      </c>
    </row>
    <row r="2120" spans="26:27" x14ac:dyDescent="0.2">
      <c r="Z2120">
        <v>93513</v>
      </c>
      <c r="AA2120" t="s">
        <v>2308</v>
      </c>
    </row>
    <row r="2121" spans="26:27" x14ac:dyDescent="0.2">
      <c r="Z2121">
        <v>93514</v>
      </c>
      <c r="AA2121" t="s">
        <v>2307</v>
      </c>
    </row>
    <row r="2122" spans="26:27" x14ac:dyDescent="0.2">
      <c r="Z2122">
        <v>93514</v>
      </c>
      <c r="AA2122" t="s">
        <v>2309</v>
      </c>
    </row>
    <row r="2123" spans="26:27" x14ac:dyDescent="0.2">
      <c r="Z2123">
        <v>93514</v>
      </c>
      <c r="AA2123" t="s">
        <v>2310</v>
      </c>
    </row>
    <row r="2124" spans="26:27" x14ac:dyDescent="0.2">
      <c r="Z2124">
        <v>93514</v>
      </c>
      <c r="AA2124" t="s">
        <v>2311</v>
      </c>
    </row>
    <row r="2125" spans="26:27" x14ac:dyDescent="0.2">
      <c r="Z2125">
        <v>93514</v>
      </c>
      <c r="AA2125" t="s">
        <v>2312</v>
      </c>
    </row>
    <row r="2126" spans="26:27" x14ac:dyDescent="0.2">
      <c r="Z2126">
        <v>93514</v>
      </c>
      <c r="AA2126" t="s">
        <v>2313</v>
      </c>
    </row>
    <row r="2127" spans="26:27" x14ac:dyDescent="0.2">
      <c r="Z2127">
        <v>93514</v>
      </c>
      <c r="AA2127" t="s">
        <v>2314</v>
      </c>
    </row>
    <row r="2128" spans="26:27" x14ac:dyDescent="0.2">
      <c r="Z2128">
        <v>93514</v>
      </c>
      <c r="AA2128" t="s">
        <v>2315</v>
      </c>
    </row>
    <row r="2129" spans="26:27" x14ac:dyDescent="0.2">
      <c r="Z2129">
        <v>93515</v>
      </c>
      <c r="AA2129" t="s">
        <v>2307</v>
      </c>
    </row>
    <row r="2130" spans="26:27" x14ac:dyDescent="0.2">
      <c r="Z2130">
        <v>93516</v>
      </c>
      <c r="AA2130" t="s">
        <v>2316</v>
      </c>
    </row>
    <row r="2131" spans="26:27" x14ac:dyDescent="0.2">
      <c r="Z2131">
        <v>93516</v>
      </c>
      <c r="AA2131" t="s">
        <v>2317</v>
      </c>
    </row>
    <row r="2132" spans="26:27" x14ac:dyDescent="0.2">
      <c r="Z2132">
        <v>93516</v>
      </c>
      <c r="AA2132" t="s">
        <v>2318</v>
      </c>
    </row>
    <row r="2133" spans="26:27" x14ac:dyDescent="0.2">
      <c r="Z2133">
        <v>93516</v>
      </c>
      <c r="AA2133" t="s">
        <v>2319</v>
      </c>
    </row>
    <row r="2134" spans="26:27" x14ac:dyDescent="0.2">
      <c r="Z2134">
        <v>93517</v>
      </c>
      <c r="AA2134" t="s">
        <v>2320</v>
      </c>
    </row>
    <row r="2135" spans="26:27" x14ac:dyDescent="0.2">
      <c r="Z2135">
        <v>93518</v>
      </c>
      <c r="AA2135" t="s">
        <v>2321</v>
      </c>
    </row>
    <row r="2136" spans="26:27" x14ac:dyDescent="0.2">
      <c r="Z2136">
        <v>93518</v>
      </c>
      <c r="AA2136" t="s">
        <v>2322</v>
      </c>
    </row>
    <row r="2137" spans="26:27" x14ac:dyDescent="0.2">
      <c r="Z2137">
        <v>93518</v>
      </c>
      <c r="AA2137" t="s">
        <v>2323</v>
      </c>
    </row>
    <row r="2138" spans="26:27" x14ac:dyDescent="0.2">
      <c r="Z2138">
        <v>93519</v>
      </c>
      <c r="AA2138" t="s">
        <v>2324</v>
      </c>
    </row>
    <row r="2139" spans="26:27" x14ac:dyDescent="0.2">
      <c r="Z2139">
        <v>93519</v>
      </c>
      <c r="AA2139" t="s">
        <v>2303</v>
      </c>
    </row>
    <row r="2140" spans="26:27" x14ac:dyDescent="0.2">
      <c r="Z2140">
        <v>93522</v>
      </c>
      <c r="AA2140" t="s">
        <v>2325</v>
      </c>
    </row>
    <row r="2141" spans="26:27" x14ac:dyDescent="0.2">
      <c r="Z2141">
        <v>93523</v>
      </c>
      <c r="AA2141" t="s">
        <v>2326</v>
      </c>
    </row>
    <row r="2142" spans="26:27" x14ac:dyDescent="0.2">
      <c r="Z2142">
        <v>93523</v>
      </c>
      <c r="AA2142" t="s">
        <v>2327</v>
      </c>
    </row>
    <row r="2143" spans="26:27" x14ac:dyDescent="0.2">
      <c r="Z2143">
        <v>93523</v>
      </c>
      <c r="AA2143" t="s">
        <v>2328</v>
      </c>
    </row>
    <row r="2144" spans="26:27" x14ac:dyDescent="0.2">
      <c r="Z2144">
        <v>93523</v>
      </c>
      <c r="AA2144" t="s">
        <v>2329</v>
      </c>
    </row>
    <row r="2145" spans="26:27" x14ac:dyDescent="0.2">
      <c r="Z2145">
        <v>93523</v>
      </c>
      <c r="AA2145" t="s">
        <v>2330</v>
      </c>
    </row>
    <row r="2146" spans="26:27" x14ac:dyDescent="0.2">
      <c r="Z2146">
        <v>93524</v>
      </c>
      <c r="AA2146" t="s">
        <v>2327</v>
      </c>
    </row>
    <row r="2147" spans="26:27" x14ac:dyDescent="0.2">
      <c r="Z2147">
        <v>93524</v>
      </c>
      <c r="AA2147" t="s">
        <v>2328</v>
      </c>
    </row>
    <row r="2148" spans="26:27" x14ac:dyDescent="0.2">
      <c r="Z2148">
        <v>93524</v>
      </c>
      <c r="AA2148" t="s">
        <v>2331</v>
      </c>
    </row>
    <row r="2149" spans="26:27" x14ac:dyDescent="0.2">
      <c r="Z2149">
        <v>93524</v>
      </c>
      <c r="AA2149" t="s">
        <v>2329</v>
      </c>
    </row>
    <row r="2150" spans="26:27" x14ac:dyDescent="0.2">
      <c r="Z2150">
        <v>93526</v>
      </c>
      <c r="AA2150" t="s">
        <v>2332</v>
      </c>
    </row>
    <row r="2151" spans="26:27" x14ac:dyDescent="0.2">
      <c r="Z2151">
        <v>93526</v>
      </c>
      <c r="AA2151" t="s">
        <v>2333</v>
      </c>
    </row>
    <row r="2152" spans="26:27" x14ac:dyDescent="0.2">
      <c r="Z2152">
        <v>93527</v>
      </c>
      <c r="AA2152" t="s">
        <v>2334</v>
      </c>
    </row>
    <row r="2153" spans="26:27" x14ac:dyDescent="0.2">
      <c r="Z2153">
        <v>93527</v>
      </c>
      <c r="AA2153" t="s">
        <v>2335</v>
      </c>
    </row>
    <row r="2154" spans="26:27" x14ac:dyDescent="0.2">
      <c r="Z2154">
        <v>93528</v>
      </c>
      <c r="AA2154" t="s">
        <v>2336</v>
      </c>
    </row>
    <row r="2155" spans="26:27" x14ac:dyDescent="0.2">
      <c r="Z2155">
        <v>93529</v>
      </c>
      <c r="AA2155" t="s">
        <v>2337</v>
      </c>
    </row>
    <row r="2156" spans="26:27" x14ac:dyDescent="0.2">
      <c r="Z2156">
        <v>93529</v>
      </c>
      <c r="AA2156" t="s">
        <v>2338</v>
      </c>
    </row>
    <row r="2157" spans="26:27" x14ac:dyDescent="0.2">
      <c r="Z2157">
        <v>93530</v>
      </c>
      <c r="AA2157" t="s">
        <v>2339</v>
      </c>
    </row>
    <row r="2158" spans="26:27" x14ac:dyDescent="0.2">
      <c r="Z2158">
        <v>93531</v>
      </c>
      <c r="AA2158" t="s">
        <v>2340</v>
      </c>
    </row>
    <row r="2159" spans="26:27" x14ac:dyDescent="0.2">
      <c r="Z2159">
        <v>93532</v>
      </c>
      <c r="AA2159" t="s">
        <v>2341</v>
      </c>
    </row>
    <row r="2160" spans="26:27" x14ac:dyDescent="0.2">
      <c r="Z2160">
        <v>93532</v>
      </c>
      <c r="AA2160" t="s">
        <v>2342</v>
      </c>
    </row>
    <row r="2161" spans="26:27" x14ac:dyDescent="0.2">
      <c r="Z2161">
        <v>93532</v>
      </c>
      <c r="AA2161" t="s">
        <v>2343</v>
      </c>
    </row>
    <row r="2162" spans="26:27" x14ac:dyDescent="0.2">
      <c r="Z2162">
        <v>93532</v>
      </c>
      <c r="AA2162" t="s">
        <v>2344</v>
      </c>
    </row>
    <row r="2163" spans="26:27" x14ac:dyDescent="0.2">
      <c r="Z2163">
        <v>93532</v>
      </c>
      <c r="AA2163" t="s">
        <v>2345</v>
      </c>
    </row>
    <row r="2164" spans="26:27" x14ac:dyDescent="0.2">
      <c r="Z2164">
        <v>93532</v>
      </c>
      <c r="AA2164" t="s">
        <v>2346</v>
      </c>
    </row>
    <row r="2165" spans="26:27" x14ac:dyDescent="0.2">
      <c r="Z2165">
        <v>93534</v>
      </c>
      <c r="AA2165" t="s">
        <v>2347</v>
      </c>
    </row>
    <row r="2166" spans="26:27" x14ac:dyDescent="0.2">
      <c r="Z2166">
        <v>93534</v>
      </c>
      <c r="AA2166" t="s">
        <v>2348</v>
      </c>
    </row>
    <row r="2167" spans="26:27" x14ac:dyDescent="0.2">
      <c r="Z2167">
        <v>93534</v>
      </c>
      <c r="AA2167" t="s">
        <v>2349</v>
      </c>
    </row>
    <row r="2168" spans="26:27" x14ac:dyDescent="0.2">
      <c r="Z2168">
        <v>93534</v>
      </c>
      <c r="AA2168" t="s">
        <v>2350</v>
      </c>
    </row>
    <row r="2169" spans="26:27" x14ac:dyDescent="0.2">
      <c r="Z2169">
        <v>93534</v>
      </c>
      <c r="AA2169" t="s">
        <v>2351</v>
      </c>
    </row>
    <row r="2170" spans="26:27" x14ac:dyDescent="0.2">
      <c r="Z2170">
        <v>93534</v>
      </c>
      <c r="AA2170" t="s">
        <v>2352</v>
      </c>
    </row>
    <row r="2171" spans="26:27" x14ac:dyDescent="0.2">
      <c r="Z2171">
        <v>93535</v>
      </c>
      <c r="AA2171" t="s">
        <v>2349</v>
      </c>
    </row>
    <row r="2172" spans="26:27" x14ac:dyDescent="0.2">
      <c r="Z2172">
        <v>93535</v>
      </c>
      <c r="AA2172" t="s">
        <v>2353</v>
      </c>
    </row>
    <row r="2173" spans="26:27" x14ac:dyDescent="0.2">
      <c r="Z2173">
        <v>93535</v>
      </c>
      <c r="AA2173" t="s">
        <v>2354</v>
      </c>
    </row>
    <row r="2174" spans="26:27" x14ac:dyDescent="0.2">
      <c r="Z2174">
        <v>93535</v>
      </c>
      <c r="AA2174" t="s">
        <v>2350</v>
      </c>
    </row>
    <row r="2175" spans="26:27" x14ac:dyDescent="0.2">
      <c r="Z2175">
        <v>93535</v>
      </c>
      <c r="AA2175" t="s">
        <v>2355</v>
      </c>
    </row>
    <row r="2176" spans="26:27" x14ac:dyDescent="0.2">
      <c r="Z2176">
        <v>93535</v>
      </c>
      <c r="AA2176" t="s">
        <v>2352</v>
      </c>
    </row>
    <row r="2177" spans="26:27" x14ac:dyDescent="0.2">
      <c r="Z2177">
        <v>93536</v>
      </c>
      <c r="AA2177" t="s">
        <v>2347</v>
      </c>
    </row>
    <row r="2178" spans="26:27" x14ac:dyDescent="0.2">
      <c r="Z2178">
        <v>93536</v>
      </c>
      <c r="AA2178" t="s">
        <v>2348</v>
      </c>
    </row>
    <row r="2179" spans="26:27" x14ac:dyDescent="0.2">
      <c r="Z2179">
        <v>93536</v>
      </c>
      <c r="AA2179" t="s">
        <v>2350</v>
      </c>
    </row>
    <row r="2180" spans="26:27" x14ac:dyDescent="0.2">
      <c r="Z2180">
        <v>93536</v>
      </c>
      <c r="AA2180" t="s">
        <v>2356</v>
      </c>
    </row>
    <row r="2181" spans="26:27" x14ac:dyDescent="0.2">
      <c r="Z2181">
        <v>93536</v>
      </c>
      <c r="AA2181" t="s">
        <v>2357</v>
      </c>
    </row>
    <row r="2182" spans="26:27" x14ac:dyDescent="0.2">
      <c r="Z2182">
        <v>93536</v>
      </c>
      <c r="AA2182" t="s">
        <v>2358</v>
      </c>
    </row>
    <row r="2183" spans="26:27" x14ac:dyDescent="0.2">
      <c r="Z2183">
        <v>93539</v>
      </c>
      <c r="AA2183" t="s">
        <v>2350</v>
      </c>
    </row>
    <row r="2184" spans="26:27" x14ac:dyDescent="0.2">
      <c r="Z2184">
        <v>93541</v>
      </c>
      <c r="AA2184" t="s">
        <v>2359</v>
      </c>
    </row>
    <row r="2185" spans="26:27" x14ac:dyDescent="0.2">
      <c r="Z2185">
        <v>93541</v>
      </c>
      <c r="AA2185" t="s">
        <v>2360</v>
      </c>
    </row>
    <row r="2186" spans="26:27" x14ac:dyDescent="0.2">
      <c r="Z2186">
        <v>93541</v>
      </c>
      <c r="AA2186" t="s">
        <v>2361</v>
      </c>
    </row>
    <row r="2187" spans="26:27" x14ac:dyDescent="0.2">
      <c r="Z2187">
        <v>93542</v>
      </c>
      <c r="AA2187" t="s">
        <v>2362</v>
      </c>
    </row>
    <row r="2188" spans="26:27" x14ac:dyDescent="0.2">
      <c r="Z2188">
        <v>93543</v>
      </c>
      <c r="AA2188" t="s">
        <v>2363</v>
      </c>
    </row>
    <row r="2189" spans="26:27" x14ac:dyDescent="0.2">
      <c r="Z2189">
        <v>93543</v>
      </c>
      <c r="AA2189" t="s">
        <v>2364</v>
      </c>
    </row>
    <row r="2190" spans="26:27" x14ac:dyDescent="0.2">
      <c r="Z2190">
        <v>93543</v>
      </c>
      <c r="AA2190" t="s">
        <v>2365</v>
      </c>
    </row>
    <row r="2191" spans="26:27" x14ac:dyDescent="0.2">
      <c r="Z2191">
        <v>93544</v>
      </c>
      <c r="AA2191" t="s">
        <v>2366</v>
      </c>
    </row>
    <row r="2192" spans="26:27" x14ac:dyDescent="0.2">
      <c r="Z2192">
        <v>93544</v>
      </c>
      <c r="AA2192" t="s">
        <v>2367</v>
      </c>
    </row>
    <row r="2193" spans="26:27" x14ac:dyDescent="0.2">
      <c r="Z2193">
        <v>93545</v>
      </c>
      <c r="AA2193" t="s">
        <v>2368</v>
      </c>
    </row>
    <row r="2194" spans="26:27" x14ac:dyDescent="0.2">
      <c r="Z2194">
        <v>93545</v>
      </c>
      <c r="AA2194" t="s">
        <v>2369</v>
      </c>
    </row>
    <row r="2195" spans="26:27" x14ac:dyDescent="0.2">
      <c r="Z2195">
        <v>93545</v>
      </c>
      <c r="AA2195" t="s">
        <v>2370</v>
      </c>
    </row>
    <row r="2196" spans="26:27" x14ac:dyDescent="0.2">
      <c r="Z2196">
        <v>93545</v>
      </c>
      <c r="AA2196" t="s">
        <v>2371</v>
      </c>
    </row>
    <row r="2197" spans="26:27" x14ac:dyDescent="0.2">
      <c r="Z2197">
        <v>93545</v>
      </c>
      <c r="AA2197" t="s">
        <v>2372</v>
      </c>
    </row>
    <row r="2198" spans="26:27" x14ac:dyDescent="0.2">
      <c r="Z2198">
        <v>93546</v>
      </c>
      <c r="AA2198" t="s">
        <v>2373</v>
      </c>
    </row>
    <row r="2199" spans="26:27" x14ac:dyDescent="0.2">
      <c r="Z2199">
        <v>93546</v>
      </c>
      <c r="AA2199" t="s">
        <v>2374</v>
      </c>
    </row>
    <row r="2200" spans="26:27" x14ac:dyDescent="0.2">
      <c r="Z2200">
        <v>93546</v>
      </c>
      <c r="AA2200" t="s">
        <v>2375</v>
      </c>
    </row>
    <row r="2201" spans="26:27" x14ac:dyDescent="0.2">
      <c r="Z2201">
        <v>93546</v>
      </c>
      <c r="AA2201" t="s">
        <v>2376</v>
      </c>
    </row>
    <row r="2202" spans="26:27" x14ac:dyDescent="0.2">
      <c r="Z2202">
        <v>93549</v>
      </c>
      <c r="AA2202" t="s">
        <v>2377</v>
      </c>
    </row>
    <row r="2203" spans="26:27" x14ac:dyDescent="0.2">
      <c r="Z2203">
        <v>93549</v>
      </c>
      <c r="AA2203" t="s">
        <v>2378</v>
      </c>
    </row>
    <row r="2204" spans="26:27" x14ac:dyDescent="0.2">
      <c r="Z2204">
        <v>93550</v>
      </c>
      <c r="AA2204" t="s">
        <v>2353</v>
      </c>
    </row>
    <row r="2205" spans="26:27" x14ac:dyDescent="0.2">
      <c r="Z2205">
        <v>93550</v>
      </c>
      <c r="AA2205" t="s">
        <v>2354</v>
      </c>
    </row>
    <row r="2206" spans="26:27" x14ac:dyDescent="0.2">
      <c r="Z2206">
        <v>93550</v>
      </c>
      <c r="AA2206" t="s">
        <v>2379</v>
      </c>
    </row>
    <row r="2207" spans="26:27" x14ac:dyDescent="0.2">
      <c r="Z2207">
        <v>93551</v>
      </c>
      <c r="AA2207" t="s">
        <v>2380</v>
      </c>
    </row>
    <row r="2208" spans="26:27" x14ac:dyDescent="0.2">
      <c r="Z2208">
        <v>93551</v>
      </c>
      <c r="AA2208" t="s">
        <v>2350</v>
      </c>
    </row>
    <row r="2209" spans="26:27" x14ac:dyDescent="0.2">
      <c r="Z2209">
        <v>93551</v>
      </c>
      <c r="AA2209" t="s">
        <v>2344</v>
      </c>
    </row>
    <row r="2210" spans="26:27" x14ac:dyDescent="0.2">
      <c r="Z2210">
        <v>93551</v>
      </c>
      <c r="AA2210" t="s">
        <v>2379</v>
      </c>
    </row>
    <row r="2211" spans="26:27" x14ac:dyDescent="0.2">
      <c r="Z2211">
        <v>93551</v>
      </c>
      <c r="AA2211" t="s">
        <v>2358</v>
      </c>
    </row>
    <row r="2212" spans="26:27" x14ac:dyDescent="0.2">
      <c r="Z2212">
        <v>93552</v>
      </c>
      <c r="AA2212" t="s">
        <v>2379</v>
      </c>
    </row>
    <row r="2213" spans="26:27" x14ac:dyDescent="0.2">
      <c r="Z2213">
        <v>93553</v>
      </c>
      <c r="AA2213" t="s">
        <v>2363</v>
      </c>
    </row>
    <row r="2214" spans="26:27" x14ac:dyDescent="0.2">
      <c r="Z2214">
        <v>93553</v>
      </c>
      <c r="AA2214" t="s">
        <v>2381</v>
      </c>
    </row>
    <row r="2215" spans="26:27" x14ac:dyDescent="0.2">
      <c r="Z2215">
        <v>93554</v>
      </c>
      <c r="AA2215" t="s">
        <v>2382</v>
      </c>
    </row>
    <row r="2216" spans="26:27" x14ac:dyDescent="0.2">
      <c r="Z2216">
        <v>93554</v>
      </c>
      <c r="AA2216" t="s">
        <v>2336</v>
      </c>
    </row>
    <row r="2217" spans="26:27" x14ac:dyDescent="0.2">
      <c r="Z2217">
        <v>93554</v>
      </c>
      <c r="AA2217" t="s">
        <v>2383</v>
      </c>
    </row>
    <row r="2218" spans="26:27" x14ac:dyDescent="0.2">
      <c r="Z2218">
        <v>93555</v>
      </c>
      <c r="AA2218" t="s">
        <v>2384</v>
      </c>
    </row>
    <row r="2219" spans="26:27" x14ac:dyDescent="0.2">
      <c r="Z2219">
        <v>93555</v>
      </c>
      <c r="AA2219" t="s">
        <v>2385</v>
      </c>
    </row>
    <row r="2220" spans="26:27" x14ac:dyDescent="0.2">
      <c r="Z2220">
        <v>93555</v>
      </c>
      <c r="AA2220" t="s">
        <v>2386</v>
      </c>
    </row>
    <row r="2221" spans="26:27" x14ac:dyDescent="0.2">
      <c r="Z2221">
        <v>93556</v>
      </c>
      <c r="AA2221" t="s">
        <v>2386</v>
      </c>
    </row>
    <row r="2222" spans="26:27" x14ac:dyDescent="0.2">
      <c r="Z2222">
        <v>93558</v>
      </c>
      <c r="AA2222" t="s">
        <v>2336</v>
      </c>
    </row>
    <row r="2223" spans="26:27" x14ac:dyDescent="0.2">
      <c r="Z2223">
        <v>93558</v>
      </c>
      <c r="AA2223" t="s">
        <v>2387</v>
      </c>
    </row>
    <row r="2224" spans="26:27" x14ac:dyDescent="0.2">
      <c r="Z2224">
        <v>93560</v>
      </c>
      <c r="AA2224" t="s">
        <v>2388</v>
      </c>
    </row>
    <row r="2225" spans="26:27" x14ac:dyDescent="0.2">
      <c r="Z2225">
        <v>93560</v>
      </c>
      <c r="AA2225" t="s">
        <v>2389</v>
      </c>
    </row>
    <row r="2226" spans="26:27" x14ac:dyDescent="0.2">
      <c r="Z2226">
        <v>93560</v>
      </c>
      <c r="AA2226" t="s">
        <v>2390</v>
      </c>
    </row>
    <row r="2227" spans="26:27" x14ac:dyDescent="0.2">
      <c r="Z2227">
        <v>93561</v>
      </c>
      <c r="AA2227" t="s">
        <v>2391</v>
      </c>
    </row>
    <row r="2228" spans="26:27" x14ac:dyDescent="0.2">
      <c r="Z2228">
        <v>93561</v>
      </c>
      <c r="AA2228" t="s">
        <v>2392</v>
      </c>
    </row>
    <row r="2229" spans="26:27" x14ac:dyDescent="0.2">
      <c r="Z2229">
        <v>93561</v>
      </c>
      <c r="AA2229" t="s">
        <v>2393</v>
      </c>
    </row>
    <row r="2230" spans="26:27" x14ac:dyDescent="0.2">
      <c r="Z2230">
        <v>93561</v>
      </c>
      <c r="AA2230" t="s">
        <v>2394</v>
      </c>
    </row>
    <row r="2231" spans="26:27" x14ac:dyDescent="0.2">
      <c r="Z2231">
        <v>93561</v>
      </c>
      <c r="AA2231" t="s">
        <v>2395</v>
      </c>
    </row>
    <row r="2232" spans="26:27" x14ac:dyDescent="0.2">
      <c r="Z2232">
        <v>93561</v>
      </c>
      <c r="AA2232" t="s">
        <v>2396</v>
      </c>
    </row>
    <row r="2233" spans="26:27" x14ac:dyDescent="0.2">
      <c r="Z2233">
        <v>93561</v>
      </c>
      <c r="AA2233" t="s">
        <v>2397</v>
      </c>
    </row>
    <row r="2234" spans="26:27" x14ac:dyDescent="0.2">
      <c r="Z2234">
        <v>93561</v>
      </c>
      <c r="AA2234" t="s">
        <v>2398</v>
      </c>
    </row>
    <row r="2235" spans="26:27" x14ac:dyDescent="0.2">
      <c r="Z2235">
        <v>93561</v>
      </c>
      <c r="AA2235" t="s">
        <v>2399</v>
      </c>
    </row>
    <row r="2236" spans="26:27" x14ac:dyDescent="0.2">
      <c r="Z2236">
        <v>93562</v>
      </c>
      <c r="AA2236" t="s">
        <v>2400</v>
      </c>
    </row>
    <row r="2237" spans="26:27" x14ac:dyDescent="0.2">
      <c r="Z2237">
        <v>93562</v>
      </c>
      <c r="AA2237" t="s">
        <v>2401</v>
      </c>
    </row>
    <row r="2238" spans="26:27" x14ac:dyDescent="0.2">
      <c r="Z2238">
        <v>93562</v>
      </c>
      <c r="AA2238" t="s">
        <v>2402</v>
      </c>
    </row>
    <row r="2239" spans="26:27" x14ac:dyDescent="0.2">
      <c r="Z2239">
        <v>93562</v>
      </c>
      <c r="AA2239" t="s">
        <v>2403</v>
      </c>
    </row>
    <row r="2240" spans="26:27" x14ac:dyDescent="0.2">
      <c r="Z2240">
        <v>93563</v>
      </c>
      <c r="AA2240" t="s">
        <v>2381</v>
      </c>
    </row>
    <row r="2241" spans="26:27" x14ac:dyDescent="0.2">
      <c r="Z2241">
        <v>93563</v>
      </c>
      <c r="AA2241" t="s">
        <v>2404</v>
      </c>
    </row>
    <row r="2242" spans="26:27" x14ac:dyDescent="0.2">
      <c r="Z2242">
        <v>93581</v>
      </c>
      <c r="AA2242" t="s">
        <v>2399</v>
      </c>
    </row>
    <row r="2243" spans="26:27" x14ac:dyDescent="0.2">
      <c r="Z2243">
        <v>93584</v>
      </c>
      <c r="AA2243" t="s">
        <v>2350</v>
      </c>
    </row>
    <row r="2244" spans="26:27" x14ac:dyDescent="0.2">
      <c r="Z2244">
        <v>93586</v>
      </c>
      <c r="AA2244" t="s">
        <v>2350</v>
      </c>
    </row>
    <row r="2245" spans="26:27" x14ac:dyDescent="0.2">
      <c r="Z2245">
        <v>93586</v>
      </c>
      <c r="AA2245" t="s">
        <v>2358</v>
      </c>
    </row>
    <row r="2246" spans="26:27" x14ac:dyDescent="0.2">
      <c r="Z2246">
        <v>93590</v>
      </c>
      <c r="AA2246" t="s">
        <v>2379</v>
      </c>
    </row>
    <row r="2247" spans="26:27" x14ac:dyDescent="0.2">
      <c r="Z2247">
        <v>93591</v>
      </c>
      <c r="AA2247" t="s">
        <v>2353</v>
      </c>
    </row>
    <row r="2248" spans="26:27" x14ac:dyDescent="0.2">
      <c r="Z2248">
        <v>93591</v>
      </c>
      <c r="AA2248" t="s">
        <v>2354</v>
      </c>
    </row>
    <row r="2249" spans="26:27" x14ac:dyDescent="0.2">
      <c r="Z2249">
        <v>93591</v>
      </c>
      <c r="AA2249" t="s">
        <v>2379</v>
      </c>
    </row>
    <row r="2250" spans="26:27" x14ac:dyDescent="0.2">
      <c r="Z2250">
        <v>93592</v>
      </c>
      <c r="AA2250" t="s">
        <v>2403</v>
      </c>
    </row>
    <row r="2251" spans="26:27" x14ac:dyDescent="0.2">
      <c r="Z2251">
        <v>93596</v>
      </c>
      <c r="AA2251" t="s">
        <v>2316</v>
      </c>
    </row>
    <row r="2252" spans="26:27" x14ac:dyDescent="0.2">
      <c r="Z2252">
        <v>93599</v>
      </c>
      <c r="AA2252" t="s">
        <v>2405</v>
      </c>
    </row>
    <row r="2253" spans="26:27" x14ac:dyDescent="0.2">
      <c r="Z2253">
        <v>93599</v>
      </c>
      <c r="AA2253" t="s">
        <v>2379</v>
      </c>
    </row>
    <row r="2254" spans="26:27" x14ac:dyDescent="0.2">
      <c r="Z2254">
        <v>93601</v>
      </c>
      <c r="AA2254" t="s">
        <v>2406</v>
      </c>
    </row>
    <row r="2255" spans="26:27" x14ac:dyDescent="0.2">
      <c r="Z2255">
        <v>93601</v>
      </c>
      <c r="AA2255" t="s">
        <v>2407</v>
      </c>
    </row>
    <row r="2256" spans="26:27" x14ac:dyDescent="0.2">
      <c r="Z2256">
        <v>93602</v>
      </c>
      <c r="AA2256" t="s">
        <v>2408</v>
      </c>
    </row>
    <row r="2257" spans="26:27" x14ac:dyDescent="0.2">
      <c r="Z2257">
        <v>93602</v>
      </c>
      <c r="AA2257" t="s">
        <v>2409</v>
      </c>
    </row>
    <row r="2258" spans="26:27" x14ac:dyDescent="0.2">
      <c r="Z2258">
        <v>93603</v>
      </c>
      <c r="AA2258" t="s">
        <v>2410</v>
      </c>
    </row>
    <row r="2259" spans="26:27" x14ac:dyDescent="0.2">
      <c r="Z2259">
        <v>93603</v>
      </c>
      <c r="AA2259" t="s">
        <v>2411</v>
      </c>
    </row>
    <row r="2260" spans="26:27" x14ac:dyDescent="0.2">
      <c r="Z2260">
        <v>93604</v>
      </c>
      <c r="AA2260" t="s">
        <v>2412</v>
      </c>
    </row>
    <row r="2261" spans="26:27" x14ac:dyDescent="0.2">
      <c r="Z2261">
        <v>93605</v>
      </c>
      <c r="AA2261" t="s">
        <v>2413</v>
      </c>
    </row>
    <row r="2262" spans="26:27" x14ac:dyDescent="0.2">
      <c r="Z2262">
        <v>93606</v>
      </c>
      <c r="AA2262" t="s">
        <v>2414</v>
      </c>
    </row>
    <row r="2263" spans="26:27" x14ac:dyDescent="0.2">
      <c r="Z2263">
        <v>93607</v>
      </c>
      <c r="AA2263" t="s">
        <v>2415</v>
      </c>
    </row>
    <row r="2264" spans="26:27" x14ac:dyDescent="0.2">
      <c r="Z2264">
        <v>93607</v>
      </c>
      <c r="AA2264" t="s">
        <v>2416</v>
      </c>
    </row>
    <row r="2265" spans="26:27" x14ac:dyDescent="0.2">
      <c r="Z2265">
        <v>93608</v>
      </c>
      <c r="AA2265" t="s">
        <v>2417</v>
      </c>
    </row>
    <row r="2266" spans="26:27" x14ac:dyDescent="0.2">
      <c r="Z2266">
        <v>93608</v>
      </c>
      <c r="AA2266" t="s">
        <v>2418</v>
      </c>
    </row>
    <row r="2267" spans="26:27" x14ac:dyDescent="0.2">
      <c r="Z2267">
        <v>93609</v>
      </c>
      <c r="AA2267" t="s">
        <v>2419</v>
      </c>
    </row>
    <row r="2268" spans="26:27" x14ac:dyDescent="0.2">
      <c r="Z2268">
        <v>93610</v>
      </c>
      <c r="AA2268" t="s">
        <v>2420</v>
      </c>
    </row>
    <row r="2269" spans="26:27" x14ac:dyDescent="0.2">
      <c r="Z2269">
        <v>93610</v>
      </c>
      <c r="AA2269" t="s">
        <v>2421</v>
      </c>
    </row>
    <row r="2270" spans="26:27" x14ac:dyDescent="0.2">
      <c r="Z2270">
        <v>93610</v>
      </c>
      <c r="AA2270" t="s">
        <v>2422</v>
      </c>
    </row>
    <row r="2271" spans="26:27" x14ac:dyDescent="0.2">
      <c r="Z2271">
        <v>93611</v>
      </c>
      <c r="AA2271" t="s">
        <v>2423</v>
      </c>
    </row>
    <row r="2272" spans="26:27" x14ac:dyDescent="0.2">
      <c r="Z2272">
        <v>93612</v>
      </c>
      <c r="AA2272" t="s">
        <v>2423</v>
      </c>
    </row>
    <row r="2273" spans="26:27" x14ac:dyDescent="0.2">
      <c r="Z2273">
        <v>93613</v>
      </c>
      <c r="AA2273" t="s">
        <v>2423</v>
      </c>
    </row>
    <row r="2274" spans="26:27" x14ac:dyDescent="0.2">
      <c r="Z2274">
        <v>93614</v>
      </c>
      <c r="AA2274" t="s">
        <v>2424</v>
      </c>
    </row>
    <row r="2275" spans="26:27" x14ac:dyDescent="0.2">
      <c r="Z2275">
        <v>93615</v>
      </c>
      <c r="AA2275" t="s">
        <v>2425</v>
      </c>
    </row>
    <row r="2276" spans="26:27" x14ac:dyDescent="0.2">
      <c r="Z2276">
        <v>93616</v>
      </c>
      <c r="AA2276" t="s">
        <v>2426</v>
      </c>
    </row>
    <row r="2277" spans="26:27" x14ac:dyDescent="0.2">
      <c r="Z2277">
        <v>93618</v>
      </c>
      <c r="AA2277" t="s">
        <v>2427</v>
      </c>
    </row>
    <row r="2278" spans="26:27" x14ac:dyDescent="0.2">
      <c r="Z2278">
        <v>93618</v>
      </c>
      <c r="AA2278" t="s">
        <v>2428</v>
      </c>
    </row>
    <row r="2279" spans="26:27" x14ac:dyDescent="0.2">
      <c r="Z2279">
        <v>93619</v>
      </c>
      <c r="AA2279" t="s">
        <v>2423</v>
      </c>
    </row>
    <row r="2280" spans="26:27" x14ac:dyDescent="0.2">
      <c r="Z2280">
        <v>93620</v>
      </c>
      <c r="AA2280" t="s">
        <v>2429</v>
      </c>
    </row>
    <row r="2281" spans="26:27" x14ac:dyDescent="0.2">
      <c r="Z2281">
        <v>93621</v>
      </c>
      <c r="AA2281" t="s">
        <v>2430</v>
      </c>
    </row>
    <row r="2282" spans="26:27" x14ac:dyDescent="0.2">
      <c r="Z2282">
        <v>93622</v>
      </c>
      <c r="AA2282" t="s">
        <v>2431</v>
      </c>
    </row>
    <row r="2283" spans="26:27" x14ac:dyDescent="0.2">
      <c r="Z2283">
        <v>93623</v>
      </c>
      <c r="AA2283" t="s">
        <v>2432</v>
      </c>
    </row>
    <row r="2284" spans="26:27" x14ac:dyDescent="0.2">
      <c r="Z2284">
        <v>93624</v>
      </c>
      <c r="AA2284" t="s">
        <v>2433</v>
      </c>
    </row>
    <row r="2285" spans="26:27" x14ac:dyDescent="0.2">
      <c r="Z2285">
        <v>93625</v>
      </c>
      <c r="AA2285" t="s">
        <v>2434</v>
      </c>
    </row>
    <row r="2286" spans="26:27" x14ac:dyDescent="0.2">
      <c r="Z2286">
        <v>93626</v>
      </c>
      <c r="AA2286" t="s">
        <v>2435</v>
      </c>
    </row>
    <row r="2287" spans="26:27" x14ac:dyDescent="0.2">
      <c r="Z2287">
        <v>93627</v>
      </c>
      <c r="AA2287" t="s">
        <v>2436</v>
      </c>
    </row>
    <row r="2288" spans="26:27" x14ac:dyDescent="0.2">
      <c r="Z2288">
        <v>93628</v>
      </c>
      <c r="AA2288" t="s">
        <v>2437</v>
      </c>
    </row>
    <row r="2289" spans="26:27" x14ac:dyDescent="0.2">
      <c r="Z2289">
        <v>93628</v>
      </c>
      <c r="AA2289" t="s">
        <v>2411</v>
      </c>
    </row>
    <row r="2290" spans="26:27" x14ac:dyDescent="0.2">
      <c r="Z2290">
        <v>93630</v>
      </c>
      <c r="AA2290" t="s">
        <v>2438</v>
      </c>
    </row>
    <row r="2291" spans="26:27" x14ac:dyDescent="0.2">
      <c r="Z2291">
        <v>93631</v>
      </c>
      <c r="AA2291" t="s">
        <v>2439</v>
      </c>
    </row>
    <row r="2292" spans="26:27" x14ac:dyDescent="0.2">
      <c r="Z2292">
        <v>93633</v>
      </c>
      <c r="AA2292" t="s">
        <v>2440</v>
      </c>
    </row>
    <row r="2293" spans="26:27" x14ac:dyDescent="0.2">
      <c r="Z2293">
        <v>93633</v>
      </c>
      <c r="AA2293" t="s">
        <v>2441</v>
      </c>
    </row>
    <row r="2294" spans="26:27" x14ac:dyDescent="0.2">
      <c r="Z2294">
        <v>93633</v>
      </c>
      <c r="AA2294" t="s">
        <v>2442</v>
      </c>
    </row>
    <row r="2295" spans="26:27" x14ac:dyDescent="0.2">
      <c r="Z2295">
        <v>93633</v>
      </c>
      <c r="AA2295" t="s">
        <v>2443</v>
      </c>
    </row>
    <row r="2296" spans="26:27" x14ac:dyDescent="0.2">
      <c r="Z2296">
        <v>93633</v>
      </c>
      <c r="AA2296" t="s">
        <v>2411</v>
      </c>
    </row>
    <row r="2297" spans="26:27" x14ac:dyDescent="0.2">
      <c r="Z2297">
        <v>93633</v>
      </c>
      <c r="AA2297" t="s">
        <v>2444</v>
      </c>
    </row>
    <row r="2298" spans="26:27" x14ac:dyDescent="0.2">
      <c r="Z2298">
        <v>93634</v>
      </c>
      <c r="AA2298" t="s">
        <v>2445</v>
      </c>
    </row>
    <row r="2299" spans="26:27" x14ac:dyDescent="0.2">
      <c r="Z2299">
        <v>93634</v>
      </c>
      <c r="AA2299" t="s">
        <v>2446</v>
      </c>
    </row>
    <row r="2300" spans="26:27" x14ac:dyDescent="0.2">
      <c r="Z2300">
        <v>93635</v>
      </c>
      <c r="AA2300" t="s">
        <v>2447</v>
      </c>
    </row>
    <row r="2301" spans="26:27" x14ac:dyDescent="0.2">
      <c r="Z2301">
        <v>93636</v>
      </c>
      <c r="AA2301" t="s">
        <v>1131</v>
      </c>
    </row>
    <row r="2302" spans="26:27" x14ac:dyDescent="0.2">
      <c r="Z2302">
        <v>93637</v>
      </c>
      <c r="AA2302" t="s">
        <v>2448</v>
      </c>
    </row>
    <row r="2303" spans="26:27" x14ac:dyDescent="0.2">
      <c r="Z2303">
        <v>93637</v>
      </c>
      <c r="AA2303" t="s">
        <v>1131</v>
      </c>
    </row>
    <row r="2304" spans="26:27" x14ac:dyDescent="0.2">
      <c r="Z2304">
        <v>93638</v>
      </c>
      <c r="AA2304" t="s">
        <v>1131</v>
      </c>
    </row>
    <row r="2305" spans="26:27" x14ac:dyDescent="0.2">
      <c r="Z2305">
        <v>93639</v>
      </c>
      <c r="AA2305" t="s">
        <v>1131</v>
      </c>
    </row>
    <row r="2306" spans="26:27" x14ac:dyDescent="0.2">
      <c r="Z2306">
        <v>93640</v>
      </c>
      <c r="AA2306" t="s">
        <v>2449</v>
      </c>
    </row>
    <row r="2307" spans="26:27" x14ac:dyDescent="0.2">
      <c r="Z2307">
        <v>93641</v>
      </c>
      <c r="AA2307" t="s">
        <v>2411</v>
      </c>
    </row>
    <row r="2308" spans="26:27" x14ac:dyDescent="0.2">
      <c r="Z2308">
        <v>93641</v>
      </c>
      <c r="AA2308" t="s">
        <v>2450</v>
      </c>
    </row>
    <row r="2309" spans="26:27" x14ac:dyDescent="0.2">
      <c r="Z2309">
        <v>93642</v>
      </c>
      <c r="AA2309" t="s">
        <v>2451</v>
      </c>
    </row>
    <row r="2310" spans="26:27" x14ac:dyDescent="0.2">
      <c r="Z2310">
        <v>93642</v>
      </c>
      <c r="AA2310" t="s">
        <v>2446</v>
      </c>
    </row>
    <row r="2311" spans="26:27" x14ac:dyDescent="0.2">
      <c r="Z2311">
        <v>93643</v>
      </c>
      <c r="AA2311" t="s">
        <v>2452</v>
      </c>
    </row>
    <row r="2312" spans="26:27" x14ac:dyDescent="0.2">
      <c r="Z2312">
        <v>93644</v>
      </c>
      <c r="AA2312" t="s">
        <v>2453</v>
      </c>
    </row>
    <row r="2313" spans="26:27" x14ac:dyDescent="0.2">
      <c r="Z2313">
        <v>93645</v>
      </c>
      <c r="AA2313" t="s">
        <v>2454</v>
      </c>
    </row>
    <row r="2314" spans="26:27" x14ac:dyDescent="0.2">
      <c r="Z2314">
        <v>93646</v>
      </c>
      <c r="AA2314" t="s">
        <v>2455</v>
      </c>
    </row>
    <row r="2315" spans="26:27" x14ac:dyDescent="0.2">
      <c r="Z2315">
        <v>93646</v>
      </c>
      <c r="AA2315" t="s">
        <v>2456</v>
      </c>
    </row>
    <row r="2316" spans="26:27" x14ac:dyDescent="0.2">
      <c r="Z2316">
        <v>93647</v>
      </c>
      <c r="AA2316" t="s">
        <v>2457</v>
      </c>
    </row>
    <row r="2317" spans="26:27" x14ac:dyDescent="0.2">
      <c r="Z2317">
        <v>93647</v>
      </c>
      <c r="AA2317" t="s">
        <v>2458</v>
      </c>
    </row>
    <row r="2318" spans="26:27" x14ac:dyDescent="0.2">
      <c r="Z2318">
        <v>93648</v>
      </c>
      <c r="AA2318" t="s">
        <v>2459</v>
      </c>
    </row>
    <row r="2319" spans="26:27" x14ac:dyDescent="0.2">
      <c r="Z2319">
        <v>93649</v>
      </c>
      <c r="AA2319" t="s">
        <v>2460</v>
      </c>
    </row>
    <row r="2320" spans="26:27" x14ac:dyDescent="0.2">
      <c r="Z2320">
        <v>93650</v>
      </c>
      <c r="AA2320" t="s">
        <v>1087</v>
      </c>
    </row>
    <row r="2321" spans="26:27" x14ac:dyDescent="0.2">
      <c r="Z2321">
        <v>93650</v>
      </c>
      <c r="AA2321" t="s">
        <v>2461</v>
      </c>
    </row>
    <row r="2322" spans="26:27" x14ac:dyDescent="0.2">
      <c r="Z2322">
        <v>93650</v>
      </c>
      <c r="AA2322" t="s">
        <v>2462</v>
      </c>
    </row>
    <row r="2323" spans="26:27" x14ac:dyDescent="0.2">
      <c r="Z2323">
        <v>93651</v>
      </c>
      <c r="AA2323" t="s">
        <v>2463</v>
      </c>
    </row>
    <row r="2324" spans="26:27" x14ac:dyDescent="0.2">
      <c r="Z2324">
        <v>93652</v>
      </c>
      <c r="AA2324" t="s">
        <v>2464</v>
      </c>
    </row>
    <row r="2325" spans="26:27" x14ac:dyDescent="0.2">
      <c r="Z2325">
        <v>93653</v>
      </c>
      <c r="AA2325" t="s">
        <v>2465</v>
      </c>
    </row>
    <row r="2326" spans="26:27" x14ac:dyDescent="0.2">
      <c r="Z2326">
        <v>93654</v>
      </c>
      <c r="AA2326" t="s">
        <v>2466</v>
      </c>
    </row>
    <row r="2327" spans="26:27" x14ac:dyDescent="0.2">
      <c r="Z2327">
        <v>93654</v>
      </c>
      <c r="AA2327" t="s">
        <v>2467</v>
      </c>
    </row>
    <row r="2328" spans="26:27" x14ac:dyDescent="0.2">
      <c r="Z2328">
        <v>93656</v>
      </c>
      <c r="AA2328" t="s">
        <v>2416</v>
      </c>
    </row>
    <row r="2329" spans="26:27" x14ac:dyDescent="0.2">
      <c r="Z2329">
        <v>93657</v>
      </c>
      <c r="AA2329" t="s">
        <v>2468</v>
      </c>
    </row>
    <row r="2330" spans="26:27" x14ac:dyDescent="0.2">
      <c r="Z2330">
        <v>93657</v>
      </c>
      <c r="AA2330" t="s">
        <v>2469</v>
      </c>
    </row>
    <row r="2331" spans="26:27" x14ac:dyDescent="0.2">
      <c r="Z2331">
        <v>93657</v>
      </c>
      <c r="AA2331" t="s">
        <v>2470</v>
      </c>
    </row>
    <row r="2332" spans="26:27" x14ac:dyDescent="0.2">
      <c r="Z2332">
        <v>93657</v>
      </c>
      <c r="AA2332" t="s">
        <v>2471</v>
      </c>
    </row>
    <row r="2333" spans="26:27" x14ac:dyDescent="0.2">
      <c r="Z2333">
        <v>93660</v>
      </c>
      <c r="AA2333" t="s">
        <v>1178</v>
      </c>
    </row>
    <row r="2334" spans="26:27" x14ac:dyDescent="0.2">
      <c r="Z2334">
        <v>93661</v>
      </c>
      <c r="AA2334" t="s">
        <v>2472</v>
      </c>
    </row>
    <row r="2335" spans="26:27" x14ac:dyDescent="0.2">
      <c r="Z2335">
        <v>93662</v>
      </c>
      <c r="AA2335" t="s">
        <v>2473</v>
      </c>
    </row>
    <row r="2336" spans="26:27" x14ac:dyDescent="0.2">
      <c r="Z2336">
        <v>93662</v>
      </c>
      <c r="AA2336" t="s">
        <v>2474</v>
      </c>
    </row>
    <row r="2337" spans="26:27" x14ac:dyDescent="0.2">
      <c r="Z2337">
        <v>93664</v>
      </c>
      <c r="AA2337" t="s">
        <v>2446</v>
      </c>
    </row>
    <row r="2338" spans="26:27" x14ac:dyDescent="0.2">
      <c r="Z2338">
        <v>93665</v>
      </c>
      <c r="AA2338" t="s">
        <v>2475</v>
      </c>
    </row>
    <row r="2339" spans="26:27" x14ac:dyDescent="0.2">
      <c r="Z2339">
        <v>93666</v>
      </c>
      <c r="AA2339" t="s">
        <v>2476</v>
      </c>
    </row>
    <row r="2340" spans="26:27" x14ac:dyDescent="0.2">
      <c r="Z2340">
        <v>93667</v>
      </c>
      <c r="AA2340" t="s">
        <v>2477</v>
      </c>
    </row>
    <row r="2341" spans="26:27" x14ac:dyDescent="0.2">
      <c r="Z2341">
        <v>93668</v>
      </c>
      <c r="AA2341" t="s">
        <v>2478</v>
      </c>
    </row>
    <row r="2342" spans="26:27" x14ac:dyDescent="0.2">
      <c r="Z2342">
        <v>93669</v>
      </c>
      <c r="AA2342" t="s">
        <v>2412</v>
      </c>
    </row>
    <row r="2343" spans="26:27" x14ac:dyDescent="0.2">
      <c r="Z2343">
        <v>93669</v>
      </c>
      <c r="AA2343" t="s">
        <v>2479</v>
      </c>
    </row>
    <row r="2344" spans="26:27" x14ac:dyDescent="0.2">
      <c r="Z2344">
        <v>93670</v>
      </c>
      <c r="AA2344" t="s">
        <v>2480</v>
      </c>
    </row>
    <row r="2345" spans="26:27" x14ac:dyDescent="0.2">
      <c r="Z2345">
        <v>93673</v>
      </c>
      <c r="AA2345" t="s">
        <v>2481</v>
      </c>
    </row>
    <row r="2346" spans="26:27" x14ac:dyDescent="0.2">
      <c r="Z2346">
        <v>93675</v>
      </c>
      <c r="AA2346" t="s">
        <v>2455</v>
      </c>
    </row>
    <row r="2347" spans="26:27" x14ac:dyDescent="0.2">
      <c r="Z2347">
        <v>93675</v>
      </c>
      <c r="AA2347" t="s">
        <v>2456</v>
      </c>
    </row>
    <row r="2348" spans="26:27" x14ac:dyDescent="0.2">
      <c r="Z2348">
        <v>93701</v>
      </c>
      <c r="AA2348" t="s">
        <v>1087</v>
      </c>
    </row>
    <row r="2349" spans="26:27" x14ac:dyDescent="0.2">
      <c r="Z2349">
        <v>93702</v>
      </c>
      <c r="AA2349" t="s">
        <v>1087</v>
      </c>
    </row>
    <row r="2350" spans="26:27" x14ac:dyDescent="0.2">
      <c r="Z2350">
        <v>93703</v>
      </c>
      <c r="AA2350" t="s">
        <v>1087</v>
      </c>
    </row>
    <row r="2351" spans="26:27" x14ac:dyDescent="0.2">
      <c r="Z2351">
        <v>93704</v>
      </c>
      <c r="AA2351" t="s">
        <v>1087</v>
      </c>
    </row>
    <row r="2352" spans="26:27" x14ac:dyDescent="0.2">
      <c r="Z2352">
        <v>93705</v>
      </c>
      <c r="AA2352" t="s">
        <v>1087</v>
      </c>
    </row>
    <row r="2353" spans="26:27" x14ac:dyDescent="0.2">
      <c r="Z2353">
        <v>93706</v>
      </c>
      <c r="AA2353" t="s">
        <v>1087</v>
      </c>
    </row>
    <row r="2354" spans="26:27" x14ac:dyDescent="0.2">
      <c r="Z2354">
        <v>93706</v>
      </c>
      <c r="AA2354" t="s">
        <v>2482</v>
      </c>
    </row>
    <row r="2355" spans="26:27" x14ac:dyDescent="0.2">
      <c r="Z2355">
        <v>93707</v>
      </c>
      <c r="AA2355" t="s">
        <v>1087</v>
      </c>
    </row>
    <row r="2356" spans="26:27" x14ac:dyDescent="0.2">
      <c r="Z2356">
        <v>93708</v>
      </c>
      <c r="AA2356" t="s">
        <v>1087</v>
      </c>
    </row>
    <row r="2357" spans="26:27" x14ac:dyDescent="0.2">
      <c r="Z2357">
        <v>93709</v>
      </c>
      <c r="AA2357" t="s">
        <v>1087</v>
      </c>
    </row>
    <row r="2358" spans="26:27" x14ac:dyDescent="0.2">
      <c r="Z2358">
        <v>93710</v>
      </c>
      <c r="AA2358" t="s">
        <v>1087</v>
      </c>
    </row>
    <row r="2359" spans="26:27" x14ac:dyDescent="0.2">
      <c r="Z2359">
        <v>93711</v>
      </c>
      <c r="AA2359" t="s">
        <v>1087</v>
      </c>
    </row>
    <row r="2360" spans="26:27" x14ac:dyDescent="0.2">
      <c r="Z2360">
        <v>93712</v>
      </c>
      <c r="AA2360" t="s">
        <v>1087</v>
      </c>
    </row>
    <row r="2361" spans="26:27" x14ac:dyDescent="0.2">
      <c r="Z2361">
        <v>93714</v>
      </c>
      <c r="AA2361" t="s">
        <v>1087</v>
      </c>
    </row>
    <row r="2362" spans="26:27" x14ac:dyDescent="0.2">
      <c r="Z2362">
        <v>93715</v>
      </c>
      <c r="AA2362" t="s">
        <v>1087</v>
      </c>
    </row>
    <row r="2363" spans="26:27" x14ac:dyDescent="0.2">
      <c r="Z2363">
        <v>93716</v>
      </c>
      <c r="AA2363" t="s">
        <v>1087</v>
      </c>
    </row>
    <row r="2364" spans="26:27" x14ac:dyDescent="0.2">
      <c r="Z2364">
        <v>93717</v>
      </c>
      <c r="AA2364" t="s">
        <v>1087</v>
      </c>
    </row>
    <row r="2365" spans="26:27" x14ac:dyDescent="0.2">
      <c r="Z2365">
        <v>93718</v>
      </c>
      <c r="AA2365" t="s">
        <v>1087</v>
      </c>
    </row>
    <row r="2366" spans="26:27" x14ac:dyDescent="0.2">
      <c r="Z2366">
        <v>93720</v>
      </c>
      <c r="AA2366" t="s">
        <v>1087</v>
      </c>
    </row>
    <row r="2367" spans="26:27" x14ac:dyDescent="0.2">
      <c r="Z2367">
        <v>93721</v>
      </c>
      <c r="AA2367" t="s">
        <v>1087</v>
      </c>
    </row>
    <row r="2368" spans="26:27" x14ac:dyDescent="0.2">
      <c r="Z2368">
        <v>93722</v>
      </c>
      <c r="AA2368" t="s">
        <v>1087</v>
      </c>
    </row>
    <row r="2369" spans="26:27" x14ac:dyDescent="0.2">
      <c r="Z2369">
        <v>93723</v>
      </c>
      <c r="AA2369" t="s">
        <v>1087</v>
      </c>
    </row>
    <row r="2370" spans="26:27" x14ac:dyDescent="0.2">
      <c r="Z2370">
        <v>93724</v>
      </c>
      <c r="AA2370" t="s">
        <v>1087</v>
      </c>
    </row>
    <row r="2371" spans="26:27" x14ac:dyDescent="0.2">
      <c r="Z2371">
        <v>93724</v>
      </c>
      <c r="AA2371" t="s">
        <v>2483</v>
      </c>
    </row>
    <row r="2372" spans="26:27" x14ac:dyDescent="0.2">
      <c r="Z2372">
        <v>93725</v>
      </c>
      <c r="AA2372" t="s">
        <v>2484</v>
      </c>
    </row>
    <row r="2373" spans="26:27" x14ac:dyDescent="0.2">
      <c r="Z2373">
        <v>93725</v>
      </c>
      <c r="AA2373" t="s">
        <v>1087</v>
      </c>
    </row>
    <row r="2374" spans="26:27" x14ac:dyDescent="0.2">
      <c r="Z2374">
        <v>93725</v>
      </c>
      <c r="AA2374" t="s">
        <v>2485</v>
      </c>
    </row>
    <row r="2375" spans="26:27" x14ac:dyDescent="0.2">
      <c r="Z2375">
        <v>93726</v>
      </c>
      <c r="AA2375" t="s">
        <v>1087</v>
      </c>
    </row>
    <row r="2376" spans="26:27" x14ac:dyDescent="0.2">
      <c r="Z2376">
        <v>93727</v>
      </c>
      <c r="AA2376" t="s">
        <v>1087</v>
      </c>
    </row>
    <row r="2377" spans="26:27" x14ac:dyDescent="0.2">
      <c r="Z2377">
        <v>93728</v>
      </c>
      <c r="AA2377" t="s">
        <v>1087</v>
      </c>
    </row>
    <row r="2378" spans="26:27" x14ac:dyDescent="0.2">
      <c r="Z2378">
        <v>93729</v>
      </c>
      <c r="AA2378" t="s">
        <v>1087</v>
      </c>
    </row>
    <row r="2379" spans="26:27" x14ac:dyDescent="0.2">
      <c r="Z2379">
        <v>93730</v>
      </c>
      <c r="AA2379" t="s">
        <v>1087</v>
      </c>
    </row>
    <row r="2380" spans="26:27" x14ac:dyDescent="0.2">
      <c r="Z2380">
        <v>93740</v>
      </c>
      <c r="AA2380" t="s">
        <v>2486</v>
      </c>
    </row>
    <row r="2381" spans="26:27" x14ac:dyDescent="0.2">
      <c r="Z2381">
        <v>93740</v>
      </c>
      <c r="AA2381" t="s">
        <v>1087</v>
      </c>
    </row>
    <row r="2382" spans="26:27" x14ac:dyDescent="0.2">
      <c r="Z2382">
        <v>93740</v>
      </c>
      <c r="AA2382" t="s">
        <v>2487</v>
      </c>
    </row>
    <row r="2383" spans="26:27" x14ac:dyDescent="0.2">
      <c r="Z2383">
        <v>93741</v>
      </c>
      <c r="AA2383" t="s">
        <v>1087</v>
      </c>
    </row>
    <row r="2384" spans="26:27" x14ac:dyDescent="0.2">
      <c r="Z2384">
        <v>93741</v>
      </c>
      <c r="AA2384" t="s">
        <v>2488</v>
      </c>
    </row>
    <row r="2385" spans="26:27" x14ac:dyDescent="0.2">
      <c r="Z2385">
        <v>93744</v>
      </c>
      <c r="AA2385" t="s">
        <v>1087</v>
      </c>
    </row>
    <row r="2386" spans="26:27" x14ac:dyDescent="0.2">
      <c r="Z2386">
        <v>93745</v>
      </c>
      <c r="AA2386" t="s">
        <v>2484</v>
      </c>
    </row>
    <row r="2387" spans="26:27" x14ac:dyDescent="0.2">
      <c r="Z2387">
        <v>93745</v>
      </c>
      <c r="AA2387" t="s">
        <v>1087</v>
      </c>
    </row>
    <row r="2388" spans="26:27" x14ac:dyDescent="0.2">
      <c r="Z2388">
        <v>93747</v>
      </c>
      <c r="AA2388" t="s">
        <v>1087</v>
      </c>
    </row>
    <row r="2389" spans="26:27" x14ac:dyDescent="0.2">
      <c r="Z2389">
        <v>93750</v>
      </c>
      <c r="AA2389" t="s">
        <v>1087</v>
      </c>
    </row>
    <row r="2390" spans="26:27" x14ac:dyDescent="0.2">
      <c r="Z2390">
        <v>93750</v>
      </c>
      <c r="AA2390" t="s">
        <v>2489</v>
      </c>
    </row>
    <row r="2391" spans="26:27" x14ac:dyDescent="0.2">
      <c r="Z2391">
        <v>93755</v>
      </c>
      <c r="AA2391" t="s">
        <v>1087</v>
      </c>
    </row>
    <row r="2392" spans="26:27" x14ac:dyDescent="0.2">
      <c r="Z2392">
        <v>93760</v>
      </c>
      <c r="AA2392" t="s">
        <v>1087</v>
      </c>
    </row>
    <row r="2393" spans="26:27" x14ac:dyDescent="0.2">
      <c r="Z2393">
        <v>93760</v>
      </c>
      <c r="AA2393" t="s">
        <v>2490</v>
      </c>
    </row>
    <row r="2394" spans="26:27" x14ac:dyDescent="0.2">
      <c r="Z2394">
        <v>93761</v>
      </c>
      <c r="AA2394" t="s">
        <v>1087</v>
      </c>
    </row>
    <row r="2395" spans="26:27" x14ac:dyDescent="0.2">
      <c r="Z2395">
        <v>93761</v>
      </c>
      <c r="AA2395" t="s">
        <v>2491</v>
      </c>
    </row>
    <row r="2396" spans="26:27" x14ac:dyDescent="0.2">
      <c r="Z2396">
        <v>93764</v>
      </c>
      <c r="AA2396" t="s">
        <v>1087</v>
      </c>
    </row>
    <row r="2397" spans="26:27" x14ac:dyDescent="0.2">
      <c r="Z2397">
        <v>93764</v>
      </c>
      <c r="AA2397" t="s">
        <v>2492</v>
      </c>
    </row>
    <row r="2398" spans="26:27" x14ac:dyDescent="0.2">
      <c r="Z2398">
        <v>93765</v>
      </c>
      <c r="AA2398" t="s">
        <v>2493</v>
      </c>
    </row>
    <row r="2399" spans="26:27" x14ac:dyDescent="0.2">
      <c r="Z2399">
        <v>93765</v>
      </c>
      <c r="AA2399" t="s">
        <v>1087</v>
      </c>
    </row>
    <row r="2400" spans="26:27" x14ac:dyDescent="0.2">
      <c r="Z2400">
        <v>93771</v>
      </c>
      <c r="AA2400" t="s">
        <v>1087</v>
      </c>
    </row>
    <row r="2401" spans="26:27" x14ac:dyDescent="0.2">
      <c r="Z2401">
        <v>93772</v>
      </c>
      <c r="AA2401" t="s">
        <v>1087</v>
      </c>
    </row>
    <row r="2402" spans="26:27" x14ac:dyDescent="0.2">
      <c r="Z2402">
        <v>93773</v>
      </c>
      <c r="AA2402" t="s">
        <v>1087</v>
      </c>
    </row>
    <row r="2403" spans="26:27" x14ac:dyDescent="0.2">
      <c r="Z2403">
        <v>93774</v>
      </c>
      <c r="AA2403" t="s">
        <v>1087</v>
      </c>
    </row>
    <row r="2404" spans="26:27" x14ac:dyDescent="0.2">
      <c r="Z2404">
        <v>93775</v>
      </c>
      <c r="AA2404" t="s">
        <v>1087</v>
      </c>
    </row>
    <row r="2405" spans="26:27" x14ac:dyDescent="0.2">
      <c r="Z2405">
        <v>93776</v>
      </c>
      <c r="AA2405" t="s">
        <v>1087</v>
      </c>
    </row>
    <row r="2406" spans="26:27" x14ac:dyDescent="0.2">
      <c r="Z2406">
        <v>93777</v>
      </c>
      <c r="AA2406" t="s">
        <v>1087</v>
      </c>
    </row>
    <row r="2407" spans="26:27" x14ac:dyDescent="0.2">
      <c r="Z2407">
        <v>93778</v>
      </c>
      <c r="AA2407" t="s">
        <v>1087</v>
      </c>
    </row>
    <row r="2408" spans="26:27" x14ac:dyDescent="0.2">
      <c r="Z2408">
        <v>93779</v>
      </c>
      <c r="AA2408" t="s">
        <v>1087</v>
      </c>
    </row>
    <row r="2409" spans="26:27" x14ac:dyDescent="0.2">
      <c r="Z2409">
        <v>93780</v>
      </c>
      <c r="AA2409" t="s">
        <v>1087</v>
      </c>
    </row>
    <row r="2410" spans="26:27" x14ac:dyDescent="0.2">
      <c r="Z2410">
        <v>93780</v>
      </c>
      <c r="AA2410" t="s">
        <v>2494</v>
      </c>
    </row>
    <row r="2411" spans="26:27" x14ac:dyDescent="0.2">
      <c r="Z2411">
        <v>93784</v>
      </c>
      <c r="AA2411" t="s">
        <v>1087</v>
      </c>
    </row>
    <row r="2412" spans="26:27" x14ac:dyDescent="0.2">
      <c r="Z2412">
        <v>93784</v>
      </c>
      <c r="AA2412" t="s">
        <v>2495</v>
      </c>
    </row>
    <row r="2413" spans="26:27" x14ac:dyDescent="0.2">
      <c r="Z2413">
        <v>93786</v>
      </c>
      <c r="AA2413" t="s">
        <v>1087</v>
      </c>
    </row>
    <row r="2414" spans="26:27" x14ac:dyDescent="0.2">
      <c r="Z2414">
        <v>93786</v>
      </c>
      <c r="AA2414" t="s">
        <v>2496</v>
      </c>
    </row>
    <row r="2415" spans="26:27" x14ac:dyDescent="0.2">
      <c r="Z2415">
        <v>93790</v>
      </c>
      <c r="AA2415" t="s">
        <v>1087</v>
      </c>
    </row>
    <row r="2416" spans="26:27" x14ac:dyDescent="0.2">
      <c r="Z2416">
        <v>93791</v>
      </c>
      <c r="AA2416" t="s">
        <v>1087</v>
      </c>
    </row>
    <row r="2417" spans="26:27" x14ac:dyDescent="0.2">
      <c r="Z2417">
        <v>93792</v>
      </c>
      <c r="AA2417" t="s">
        <v>1087</v>
      </c>
    </row>
    <row r="2418" spans="26:27" x14ac:dyDescent="0.2">
      <c r="Z2418">
        <v>93793</v>
      </c>
      <c r="AA2418" t="s">
        <v>1087</v>
      </c>
    </row>
    <row r="2419" spans="26:27" x14ac:dyDescent="0.2">
      <c r="Z2419">
        <v>93794</v>
      </c>
      <c r="AA2419" t="s">
        <v>1087</v>
      </c>
    </row>
    <row r="2420" spans="26:27" x14ac:dyDescent="0.2">
      <c r="Z2420">
        <v>93844</v>
      </c>
      <c r="AA2420" t="s">
        <v>1087</v>
      </c>
    </row>
    <row r="2421" spans="26:27" x14ac:dyDescent="0.2">
      <c r="Z2421">
        <v>93844</v>
      </c>
      <c r="AA2421" t="s">
        <v>2497</v>
      </c>
    </row>
    <row r="2422" spans="26:27" x14ac:dyDescent="0.2">
      <c r="Z2422">
        <v>93888</v>
      </c>
      <c r="AA2422" t="s">
        <v>1087</v>
      </c>
    </row>
    <row r="2423" spans="26:27" x14ac:dyDescent="0.2">
      <c r="Z2423">
        <v>93888</v>
      </c>
      <c r="AA2423" t="s">
        <v>2498</v>
      </c>
    </row>
    <row r="2424" spans="26:27" x14ac:dyDescent="0.2">
      <c r="Z2424">
        <v>93901</v>
      </c>
      <c r="AA2424" t="s">
        <v>2499</v>
      </c>
    </row>
    <row r="2425" spans="26:27" x14ac:dyDescent="0.2">
      <c r="Z2425">
        <v>93902</v>
      </c>
      <c r="AA2425" t="s">
        <v>2499</v>
      </c>
    </row>
    <row r="2426" spans="26:27" x14ac:dyDescent="0.2">
      <c r="Z2426">
        <v>93905</v>
      </c>
      <c r="AA2426" t="s">
        <v>2500</v>
      </c>
    </row>
    <row r="2427" spans="26:27" x14ac:dyDescent="0.2">
      <c r="Z2427">
        <v>93905</v>
      </c>
      <c r="AA2427" t="s">
        <v>2499</v>
      </c>
    </row>
    <row r="2428" spans="26:27" x14ac:dyDescent="0.2">
      <c r="Z2428">
        <v>93906</v>
      </c>
      <c r="AA2428" t="s">
        <v>2499</v>
      </c>
    </row>
    <row r="2429" spans="26:27" x14ac:dyDescent="0.2">
      <c r="Z2429">
        <v>93907</v>
      </c>
      <c r="AA2429" t="s">
        <v>2501</v>
      </c>
    </row>
    <row r="2430" spans="26:27" x14ac:dyDescent="0.2">
      <c r="Z2430">
        <v>93907</v>
      </c>
      <c r="AA2430" t="s">
        <v>2499</v>
      </c>
    </row>
    <row r="2431" spans="26:27" x14ac:dyDescent="0.2">
      <c r="Z2431">
        <v>93908</v>
      </c>
      <c r="AA2431" t="s">
        <v>2502</v>
      </c>
    </row>
    <row r="2432" spans="26:27" x14ac:dyDescent="0.2">
      <c r="Z2432">
        <v>93908</v>
      </c>
      <c r="AA2432" t="s">
        <v>2503</v>
      </c>
    </row>
    <row r="2433" spans="26:27" x14ac:dyDescent="0.2">
      <c r="Z2433">
        <v>93908</v>
      </c>
      <c r="AA2433" t="s">
        <v>2499</v>
      </c>
    </row>
    <row r="2434" spans="26:27" x14ac:dyDescent="0.2">
      <c r="Z2434">
        <v>93912</v>
      </c>
      <c r="AA2434" t="s">
        <v>2499</v>
      </c>
    </row>
    <row r="2435" spans="26:27" x14ac:dyDescent="0.2">
      <c r="Z2435">
        <v>93915</v>
      </c>
      <c r="AA2435" t="s">
        <v>2499</v>
      </c>
    </row>
    <row r="2436" spans="26:27" x14ac:dyDescent="0.2">
      <c r="Z2436">
        <v>93920</v>
      </c>
      <c r="AA2436" t="s">
        <v>2504</v>
      </c>
    </row>
    <row r="2437" spans="26:27" x14ac:dyDescent="0.2">
      <c r="Z2437">
        <v>93920</v>
      </c>
      <c r="AA2437" t="s">
        <v>2505</v>
      </c>
    </row>
    <row r="2438" spans="26:27" x14ac:dyDescent="0.2">
      <c r="Z2438">
        <v>93920</v>
      </c>
      <c r="AA2438" t="s">
        <v>2506</v>
      </c>
    </row>
    <row r="2439" spans="26:27" x14ac:dyDescent="0.2">
      <c r="Z2439">
        <v>93920</v>
      </c>
      <c r="AA2439" t="s">
        <v>2507</v>
      </c>
    </row>
    <row r="2440" spans="26:27" x14ac:dyDescent="0.2">
      <c r="Z2440">
        <v>93921</v>
      </c>
      <c r="AA2440" t="s">
        <v>2508</v>
      </c>
    </row>
    <row r="2441" spans="26:27" x14ac:dyDescent="0.2">
      <c r="Z2441">
        <v>93921</v>
      </c>
      <c r="AA2441" t="s">
        <v>2509</v>
      </c>
    </row>
    <row r="2442" spans="26:27" x14ac:dyDescent="0.2">
      <c r="Z2442">
        <v>93921</v>
      </c>
      <c r="AA2442" t="s">
        <v>2510</v>
      </c>
    </row>
    <row r="2443" spans="26:27" x14ac:dyDescent="0.2">
      <c r="Z2443">
        <v>93922</v>
      </c>
      <c r="AA2443" t="s">
        <v>2508</v>
      </c>
    </row>
    <row r="2444" spans="26:27" x14ac:dyDescent="0.2">
      <c r="Z2444">
        <v>93923</v>
      </c>
      <c r="AA2444" t="s">
        <v>2508</v>
      </c>
    </row>
    <row r="2445" spans="26:27" x14ac:dyDescent="0.2">
      <c r="Z2445">
        <v>93923</v>
      </c>
      <c r="AA2445" t="s">
        <v>2511</v>
      </c>
    </row>
    <row r="2446" spans="26:27" x14ac:dyDescent="0.2">
      <c r="Z2446">
        <v>93924</v>
      </c>
      <c r="AA2446" t="s">
        <v>2512</v>
      </c>
    </row>
    <row r="2447" spans="26:27" x14ac:dyDescent="0.2">
      <c r="Z2447">
        <v>93924</v>
      </c>
      <c r="AA2447" t="s">
        <v>2513</v>
      </c>
    </row>
    <row r="2448" spans="26:27" x14ac:dyDescent="0.2">
      <c r="Z2448">
        <v>93924</v>
      </c>
      <c r="AA2448" t="s">
        <v>2514</v>
      </c>
    </row>
    <row r="2449" spans="26:27" x14ac:dyDescent="0.2">
      <c r="Z2449">
        <v>93924</v>
      </c>
      <c r="AA2449" t="s">
        <v>2515</v>
      </c>
    </row>
    <row r="2450" spans="26:27" x14ac:dyDescent="0.2">
      <c r="Z2450">
        <v>93925</v>
      </c>
      <c r="AA2450" t="s">
        <v>2516</v>
      </c>
    </row>
    <row r="2451" spans="26:27" x14ac:dyDescent="0.2">
      <c r="Z2451">
        <v>93926</v>
      </c>
      <c r="AA2451" t="s">
        <v>2517</v>
      </c>
    </row>
    <row r="2452" spans="26:27" x14ac:dyDescent="0.2">
      <c r="Z2452">
        <v>93927</v>
      </c>
      <c r="AA2452" t="s">
        <v>2518</v>
      </c>
    </row>
    <row r="2453" spans="26:27" x14ac:dyDescent="0.2">
      <c r="Z2453">
        <v>93928</v>
      </c>
      <c r="AA2453" t="s">
        <v>2519</v>
      </c>
    </row>
    <row r="2454" spans="26:27" x14ac:dyDescent="0.2">
      <c r="Z2454">
        <v>93928</v>
      </c>
      <c r="AA2454" t="s">
        <v>2520</v>
      </c>
    </row>
    <row r="2455" spans="26:27" x14ac:dyDescent="0.2">
      <c r="Z2455">
        <v>93928</v>
      </c>
      <c r="AA2455" t="s">
        <v>2521</v>
      </c>
    </row>
    <row r="2456" spans="26:27" x14ac:dyDescent="0.2">
      <c r="Z2456">
        <v>93930</v>
      </c>
      <c r="AA2456" t="s">
        <v>2522</v>
      </c>
    </row>
    <row r="2457" spans="26:27" x14ac:dyDescent="0.2">
      <c r="Z2457">
        <v>93932</v>
      </c>
      <c r="AA2457" t="s">
        <v>2523</v>
      </c>
    </row>
    <row r="2458" spans="26:27" x14ac:dyDescent="0.2">
      <c r="Z2458">
        <v>93933</v>
      </c>
      <c r="AA2458" t="s">
        <v>2524</v>
      </c>
    </row>
    <row r="2459" spans="26:27" x14ac:dyDescent="0.2">
      <c r="Z2459">
        <v>93940</v>
      </c>
      <c r="AA2459" t="s">
        <v>2525</v>
      </c>
    </row>
    <row r="2460" spans="26:27" x14ac:dyDescent="0.2">
      <c r="Z2460">
        <v>93940</v>
      </c>
      <c r="AA2460" t="s">
        <v>1155</v>
      </c>
    </row>
    <row r="2461" spans="26:27" x14ac:dyDescent="0.2">
      <c r="Z2461">
        <v>93940</v>
      </c>
      <c r="AA2461" t="s">
        <v>2526</v>
      </c>
    </row>
    <row r="2462" spans="26:27" x14ac:dyDescent="0.2">
      <c r="Z2462">
        <v>93940</v>
      </c>
      <c r="AA2462" t="s">
        <v>2527</v>
      </c>
    </row>
    <row r="2463" spans="26:27" x14ac:dyDescent="0.2">
      <c r="Z2463">
        <v>93942</v>
      </c>
      <c r="AA2463" t="s">
        <v>1155</v>
      </c>
    </row>
    <row r="2464" spans="26:27" x14ac:dyDescent="0.2">
      <c r="Z2464">
        <v>93943</v>
      </c>
      <c r="AA2464" t="s">
        <v>1155</v>
      </c>
    </row>
    <row r="2465" spans="26:27" x14ac:dyDescent="0.2">
      <c r="Z2465">
        <v>93944</v>
      </c>
      <c r="AA2465" t="s">
        <v>1155</v>
      </c>
    </row>
    <row r="2466" spans="26:27" x14ac:dyDescent="0.2">
      <c r="Z2466">
        <v>93944</v>
      </c>
      <c r="AA2466" t="s">
        <v>2528</v>
      </c>
    </row>
    <row r="2467" spans="26:27" x14ac:dyDescent="0.2">
      <c r="Z2467">
        <v>93944</v>
      </c>
      <c r="AA2467" t="s">
        <v>2527</v>
      </c>
    </row>
    <row r="2468" spans="26:27" x14ac:dyDescent="0.2">
      <c r="Z2468">
        <v>93950</v>
      </c>
      <c r="AA2468" t="s">
        <v>2529</v>
      </c>
    </row>
    <row r="2469" spans="26:27" x14ac:dyDescent="0.2">
      <c r="Z2469">
        <v>93950</v>
      </c>
      <c r="AA2469" t="s">
        <v>2530</v>
      </c>
    </row>
    <row r="2470" spans="26:27" x14ac:dyDescent="0.2">
      <c r="Z2470">
        <v>93953</v>
      </c>
      <c r="AA2470" t="s">
        <v>2531</v>
      </c>
    </row>
    <row r="2471" spans="26:27" x14ac:dyDescent="0.2">
      <c r="Z2471">
        <v>93954</v>
      </c>
      <c r="AA2471" t="s">
        <v>2532</v>
      </c>
    </row>
    <row r="2472" spans="26:27" x14ac:dyDescent="0.2">
      <c r="Z2472">
        <v>93955</v>
      </c>
      <c r="AA2472" t="s">
        <v>2533</v>
      </c>
    </row>
    <row r="2473" spans="26:27" x14ac:dyDescent="0.2">
      <c r="Z2473">
        <v>93955</v>
      </c>
      <c r="AA2473" t="s">
        <v>2534</v>
      </c>
    </row>
    <row r="2474" spans="26:27" x14ac:dyDescent="0.2">
      <c r="Z2474">
        <v>93960</v>
      </c>
      <c r="AA2474" t="s">
        <v>2535</v>
      </c>
    </row>
    <row r="2475" spans="26:27" x14ac:dyDescent="0.2">
      <c r="Z2475">
        <v>93962</v>
      </c>
      <c r="AA2475" t="s">
        <v>2499</v>
      </c>
    </row>
    <row r="2476" spans="26:27" x14ac:dyDescent="0.2">
      <c r="Z2476">
        <v>93962</v>
      </c>
      <c r="AA2476" t="s">
        <v>2536</v>
      </c>
    </row>
    <row r="2477" spans="26:27" x14ac:dyDescent="0.2">
      <c r="Z2477">
        <v>94002</v>
      </c>
      <c r="AA2477" t="s">
        <v>2537</v>
      </c>
    </row>
    <row r="2478" spans="26:27" x14ac:dyDescent="0.2">
      <c r="Z2478">
        <v>94005</v>
      </c>
      <c r="AA2478" t="s">
        <v>2538</v>
      </c>
    </row>
    <row r="2479" spans="26:27" x14ac:dyDescent="0.2">
      <c r="Z2479">
        <v>94010</v>
      </c>
      <c r="AA2479" t="s">
        <v>2539</v>
      </c>
    </row>
    <row r="2480" spans="26:27" x14ac:dyDescent="0.2">
      <c r="Z2480">
        <v>94010</v>
      </c>
      <c r="AA2480" t="s">
        <v>2540</v>
      </c>
    </row>
    <row r="2481" spans="26:27" x14ac:dyDescent="0.2">
      <c r="Z2481">
        <v>94011</v>
      </c>
      <c r="AA2481" t="s">
        <v>2539</v>
      </c>
    </row>
    <row r="2482" spans="26:27" x14ac:dyDescent="0.2">
      <c r="Z2482">
        <v>94013</v>
      </c>
      <c r="AA2482" t="s">
        <v>2541</v>
      </c>
    </row>
    <row r="2483" spans="26:27" x14ac:dyDescent="0.2">
      <c r="Z2483">
        <v>94013</v>
      </c>
      <c r="AA2483" t="s">
        <v>2542</v>
      </c>
    </row>
    <row r="2484" spans="26:27" x14ac:dyDescent="0.2">
      <c r="Z2484">
        <v>94014</v>
      </c>
      <c r="AA2484" t="s">
        <v>2543</v>
      </c>
    </row>
    <row r="2485" spans="26:27" x14ac:dyDescent="0.2">
      <c r="Z2485">
        <v>94014</v>
      </c>
      <c r="AA2485" t="s">
        <v>2541</v>
      </c>
    </row>
    <row r="2486" spans="26:27" x14ac:dyDescent="0.2">
      <c r="Z2486">
        <v>94015</v>
      </c>
      <c r="AA2486" t="s">
        <v>2544</v>
      </c>
    </row>
    <row r="2487" spans="26:27" x14ac:dyDescent="0.2">
      <c r="Z2487">
        <v>94015</v>
      </c>
      <c r="AA2487" t="s">
        <v>2541</v>
      </c>
    </row>
    <row r="2488" spans="26:27" x14ac:dyDescent="0.2">
      <c r="Z2488">
        <v>94016</v>
      </c>
      <c r="AA2488" t="s">
        <v>2541</v>
      </c>
    </row>
    <row r="2489" spans="26:27" x14ac:dyDescent="0.2">
      <c r="Z2489">
        <v>94017</v>
      </c>
      <c r="AA2489" t="s">
        <v>2541</v>
      </c>
    </row>
    <row r="2490" spans="26:27" x14ac:dyDescent="0.2">
      <c r="Z2490">
        <v>94018</v>
      </c>
      <c r="AA2490" t="s">
        <v>2545</v>
      </c>
    </row>
    <row r="2491" spans="26:27" x14ac:dyDescent="0.2">
      <c r="Z2491">
        <v>94019</v>
      </c>
      <c r="AA2491" t="s">
        <v>2546</v>
      </c>
    </row>
    <row r="2492" spans="26:27" x14ac:dyDescent="0.2">
      <c r="Z2492">
        <v>94019</v>
      </c>
      <c r="AA2492" t="s">
        <v>2547</v>
      </c>
    </row>
    <row r="2493" spans="26:27" x14ac:dyDescent="0.2">
      <c r="Z2493">
        <v>94020</v>
      </c>
      <c r="AA2493" t="s">
        <v>2548</v>
      </c>
    </row>
    <row r="2494" spans="26:27" x14ac:dyDescent="0.2">
      <c r="Z2494">
        <v>94021</v>
      </c>
      <c r="AA2494" t="s">
        <v>2549</v>
      </c>
    </row>
    <row r="2495" spans="26:27" x14ac:dyDescent="0.2">
      <c r="Z2495">
        <v>94022</v>
      </c>
      <c r="AA2495" t="s">
        <v>2550</v>
      </c>
    </row>
    <row r="2496" spans="26:27" x14ac:dyDescent="0.2">
      <c r="Z2496">
        <v>94022</v>
      </c>
      <c r="AA2496" t="s">
        <v>2551</v>
      </c>
    </row>
    <row r="2497" spans="26:27" x14ac:dyDescent="0.2">
      <c r="Z2497">
        <v>94023</v>
      </c>
      <c r="AA2497" t="s">
        <v>2550</v>
      </c>
    </row>
    <row r="2498" spans="26:27" x14ac:dyDescent="0.2">
      <c r="Z2498">
        <v>94024</v>
      </c>
      <c r="AA2498" t="s">
        <v>2550</v>
      </c>
    </row>
    <row r="2499" spans="26:27" x14ac:dyDescent="0.2">
      <c r="Z2499">
        <v>94024</v>
      </c>
      <c r="AA2499" t="s">
        <v>2551</v>
      </c>
    </row>
    <row r="2500" spans="26:27" x14ac:dyDescent="0.2">
      <c r="Z2500">
        <v>94025</v>
      </c>
      <c r="AA2500" t="s">
        <v>2552</v>
      </c>
    </row>
    <row r="2501" spans="26:27" x14ac:dyDescent="0.2">
      <c r="Z2501">
        <v>94025</v>
      </c>
      <c r="AA2501" t="s">
        <v>2553</v>
      </c>
    </row>
    <row r="2502" spans="26:27" x14ac:dyDescent="0.2">
      <c r="Z2502">
        <v>94026</v>
      </c>
      <c r="AA2502" t="s">
        <v>2552</v>
      </c>
    </row>
    <row r="2503" spans="26:27" x14ac:dyDescent="0.2">
      <c r="Z2503">
        <v>94026</v>
      </c>
      <c r="AA2503" t="s">
        <v>2553</v>
      </c>
    </row>
    <row r="2504" spans="26:27" x14ac:dyDescent="0.2">
      <c r="Z2504">
        <v>94027</v>
      </c>
      <c r="AA2504" t="s">
        <v>2554</v>
      </c>
    </row>
    <row r="2505" spans="26:27" x14ac:dyDescent="0.2">
      <c r="Z2505">
        <v>94027</v>
      </c>
      <c r="AA2505" t="s">
        <v>2552</v>
      </c>
    </row>
    <row r="2506" spans="26:27" x14ac:dyDescent="0.2">
      <c r="Z2506">
        <v>94028</v>
      </c>
      <c r="AA2506" t="s">
        <v>2552</v>
      </c>
    </row>
    <row r="2507" spans="26:27" x14ac:dyDescent="0.2">
      <c r="Z2507">
        <v>94028</v>
      </c>
      <c r="AA2507" t="s">
        <v>2555</v>
      </c>
    </row>
    <row r="2508" spans="26:27" x14ac:dyDescent="0.2">
      <c r="Z2508">
        <v>94028</v>
      </c>
      <c r="AA2508" t="s">
        <v>2556</v>
      </c>
    </row>
    <row r="2509" spans="26:27" x14ac:dyDescent="0.2">
      <c r="Z2509">
        <v>94030</v>
      </c>
      <c r="AA2509" t="s">
        <v>2557</v>
      </c>
    </row>
    <row r="2510" spans="26:27" x14ac:dyDescent="0.2">
      <c r="Z2510">
        <v>94035</v>
      </c>
      <c r="AA2510" t="s">
        <v>2558</v>
      </c>
    </row>
    <row r="2511" spans="26:27" x14ac:dyDescent="0.2">
      <c r="Z2511">
        <v>94035</v>
      </c>
      <c r="AA2511" t="s">
        <v>2559</v>
      </c>
    </row>
    <row r="2512" spans="26:27" x14ac:dyDescent="0.2">
      <c r="Z2512">
        <v>94035</v>
      </c>
      <c r="AA2512" t="s">
        <v>2560</v>
      </c>
    </row>
    <row r="2513" spans="26:27" x14ac:dyDescent="0.2">
      <c r="Z2513">
        <v>94037</v>
      </c>
      <c r="AA2513" t="s">
        <v>2561</v>
      </c>
    </row>
    <row r="2514" spans="26:27" x14ac:dyDescent="0.2">
      <c r="Z2514">
        <v>94038</v>
      </c>
      <c r="AA2514" t="s">
        <v>2562</v>
      </c>
    </row>
    <row r="2515" spans="26:27" x14ac:dyDescent="0.2">
      <c r="Z2515">
        <v>94039</v>
      </c>
      <c r="AA2515" t="s">
        <v>2560</v>
      </c>
    </row>
    <row r="2516" spans="26:27" x14ac:dyDescent="0.2">
      <c r="Z2516">
        <v>94040</v>
      </c>
      <c r="AA2516" t="s">
        <v>2563</v>
      </c>
    </row>
    <row r="2517" spans="26:27" x14ac:dyDescent="0.2">
      <c r="Z2517">
        <v>94040</v>
      </c>
      <c r="AA2517" t="s">
        <v>2564</v>
      </c>
    </row>
    <row r="2518" spans="26:27" x14ac:dyDescent="0.2">
      <c r="Z2518">
        <v>94040</v>
      </c>
      <c r="AA2518" t="s">
        <v>2560</v>
      </c>
    </row>
    <row r="2519" spans="26:27" x14ac:dyDescent="0.2">
      <c r="Z2519">
        <v>94041</v>
      </c>
      <c r="AA2519" t="s">
        <v>2560</v>
      </c>
    </row>
    <row r="2520" spans="26:27" x14ac:dyDescent="0.2">
      <c r="Z2520">
        <v>94042</v>
      </c>
      <c r="AA2520" t="s">
        <v>2560</v>
      </c>
    </row>
    <row r="2521" spans="26:27" x14ac:dyDescent="0.2">
      <c r="Z2521">
        <v>94043</v>
      </c>
      <c r="AA2521" t="s">
        <v>2560</v>
      </c>
    </row>
    <row r="2522" spans="26:27" x14ac:dyDescent="0.2">
      <c r="Z2522">
        <v>94044</v>
      </c>
      <c r="AA2522" t="s">
        <v>2565</v>
      </c>
    </row>
    <row r="2523" spans="26:27" x14ac:dyDescent="0.2">
      <c r="Z2523">
        <v>94044</v>
      </c>
      <c r="AA2523" t="s">
        <v>2566</v>
      </c>
    </row>
    <row r="2524" spans="26:27" x14ac:dyDescent="0.2">
      <c r="Z2524">
        <v>94060</v>
      </c>
      <c r="AA2524" t="s">
        <v>2567</v>
      </c>
    </row>
    <row r="2525" spans="26:27" x14ac:dyDescent="0.2">
      <c r="Z2525">
        <v>94061</v>
      </c>
      <c r="AA2525" t="s">
        <v>2568</v>
      </c>
    </row>
    <row r="2526" spans="26:27" x14ac:dyDescent="0.2">
      <c r="Z2526">
        <v>94061</v>
      </c>
      <c r="AA2526" t="s">
        <v>2569</v>
      </c>
    </row>
    <row r="2527" spans="26:27" x14ac:dyDescent="0.2">
      <c r="Z2527">
        <v>94062</v>
      </c>
      <c r="AA2527" t="s">
        <v>2570</v>
      </c>
    </row>
    <row r="2528" spans="26:27" x14ac:dyDescent="0.2">
      <c r="Z2528">
        <v>94062</v>
      </c>
      <c r="AA2528" t="s">
        <v>2571</v>
      </c>
    </row>
    <row r="2529" spans="26:27" x14ac:dyDescent="0.2">
      <c r="Z2529">
        <v>94062</v>
      </c>
      <c r="AA2529" t="s">
        <v>2568</v>
      </c>
    </row>
    <row r="2530" spans="26:27" x14ac:dyDescent="0.2">
      <c r="Z2530">
        <v>94062</v>
      </c>
      <c r="AA2530" t="s">
        <v>2569</v>
      </c>
    </row>
    <row r="2531" spans="26:27" x14ac:dyDescent="0.2">
      <c r="Z2531">
        <v>94063</v>
      </c>
      <c r="AA2531" t="s">
        <v>2568</v>
      </c>
    </row>
    <row r="2532" spans="26:27" x14ac:dyDescent="0.2">
      <c r="Z2532">
        <v>94064</v>
      </c>
      <c r="AA2532" t="s">
        <v>2568</v>
      </c>
    </row>
    <row r="2533" spans="26:27" x14ac:dyDescent="0.2">
      <c r="Z2533">
        <v>94065</v>
      </c>
      <c r="AA2533" t="s">
        <v>2568</v>
      </c>
    </row>
    <row r="2534" spans="26:27" x14ac:dyDescent="0.2">
      <c r="Z2534">
        <v>94066</v>
      </c>
      <c r="AA2534" t="s">
        <v>2572</v>
      </c>
    </row>
    <row r="2535" spans="26:27" x14ac:dyDescent="0.2">
      <c r="Z2535">
        <v>94070</v>
      </c>
      <c r="AA2535" t="s">
        <v>2573</v>
      </c>
    </row>
    <row r="2536" spans="26:27" x14ac:dyDescent="0.2">
      <c r="Z2536">
        <v>94074</v>
      </c>
      <c r="AA2536" t="s">
        <v>2574</v>
      </c>
    </row>
    <row r="2537" spans="26:27" x14ac:dyDescent="0.2">
      <c r="Z2537">
        <v>94080</v>
      </c>
      <c r="AA2537" t="s">
        <v>2575</v>
      </c>
    </row>
    <row r="2538" spans="26:27" x14ac:dyDescent="0.2">
      <c r="Z2538">
        <v>94080</v>
      </c>
      <c r="AA2538" t="s">
        <v>2576</v>
      </c>
    </row>
    <row r="2539" spans="26:27" x14ac:dyDescent="0.2">
      <c r="Z2539">
        <v>94080</v>
      </c>
      <c r="AA2539" t="s">
        <v>2577</v>
      </c>
    </row>
    <row r="2540" spans="26:27" x14ac:dyDescent="0.2">
      <c r="Z2540">
        <v>94083</v>
      </c>
      <c r="AA2540" t="s">
        <v>2575</v>
      </c>
    </row>
    <row r="2541" spans="26:27" x14ac:dyDescent="0.2">
      <c r="Z2541">
        <v>94083</v>
      </c>
      <c r="AA2541" t="s">
        <v>2578</v>
      </c>
    </row>
    <row r="2542" spans="26:27" x14ac:dyDescent="0.2">
      <c r="Z2542">
        <v>94083</v>
      </c>
      <c r="AA2542" t="s">
        <v>2576</v>
      </c>
    </row>
    <row r="2543" spans="26:27" x14ac:dyDescent="0.2">
      <c r="Z2543">
        <v>94085</v>
      </c>
      <c r="AA2543" t="s">
        <v>2579</v>
      </c>
    </row>
    <row r="2544" spans="26:27" x14ac:dyDescent="0.2">
      <c r="Z2544">
        <v>94086</v>
      </c>
      <c r="AA2544" t="s">
        <v>2579</v>
      </c>
    </row>
    <row r="2545" spans="26:27" x14ac:dyDescent="0.2">
      <c r="Z2545">
        <v>94087</v>
      </c>
      <c r="AA2545" t="s">
        <v>2579</v>
      </c>
    </row>
    <row r="2546" spans="26:27" x14ac:dyDescent="0.2">
      <c r="Z2546">
        <v>94088</v>
      </c>
      <c r="AA2546" t="s">
        <v>2580</v>
      </c>
    </row>
    <row r="2547" spans="26:27" x14ac:dyDescent="0.2">
      <c r="Z2547">
        <v>94088</v>
      </c>
      <c r="AA2547" t="s">
        <v>2579</v>
      </c>
    </row>
    <row r="2548" spans="26:27" x14ac:dyDescent="0.2">
      <c r="Z2548">
        <v>94089</v>
      </c>
      <c r="AA2548" t="s">
        <v>2579</v>
      </c>
    </row>
    <row r="2549" spans="26:27" x14ac:dyDescent="0.2">
      <c r="Z2549">
        <v>94101</v>
      </c>
      <c r="AA2549" t="s">
        <v>2581</v>
      </c>
    </row>
    <row r="2550" spans="26:27" x14ac:dyDescent="0.2">
      <c r="Z2550">
        <v>94102</v>
      </c>
      <c r="AA2550" t="s">
        <v>2581</v>
      </c>
    </row>
    <row r="2551" spans="26:27" x14ac:dyDescent="0.2">
      <c r="Z2551">
        <v>94103</v>
      </c>
      <c r="AA2551" t="s">
        <v>2581</v>
      </c>
    </row>
    <row r="2552" spans="26:27" x14ac:dyDescent="0.2">
      <c r="Z2552">
        <v>94104</v>
      </c>
      <c r="AA2552" t="s">
        <v>2581</v>
      </c>
    </row>
    <row r="2553" spans="26:27" x14ac:dyDescent="0.2">
      <c r="Z2553">
        <v>94105</v>
      </c>
      <c r="AA2553" t="s">
        <v>2581</v>
      </c>
    </row>
    <row r="2554" spans="26:27" x14ac:dyDescent="0.2">
      <c r="Z2554">
        <v>94107</v>
      </c>
      <c r="AA2554" t="s">
        <v>2581</v>
      </c>
    </row>
    <row r="2555" spans="26:27" x14ac:dyDescent="0.2">
      <c r="Z2555">
        <v>94108</v>
      </c>
      <c r="AA2555" t="s">
        <v>2581</v>
      </c>
    </row>
    <row r="2556" spans="26:27" x14ac:dyDescent="0.2">
      <c r="Z2556">
        <v>94109</v>
      </c>
      <c r="AA2556" t="s">
        <v>2581</v>
      </c>
    </row>
    <row r="2557" spans="26:27" x14ac:dyDescent="0.2">
      <c r="Z2557">
        <v>94110</v>
      </c>
      <c r="AA2557" t="s">
        <v>2581</v>
      </c>
    </row>
    <row r="2558" spans="26:27" x14ac:dyDescent="0.2">
      <c r="Z2558">
        <v>94111</v>
      </c>
      <c r="AA2558" t="s">
        <v>2581</v>
      </c>
    </row>
    <row r="2559" spans="26:27" x14ac:dyDescent="0.2">
      <c r="Z2559">
        <v>94112</v>
      </c>
      <c r="AA2559" t="s">
        <v>2581</v>
      </c>
    </row>
    <row r="2560" spans="26:27" x14ac:dyDescent="0.2">
      <c r="Z2560">
        <v>94114</v>
      </c>
      <c r="AA2560" t="s">
        <v>2581</v>
      </c>
    </row>
    <row r="2561" spans="26:27" x14ac:dyDescent="0.2">
      <c r="Z2561">
        <v>94115</v>
      </c>
      <c r="AA2561" t="s">
        <v>2581</v>
      </c>
    </row>
    <row r="2562" spans="26:27" x14ac:dyDescent="0.2">
      <c r="Z2562">
        <v>94116</v>
      </c>
      <c r="AA2562" t="s">
        <v>2581</v>
      </c>
    </row>
    <row r="2563" spans="26:27" x14ac:dyDescent="0.2">
      <c r="Z2563">
        <v>94117</v>
      </c>
      <c r="AA2563" t="s">
        <v>2581</v>
      </c>
    </row>
    <row r="2564" spans="26:27" x14ac:dyDescent="0.2">
      <c r="Z2564">
        <v>94118</v>
      </c>
      <c r="AA2564" t="s">
        <v>2581</v>
      </c>
    </row>
    <row r="2565" spans="26:27" x14ac:dyDescent="0.2">
      <c r="Z2565">
        <v>94119</v>
      </c>
      <c r="AA2565" t="s">
        <v>2581</v>
      </c>
    </row>
    <row r="2566" spans="26:27" x14ac:dyDescent="0.2">
      <c r="Z2566">
        <v>94120</v>
      </c>
      <c r="AA2566" t="s">
        <v>2581</v>
      </c>
    </row>
    <row r="2567" spans="26:27" x14ac:dyDescent="0.2">
      <c r="Z2567">
        <v>94121</v>
      </c>
      <c r="AA2567" t="s">
        <v>2581</v>
      </c>
    </row>
    <row r="2568" spans="26:27" x14ac:dyDescent="0.2">
      <c r="Z2568">
        <v>94122</v>
      </c>
      <c r="AA2568" t="s">
        <v>2581</v>
      </c>
    </row>
    <row r="2569" spans="26:27" x14ac:dyDescent="0.2">
      <c r="Z2569">
        <v>94123</v>
      </c>
      <c r="AA2569" t="s">
        <v>2581</v>
      </c>
    </row>
    <row r="2570" spans="26:27" x14ac:dyDescent="0.2">
      <c r="Z2570">
        <v>94124</v>
      </c>
      <c r="AA2570" t="s">
        <v>2581</v>
      </c>
    </row>
    <row r="2571" spans="26:27" x14ac:dyDescent="0.2">
      <c r="Z2571">
        <v>94125</v>
      </c>
      <c r="AA2571" t="s">
        <v>2581</v>
      </c>
    </row>
    <row r="2572" spans="26:27" x14ac:dyDescent="0.2">
      <c r="Z2572">
        <v>94126</v>
      </c>
      <c r="AA2572" t="s">
        <v>2581</v>
      </c>
    </row>
    <row r="2573" spans="26:27" x14ac:dyDescent="0.2">
      <c r="Z2573">
        <v>94127</v>
      </c>
      <c r="AA2573" t="s">
        <v>2581</v>
      </c>
    </row>
    <row r="2574" spans="26:27" x14ac:dyDescent="0.2">
      <c r="Z2574">
        <v>94128</v>
      </c>
      <c r="AA2574" t="s">
        <v>2581</v>
      </c>
    </row>
    <row r="2575" spans="26:27" x14ac:dyDescent="0.2">
      <c r="Z2575">
        <v>94128</v>
      </c>
      <c r="AA2575" t="s">
        <v>2582</v>
      </c>
    </row>
    <row r="2576" spans="26:27" x14ac:dyDescent="0.2">
      <c r="Z2576">
        <v>94129</v>
      </c>
      <c r="AA2576" t="s">
        <v>2583</v>
      </c>
    </row>
    <row r="2577" spans="26:27" x14ac:dyDescent="0.2">
      <c r="Z2577">
        <v>94129</v>
      </c>
      <c r="AA2577" t="s">
        <v>2581</v>
      </c>
    </row>
    <row r="2578" spans="26:27" x14ac:dyDescent="0.2">
      <c r="Z2578">
        <v>94130</v>
      </c>
      <c r="AA2578" t="s">
        <v>2581</v>
      </c>
    </row>
    <row r="2579" spans="26:27" x14ac:dyDescent="0.2">
      <c r="Z2579">
        <v>94131</v>
      </c>
      <c r="AA2579" t="s">
        <v>2581</v>
      </c>
    </row>
    <row r="2580" spans="26:27" x14ac:dyDescent="0.2">
      <c r="Z2580">
        <v>94132</v>
      </c>
      <c r="AA2580" t="s">
        <v>2581</v>
      </c>
    </row>
    <row r="2581" spans="26:27" x14ac:dyDescent="0.2">
      <c r="Z2581">
        <v>94133</v>
      </c>
      <c r="AA2581" t="s">
        <v>2581</v>
      </c>
    </row>
    <row r="2582" spans="26:27" x14ac:dyDescent="0.2">
      <c r="Z2582">
        <v>94134</v>
      </c>
      <c r="AA2582" t="s">
        <v>2581</v>
      </c>
    </row>
    <row r="2583" spans="26:27" x14ac:dyDescent="0.2">
      <c r="Z2583">
        <v>94137</v>
      </c>
      <c r="AA2583" t="s">
        <v>1365</v>
      </c>
    </row>
    <row r="2584" spans="26:27" x14ac:dyDescent="0.2">
      <c r="Z2584">
        <v>94137</v>
      </c>
      <c r="AA2584" t="s">
        <v>2581</v>
      </c>
    </row>
    <row r="2585" spans="26:27" x14ac:dyDescent="0.2">
      <c r="Z2585">
        <v>94139</v>
      </c>
      <c r="AA2585" t="s">
        <v>2584</v>
      </c>
    </row>
    <row r="2586" spans="26:27" x14ac:dyDescent="0.2">
      <c r="Z2586">
        <v>94139</v>
      </c>
      <c r="AA2586" t="s">
        <v>2581</v>
      </c>
    </row>
    <row r="2587" spans="26:27" x14ac:dyDescent="0.2">
      <c r="Z2587">
        <v>94139</v>
      </c>
      <c r="AA2587" t="s">
        <v>1699</v>
      </c>
    </row>
    <row r="2588" spans="26:27" x14ac:dyDescent="0.2">
      <c r="Z2588">
        <v>94140</v>
      </c>
      <c r="AA2588" t="s">
        <v>2581</v>
      </c>
    </row>
    <row r="2589" spans="26:27" x14ac:dyDescent="0.2">
      <c r="Z2589">
        <v>94141</v>
      </c>
      <c r="AA2589" t="s">
        <v>2581</v>
      </c>
    </row>
    <row r="2590" spans="26:27" x14ac:dyDescent="0.2">
      <c r="Z2590">
        <v>94142</v>
      </c>
      <c r="AA2590" t="s">
        <v>2581</v>
      </c>
    </row>
    <row r="2591" spans="26:27" x14ac:dyDescent="0.2">
      <c r="Z2591">
        <v>94143</v>
      </c>
      <c r="AA2591" t="s">
        <v>2581</v>
      </c>
    </row>
    <row r="2592" spans="26:27" x14ac:dyDescent="0.2">
      <c r="Z2592">
        <v>94143</v>
      </c>
      <c r="AA2592" t="s">
        <v>2585</v>
      </c>
    </row>
    <row r="2593" spans="26:27" x14ac:dyDescent="0.2">
      <c r="Z2593">
        <v>94144</v>
      </c>
      <c r="AA2593" t="s">
        <v>2581</v>
      </c>
    </row>
    <row r="2594" spans="26:27" x14ac:dyDescent="0.2">
      <c r="Z2594">
        <v>94144</v>
      </c>
      <c r="AA2594" t="s">
        <v>1699</v>
      </c>
    </row>
    <row r="2595" spans="26:27" x14ac:dyDescent="0.2">
      <c r="Z2595">
        <v>94145</v>
      </c>
      <c r="AA2595" t="s">
        <v>2581</v>
      </c>
    </row>
    <row r="2596" spans="26:27" x14ac:dyDescent="0.2">
      <c r="Z2596">
        <v>94145</v>
      </c>
      <c r="AA2596" t="s">
        <v>2586</v>
      </c>
    </row>
    <row r="2597" spans="26:27" x14ac:dyDescent="0.2">
      <c r="Z2597">
        <v>94146</v>
      </c>
      <c r="AA2597" t="s">
        <v>2581</v>
      </c>
    </row>
    <row r="2598" spans="26:27" x14ac:dyDescent="0.2">
      <c r="Z2598">
        <v>94147</v>
      </c>
      <c r="AA2598" t="s">
        <v>2581</v>
      </c>
    </row>
    <row r="2599" spans="26:27" x14ac:dyDescent="0.2">
      <c r="Z2599">
        <v>94151</v>
      </c>
      <c r="AA2599" t="s">
        <v>2497</v>
      </c>
    </row>
    <row r="2600" spans="26:27" x14ac:dyDescent="0.2">
      <c r="Z2600">
        <v>94151</v>
      </c>
      <c r="AA2600" t="s">
        <v>2587</v>
      </c>
    </row>
    <row r="2601" spans="26:27" x14ac:dyDescent="0.2">
      <c r="Z2601">
        <v>94151</v>
      </c>
      <c r="AA2601" t="s">
        <v>2581</v>
      </c>
    </row>
    <row r="2602" spans="26:27" x14ac:dyDescent="0.2">
      <c r="Z2602">
        <v>94153</v>
      </c>
      <c r="AA2602" t="s">
        <v>2581</v>
      </c>
    </row>
    <row r="2603" spans="26:27" x14ac:dyDescent="0.2">
      <c r="Z2603">
        <v>94153</v>
      </c>
      <c r="AA2603" t="s">
        <v>1699</v>
      </c>
    </row>
    <row r="2604" spans="26:27" x14ac:dyDescent="0.2">
      <c r="Z2604">
        <v>94154</v>
      </c>
      <c r="AA2604" t="s">
        <v>1365</v>
      </c>
    </row>
    <row r="2605" spans="26:27" x14ac:dyDescent="0.2">
      <c r="Z2605">
        <v>94154</v>
      </c>
      <c r="AA2605" t="s">
        <v>2581</v>
      </c>
    </row>
    <row r="2606" spans="26:27" x14ac:dyDescent="0.2">
      <c r="Z2606">
        <v>94156</v>
      </c>
      <c r="AA2606" t="s">
        <v>2581</v>
      </c>
    </row>
    <row r="2607" spans="26:27" x14ac:dyDescent="0.2">
      <c r="Z2607">
        <v>94156</v>
      </c>
      <c r="AA2607" t="s">
        <v>1699</v>
      </c>
    </row>
    <row r="2608" spans="26:27" x14ac:dyDescent="0.2">
      <c r="Z2608">
        <v>94158</v>
      </c>
      <c r="AA2608" t="s">
        <v>2581</v>
      </c>
    </row>
    <row r="2609" spans="26:27" x14ac:dyDescent="0.2">
      <c r="Z2609">
        <v>94159</v>
      </c>
      <c r="AA2609" t="s">
        <v>2581</v>
      </c>
    </row>
    <row r="2610" spans="26:27" x14ac:dyDescent="0.2">
      <c r="Z2610">
        <v>94160</v>
      </c>
      <c r="AA2610" t="s">
        <v>1365</v>
      </c>
    </row>
    <row r="2611" spans="26:27" x14ac:dyDescent="0.2">
      <c r="Z2611">
        <v>94160</v>
      </c>
      <c r="AA2611" t="s">
        <v>2581</v>
      </c>
    </row>
    <row r="2612" spans="26:27" x14ac:dyDescent="0.2">
      <c r="Z2612">
        <v>94161</v>
      </c>
      <c r="AA2612" t="s">
        <v>1365</v>
      </c>
    </row>
    <row r="2613" spans="26:27" x14ac:dyDescent="0.2">
      <c r="Z2613">
        <v>94161</v>
      </c>
      <c r="AA2613" t="s">
        <v>2581</v>
      </c>
    </row>
    <row r="2614" spans="26:27" x14ac:dyDescent="0.2">
      <c r="Z2614">
        <v>94162</v>
      </c>
      <c r="AA2614" t="s">
        <v>2581</v>
      </c>
    </row>
    <row r="2615" spans="26:27" x14ac:dyDescent="0.2">
      <c r="Z2615">
        <v>94162</v>
      </c>
      <c r="AA2615" t="s">
        <v>1699</v>
      </c>
    </row>
    <row r="2616" spans="26:27" x14ac:dyDescent="0.2">
      <c r="Z2616">
        <v>94163</v>
      </c>
      <c r="AA2616" t="s">
        <v>2581</v>
      </c>
    </row>
    <row r="2617" spans="26:27" x14ac:dyDescent="0.2">
      <c r="Z2617">
        <v>94163</v>
      </c>
      <c r="AA2617" t="s">
        <v>1699</v>
      </c>
    </row>
    <row r="2618" spans="26:27" x14ac:dyDescent="0.2">
      <c r="Z2618">
        <v>94164</v>
      </c>
      <c r="AA2618" t="s">
        <v>2581</v>
      </c>
    </row>
    <row r="2619" spans="26:27" x14ac:dyDescent="0.2">
      <c r="Z2619">
        <v>94171</v>
      </c>
      <c r="AA2619" t="s">
        <v>2588</v>
      </c>
    </row>
    <row r="2620" spans="26:27" x14ac:dyDescent="0.2">
      <c r="Z2620">
        <v>94171</v>
      </c>
      <c r="AA2620" t="s">
        <v>2581</v>
      </c>
    </row>
    <row r="2621" spans="26:27" x14ac:dyDescent="0.2">
      <c r="Z2621">
        <v>94172</v>
      </c>
      <c r="AA2621" t="s">
        <v>2581</v>
      </c>
    </row>
    <row r="2622" spans="26:27" x14ac:dyDescent="0.2">
      <c r="Z2622">
        <v>94177</v>
      </c>
      <c r="AA2622" t="s">
        <v>2589</v>
      </c>
    </row>
    <row r="2623" spans="26:27" x14ac:dyDescent="0.2">
      <c r="Z2623">
        <v>94177</v>
      </c>
      <c r="AA2623" t="s">
        <v>2581</v>
      </c>
    </row>
    <row r="2624" spans="26:27" x14ac:dyDescent="0.2">
      <c r="Z2624">
        <v>94188</v>
      </c>
      <c r="AA2624" t="s">
        <v>2581</v>
      </c>
    </row>
    <row r="2625" spans="26:27" x14ac:dyDescent="0.2">
      <c r="Z2625">
        <v>94199</v>
      </c>
      <c r="AA2625" t="s">
        <v>2590</v>
      </c>
    </row>
    <row r="2626" spans="26:27" x14ac:dyDescent="0.2">
      <c r="Z2626">
        <v>94199</v>
      </c>
      <c r="AA2626" t="s">
        <v>2581</v>
      </c>
    </row>
    <row r="2627" spans="26:27" x14ac:dyDescent="0.2">
      <c r="Z2627">
        <v>94203</v>
      </c>
      <c r="AA2627" t="s">
        <v>1173</v>
      </c>
    </row>
    <row r="2628" spans="26:27" x14ac:dyDescent="0.2">
      <c r="Z2628">
        <v>94204</v>
      </c>
      <c r="AA2628" t="s">
        <v>1173</v>
      </c>
    </row>
    <row r="2629" spans="26:27" x14ac:dyDescent="0.2">
      <c r="Z2629">
        <v>94205</v>
      </c>
      <c r="AA2629" t="s">
        <v>1173</v>
      </c>
    </row>
    <row r="2630" spans="26:27" x14ac:dyDescent="0.2">
      <c r="Z2630">
        <v>94206</v>
      </c>
      <c r="AA2630" t="s">
        <v>1173</v>
      </c>
    </row>
    <row r="2631" spans="26:27" x14ac:dyDescent="0.2">
      <c r="Z2631">
        <v>94207</v>
      </c>
      <c r="AA2631" t="s">
        <v>1173</v>
      </c>
    </row>
    <row r="2632" spans="26:27" x14ac:dyDescent="0.2">
      <c r="Z2632">
        <v>94208</v>
      </c>
      <c r="AA2632" t="s">
        <v>1173</v>
      </c>
    </row>
    <row r="2633" spans="26:27" x14ac:dyDescent="0.2">
      <c r="Z2633">
        <v>94209</v>
      </c>
      <c r="AA2633" t="s">
        <v>1173</v>
      </c>
    </row>
    <row r="2634" spans="26:27" x14ac:dyDescent="0.2">
      <c r="Z2634">
        <v>94211</v>
      </c>
      <c r="AA2634" t="s">
        <v>1173</v>
      </c>
    </row>
    <row r="2635" spans="26:27" x14ac:dyDescent="0.2">
      <c r="Z2635">
        <v>94229</v>
      </c>
      <c r="AA2635" t="s">
        <v>1173</v>
      </c>
    </row>
    <row r="2636" spans="26:27" x14ac:dyDescent="0.2">
      <c r="Z2636">
        <v>94230</v>
      </c>
      <c r="AA2636" t="s">
        <v>1173</v>
      </c>
    </row>
    <row r="2637" spans="26:27" x14ac:dyDescent="0.2">
      <c r="Z2637">
        <v>94232</v>
      </c>
      <c r="AA2637" t="s">
        <v>1173</v>
      </c>
    </row>
    <row r="2638" spans="26:27" x14ac:dyDescent="0.2">
      <c r="Z2638">
        <v>94234</v>
      </c>
      <c r="AA2638" t="s">
        <v>1173</v>
      </c>
    </row>
    <row r="2639" spans="26:27" x14ac:dyDescent="0.2">
      <c r="Z2639">
        <v>94235</v>
      </c>
      <c r="AA2639" t="s">
        <v>1173</v>
      </c>
    </row>
    <row r="2640" spans="26:27" x14ac:dyDescent="0.2">
      <c r="Z2640">
        <v>94236</v>
      </c>
      <c r="AA2640" t="s">
        <v>1173</v>
      </c>
    </row>
    <row r="2641" spans="26:27" x14ac:dyDescent="0.2">
      <c r="Z2641">
        <v>94237</v>
      </c>
      <c r="AA2641" t="s">
        <v>1173</v>
      </c>
    </row>
    <row r="2642" spans="26:27" x14ac:dyDescent="0.2">
      <c r="Z2642">
        <v>94239</v>
      </c>
      <c r="AA2642" t="s">
        <v>1173</v>
      </c>
    </row>
    <row r="2643" spans="26:27" x14ac:dyDescent="0.2">
      <c r="Z2643">
        <v>94240</v>
      </c>
      <c r="AA2643" t="s">
        <v>1173</v>
      </c>
    </row>
    <row r="2644" spans="26:27" x14ac:dyDescent="0.2">
      <c r="Z2644">
        <v>94244</v>
      </c>
      <c r="AA2644" t="s">
        <v>1173</v>
      </c>
    </row>
    <row r="2645" spans="26:27" x14ac:dyDescent="0.2">
      <c r="Z2645">
        <v>94245</v>
      </c>
      <c r="AA2645" t="s">
        <v>1173</v>
      </c>
    </row>
    <row r="2646" spans="26:27" x14ac:dyDescent="0.2">
      <c r="Z2646">
        <v>94246</v>
      </c>
      <c r="AA2646" t="s">
        <v>1173</v>
      </c>
    </row>
    <row r="2647" spans="26:27" x14ac:dyDescent="0.2">
      <c r="Z2647">
        <v>94247</v>
      </c>
      <c r="AA2647" t="s">
        <v>1173</v>
      </c>
    </row>
    <row r="2648" spans="26:27" x14ac:dyDescent="0.2">
      <c r="Z2648">
        <v>94248</v>
      </c>
      <c r="AA2648" t="s">
        <v>1173</v>
      </c>
    </row>
    <row r="2649" spans="26:27" x14ac:dyDescent="0.2">
      <c r="Z2649">
        <v>94249</v>
      </c>
      <c r="AA2649" t="s">
        <v>1173</v>
      </c>
    </row>
    <row r="2650" spans="26:27" x14ac:dyDescent="0.2">
      <c r="Z2650">
        <v>94250</v>
      </c>
      <c r="AA2650" t="s">
        <v>1173</v>
      </c>
    </row>
    <row r="2651" spans="26:27" x14ac:dyDescent="0.2">
      <c r="Z2651">
        <v>94252</v>
      </c>
      <c r="AA2651" t="s">
        <v>1173</v>
      </c>
    </row>
    <row r="2652" spans="26:27" x14ac:dyDescent="0.2">
      <c r="Z2652">
        <v>94254</v>
      </c>
      <c r="AA2652" t="s">
        <v>1173</v>
      </c>
    </row>
    <row r="2653" spans="26:27" x14ac:dyDescent="0.2">
      <c r="Z2653">
        <v>94256</v>
      </c>
      <c r="AA2653" t="s">
        <v>1173</v>
      </c>
    </row>
    <row r="2654" spans="26:27" x14ac:dyDescent="0.2">
      <c r="Z2654">
        <v>94257</v>
      </c>
      <c r="AA2654" t="s">
        <v>1173</v>
      </c>
    </row>
    <row r="2655" spans="26:27" x14ac:dyDescent="0.2">
      <c r="Z2655">
        <v>94258</v>
      </c>
      <c r="AA2655" t="s">
        <v>1173</v>
      </c>
    </row>
    <row r="2656" spans="26:27" x14ac:dyDescent="0.2">
      <c r="Z2656">
        <v>94259</v>
      </c>
      <c r="AA2656" t="s">
        <v>1173</v>
      </c>
    </row>
    <row r="2657" spans="26:27" x14ac:dyDescent="0.2">
      <c r="Z2657">
        <v>94261</v>
      </c>
      <c r="AA2657" t="s">
        <v>1173</v>
      </c>
    </row>
    <row r="2658" spans="26:27" x14ac:dyDescent="0.2">
      <c r="Z2658">
        <v>94262</v>
      </c>
      <c r="AA2658" t="s">
        <v>1173</v>
      </c>
    </row>
    <row r="2659" spans="26:27" x14ac:dyDescent="0.2">
      <c r="Z2659">
        <v>94263</v>
      </c>
      <c r="AA2659" t="s">
        <v>1173</v>
      </c>
    </row>
    <row r="2660" spans="26:27" x14ac:dyDescent="0.2">
      <c r="Z2660">
        <v>94267</v>
      </c>
      <c r="AA2660" t="s">
        <v>1173</v>
      </c>
    </row>
    <row r="2661" spans="26:27" x14ac:dyDescent="0.2">
      <c r="Z2661">
        <v>94268</v>
      </c>
      <c r="AA2661" t="s">
        <v>1173</v>
      </c>
    </row>
    <row r="2662" spans="26:27" x14ac:dyDescent="0.2">
      <c r="Z2662">
        <v>94269</v>
      </c>
      <c r="AA2662" t="s">
        <v>1173</v>
      </c>
    </row>
    <row r="2663" spans="26:27" x14ac:dyDescent="0.2">
      <c r="Z2663">
        <v>94271</v>
      </c>
      <c r="AA2663" t="s">
        <v>1173</v>
      </c>
    </row>
    <row r="2664" spans="26:27" x14ac:dyDescent="0.2">
      <c r="Z2664">
        <v>94273</v>
      </c>
      <c r="AA2664" t="s">
        <v>1173</v>
      </c>
    </row>
    <row r="2665" spans="26:27" x14ac:dyDescent="0.2">
      <c r="Z2665">
        <v>94274</v>
      </c>
      <c r="AA2665" t="s">
        <v>1173</v>
      </c>
    </row>
    <row r="2666" spans="26:27" x14ac:dyDescent="0.2">
      <c r="Z2666">
        <v>94277</v>
      </c>
      <c r="AA2666" t="s">
        <v>1173</v>
      </c>
    </row>
    <row r="2667" spans="26:27" x14ac:dyDescent="0.2">
      <c r="Z2667">
        <v>94278</v>
      </c>
      <c r="AA2667" t="s">
        <v>1173</v>
      </c>
    </row>
    <row r="2668" spans="26:27" x14ac:dyDescent="0.2">
      <c r="Z2668">
        <v>94279</v>
      </c>
      <c r="AA2668" t="s">
        <v>1173</v>
      </c>
    </row>
    <row r="2669" spans="26:27" x14ac:dyDescent="0.2">
      <c r="Z2669">
        <v>94280</v>
      </c>
      <c r="AA2669" t="s">
        <v>1173</v>
      </c>
    </row>
    <row r="2670" spans="26:27" x14ac:dyDescent="0.2">
      <c r="Z2670">
        <v>94282</v>
      </c>
      <c r="AA2670" t="s">
        <v>1173</v>
      </c>
    </row>
    <row r="2671" spans="26:27" x14ac:dyDescent="0.2">
      <c r="Z2671">
        <v>94283</v>
      </c>
      <c r="AA2671" t="s">
        <v>1173</v>
      </c>
    </row>
    <row r="2672" spans="26:27" x14ac:dyDescent="0.2">
      <c r="Z2672">
        <v>94284</v>
      </c>
      <c r="AA2672" t="s">
        <v>1173</v>
      </c>
    </row>
    <row r="2673" spans="26:27" x14ac:dyDescent="0.2">
      <c r="Z2673">
        <v>94285</v>
      </c>
      <c r="AA2673" t="s">
        <v>1173</v>
      </c>
    </row>
    <row r="2674" spans="26:27" x14ac:dyDescent="0.2">
      <c r="Z2674">
        <v>94286</v>
      </c>
      <c r="AA2674" t="s">
        <v>1173</v>
      </c>
    </row>
    <row r="2675" spans="26:27" x14ac:dyDescent="0.2">
      <c r="Z2675">
        <v>94287</v>
      </c>
      <c r="AA2675" t="s">
        <v>1173</v>
      </c>
    </row>
    <row r="2676" spans="26:27" x14ac:dyDescent="0.2">
      <c r="Z2676">
        <v>94288</v>
      </c>
      <c r="AA2676" t="s">
        <v>1173</v>
      </c>
    </row>
    <row r="2677" spans="26:27" x14ac:dyDescent="0.2">
      <c r="Z2677">
        <v>94289</v>
      </c>
      <c r="AA2677" t="s">
        <v>1173</v>
      </c>
    </row>
    <row r="2678" spans="26:27" x14ac:dyDescent="0.2">
      <c r="Z2678">
        <v>94290</v>
      </c>
      <c r="AA2678" t="s">
        <v>1173</v>
      </c>
    </row>
    <row r="2679" spans="26:27" x14ac:dyDescent="0.2">
      <c r="Z2679">
        <v>94291</v>
      </c>
      <c r="AA2679" t="s">
        <v>1173</v>
      </c>
    </row>
    <row r="2680" spans="26:27" x14ac:dyDescent="0.2">
      <c r="Z2680">
        <v>94293</v>
      </c>
      <c r="AA2680" t="s">
        <v>1173</v>
      </c>
    </row>
    <row r="2681" spans="26:27" x14ac:dyDescent="0.2">
      <c r="Z2681">
        <v>94294</v>
      </c>
      <c r="AA2681" t="s">
        <v>1173</v>
      </c>
    </row>
    <row r="2682" spans="26:27" x14ac:dyDescent="0.2">
      <c r="Z2682">
        <v>94295</v>
      </c>
      <c r="AA2682" t="s">
        <v>1173</v>
      </c>
    </row>
    <row r="2683" spans="26:27" x14ac:dyDescent="0.2">
      <c r="Z2683">
        <v>94296</v>
      </c>
      <c r="AA2683" t="s">
        <v>1173</v>
      </c>
    </row>
    <row r="2684" spans="26:27" x14ac:dyDescent="0.2">
      <c r="Z2684">
        <v>94297</v>
      </c>
      <c r="AA2684" t="s">
        <v>1173</v>
      </c>
    </row>
    <row r="2685" spans="26:27" x14ac:dyDescent="0.2">
      <c r="Z2685">
        <v>94298</v>
      </c>
      <c r="AA2685" t="s">
        <v>1173</v>
      </c>
    </row>
    <row r="2686" spans="26:27" x14ac:dyDescent="0.2">
      <c r="Z2686">
        <v>94299</v>
      </c>
      <c r="AA2686" t="s">
        <v>2591</v>
      </c>
    </row>
    <row r="2687" spans="26:27" x14ac:dyDescent="0.2">
      <c r="Z2687">
        <v>94299</v>
      </c>
      <c r="AA2687" t="s">
        <v>1173</v>
      </c>
    </row>
    <row r="2688" spans="26:27" x14ac:dyDescent="0.2">
      <c r="Z2688">
        <v>94301</v>
      </c>
      <c r="AA2688" t="s">
        <v>2592</v>
      </c>
    </row>
    <row r="2689" spans="26:27" x14ac:dyDescent="0.2">
      <c r="Z2689">
        <v>94302</v>
      </c>
      <c r="AA2689" t="s">
        <v>2592</v>
      </c>
    </row>
    <row r="2690" spans="26:27" x14ac:dyDescent="0.2">
      <c r="Z2690">
        <v>94303</v>
      </c>
      <c r="AA2690" t="s">
        <v>2593</v>
      </c>
    </row>
    <row r="2691" spans="26:27" x14ac:dyDescent="0.2">
      <c r="Z2691">
        <v>94303</v>
      </c>
      <c r="AA2691" t="s">
        <v>2592</v>
      </c>
    </row>
    <row r="2692" spans="26:27" x14ac:dyDescent="0.2">
      <c r="Z2692">
        <v>94304</v>
      </c>
      <c r="AA2692" t="s">
        <v>2592</v>
      </c>
    </row>
    <row r="2693" spans="26:27" x14ac:dyDescent="0.2">
      <c r="Z2693">
        <v>94305</v>
      </c>
      <c r="AA2693" t="s">
        <v>2592</v>
      </c>
    </row>
    <row r="2694" spans="26:27" x14ac:dyDescent="0.2">
      <c r="Z2694">
        <v>94305</v>
      </c>
      <c r="AA2694" t="s">
        <v>2594</v>
      </c>
    </row>
    <row r="2695" spans="26:27" x14ac:dyDescent="0.2">
      <c r="Z2695">
        <v>94306</v>
      </c>
      <c r="AA2695" t="s">
        <v>2592</v>
      </c>
    </row>
    <row r="2696" spans="26:27" x14ac:dyDescent="0.2">
      <c r="Z2696">
        <v>94309</v>
      </c>
      <c r="AA2696" t="s">
        <v>2592</v>
      </c>
    </row>
    <row r="2697" spans="26:27" x14ac:dyDescent="0.2">
      <c r="Z2697">
        <v>94309</v>
      </c>
      <c r="AA2697" t="s">
        <v>2594</v>
      </c>
    </row>
    <row r="2698" spans="26:27" x14ac:dyDescent="0.2">
      <c r="Z2698">
        <v>94401</v>
      </c>
      <c r="AA2698" t="s">
        <v>2595</v>
      </c>
    </row>
    <row r="2699" spans="26:27" x14ac:dyDescent="0.2">
      <c r="Z2699">
        <v>94402</v>
      </c>
      <c r="AA2699" t="s">
        <v>2595</v>
      </c>
    </row>
    <row r="2700" spans="26:27" x14ac:dyDescent="0.2">
      <c r="Z2700">
        <v>94403</v>
      </c>
      <c r="AA2700" t="s">
        <v>2595</v>
      </c>
    </row>
    <row r="2701" spans="26:27" x14ac:dyDescent="0.2">
      <c r="Z2701">
        <v>94404</v>
      </c>
      <c r="AA2701" t="s">
        <v>2596</v>
      </c>
    </row>
    <row r="2702" spans="26:27" x14ac:dyDescent="0.2">
      <c r="Z2702">
        <v>94404</v>
      </c>
      <c r="AA2702" t="s">
        <v>2595</v>
      </c>
    </row>
    <row r="2703" spans="26:27" x14ac:dyDescent="0.2">
      <c r="Z2703">
        <v>94497</v>
      </c>
      <c r="AA2703" t="s">
        <v>2597</v>
      </c>
    </row>
    <row r="2704" spans="26:27" x14ac:dyDescent="0.2">
      <c r="Z2704">
        <v>94497</v>
      </c>
      <c r="AA2704" t="s">
        <v>2595</v>
      </c>
    </row>
    <row r="2705" spans="26:27" x14ac:dyDescent="0.2">
      <c r="Z2705">
        <v>94501</v>
      </c>
      <c r="AA2705" t="s">
        <v>2598</v>
      </c>
    </row>
    <row r="2706" spans="26:27" x14ac:dyDescent="0.2">
      <c r="Z2706">
        <v>94501</v>
      </c>
      <c r="AA2706" t="s">
        <v>2599</v>
      </c>
    </row>
    <row r="2707" spans="26:27" x14ac:dyDescent="0.2">
      <c r="Z2707">
        <v>94502</v>
      </c>
      <c r="AA2707" t="s">
        <v>2598</v>
      </c>
    </row>
    <row r="2708" spans="26:27" x14ac:dyDescent="0.2">
      <c r="Z2708">
        <v>94503</v>
      </c>
      <c r="AA2708" t="s">
        <v>2600</v>
      </c>
    </row>
    <row r="2709" spans="26:27" x14ac:dyDescent="0.2">
      <c r="Z2709">
        <v>94503</v>
      </c>
      <c r="AA2709" t="s">
        <v>2601</v>
      </c>
    </row>
    <row r="2710" spans="26:27" x14ac:dyDescent="0.2">
      <c r="Z2710">
        <v>94503</v>
      </c>
      <c r="AA2710" t="s">
        <v>2602</v>
      </c>
    </row>
    <row r="2711" spans="26:27" x14ac:dyDescent="0.2">
      <c r="Z2711">
        <v>94505</v>
      </c>
      <c r="AA2711" t="s">
        <v>2603</v>
      </c>
    </row>
    <row r="2712" spans="26:27" x14ac:dyDescent="0.2">
      <c r="Z2712">
        <v>94505</v>
      </c>
      <c r="AA2712" t="s">
        <v>2604</v>
      </c>
    </row>
    <row r="2713" spans="26:27" x14ac:dyDescent="0.2">
      <c r="Z2713">
        <v>94506</v>
      </c>
      <c r="AA2713" t="s">
        <v>2605</v>
      </c>
    </row>
    <row r="2714" spans="26:27" x14ac:dyDescent="0.2">
      <c r="Z2714">
        <v>94506</v>
      </c>
      <c r="AA2714" t="s">
        <v>2606</v>
      </c>
    </row>
    <row r="2715" spans="26:27" x14ac:dyDescent="0.2">
      <c r="Z2715">
        <v>94507</v>
      </c>
      <c r="AA2715" t="s">
        <v>2607</v>
      </c>
    </row>
    <row r="2716" spans="26:27" x14ac:dyDescent="0.2">
      <c r="Z2716">
        <v>94508</v>
      </c>
      <c r="AA2716" t="s">
        <v>2608</v>
      </c>
    </row>
    <row r="2717" spans="26:27" x14ac:dyDescent="0.2">
      <c r="Z2717">
        <v>94509</v>
      </c>
      <c r="AA2717" t="s">
        <v>2609</v>
      </c>
    </row>
    <row r="2718" spans="26:27" x14ac:dyDescent="0.2">
      <c r="Z2718">
        <v>94510</v>
      </c>
      <c r="AA2718" t="s">
        <v>2610</v>
      </c>
    </row>
    <row r="2719" spans="26:27" x14ac:dyDescent="0.2">
      <c r="Z2719">
        <v>94511</v>
      </c>
      <c r="AA2719" t="s">
        <v>2611</v>
      </c>
    </row>
    <row r="2720" spans="26:27" x14ac:dyDescent="0.2">
      <c r="Z2720">
        <v>94512</v>
      </c>
      <c r="AA2720" t="s">
        <v>2612</v>
      </c>
    </row>
    <row r="2721" spans="26:27" x14ac:dyDescent="0.2">
      <c r="Z2721">
        <v>94512</v>
      </c>
      <c r="AA2721" t="s">
        <v>2613</v>
      </c>
    </row>
    <row r="2722" spans="26:27" x14ac:dyDescent="0.2">
      <c r="Z2722">
        <v>94513</v>
      </c>
      <c r="AA2722" t="s">
        <v>1297</v>
      </c>
    </row>
    <row r="2723" spans="26:27" x14ac:dyDescent="0.2">
      <c r="Z2723">
        <v>94514</v>
      </c>
      <c r="AA2723" t="s">
        <v>2603</v>
      </c>
    </row>
    <row r="2724" spans="26:27" x14ac:dyDescent="0.2">
      <c r="Z2724">
        <v>94514</v>
      </c>
      <c r="AA2724" t="s">
        <v>2604</v>
      </c>
    </row>
    <row r="2725" spans="26:27" x14ac:dyDescent="0.2">
      <c r="Z2725">
        <v>94515</v>
      </c>
      <c r="AA2725" t="s">
        <v>2614</v>
      </c>
    </row>
    <row r="2726" spans="26:27" x14ac:dyDescent="0.2">
      <c r="Z2726">
        <v>94516</v>
      </c>
      <c r="AA2726" t="s">
        <v>2615</v>
      </c>
    </row>
    <row r="2727" spans="26:27" x14ac:dyDescent="0.2">
      <c r="Z2727">
        <v>94517</v>
      </c>
      <c r="AA2727" t="s">
        <v>2616</v>
      </c>
    </row>
    <row r="2728" spans="26:27" x14ac:dyDescent="0.2">
      <c r="Z2728">
        <v>94518</v>
      </c>
      <c r="AA2728" t="s">
        <v>2617</v>
      </c>
    </row>
    <row r="2729" spans="26:27" x14ac:dyDescent="0.2">
      <c r="Z2729">
        <v>94519</v>
      </c>
      <c r="AA2729" t="s">
        <v>2617</v>
      </c>
    </row>
    <row r="2730" spans="26:27" x14ac:dyDescent="0.2">
      <c r="Z2730">
        <v>94520</v>
      </c>
      <c r="AA2730" t="s">
        <v>2618</v>
      </c>
    </row>
    <row r="2731" spans="26:27" x14ac:dyDescent="0.2">
      <c r="Z2731">
        <v>94520</v>
      </c>
      <c r="AA2731" t="s">
        <v>2617</v>
      </c>
    </row>
    <row r="2732" spans="26:27" x14ac:dyDescent="0.2">
      <c r="Z2732">
        <v>94521</v>
      </c>
      <c r="AA2732" t="s">
        <v>2617</v>
      </c>
    </row>
    <row r="2733" spans="26:27" x14ac:dyDescent="0.2">
      <c r="Z2733">
        <v>94522</v>
      </c>
      <c r="AA2733" t="s">
        <v>2617</v>
      </c>
    </row>
    <row r="2734" spans="26:27" x14ac:dyDescent="0.2">
      <c r="Z2734">
        <v>94523</v>
      </c>
      <c r="AA2734" t="s">
        <v>2617</v>
      </c>
    </row>
    <row r="2735" spans="26:27" x14ac:dyDescent="0.2">
      <c r="Z2735">
        <v>94523</v>
      </c>
      <c r="AA2735" t="s">
        <v>2619</v>
      </c>
    </row>
    <row r="2736" spans="26:27" x14ac:dyDescent="0.2">
      <c r="Z2736">
        <v>94524</v>
      </c>
      <c r="AA2736" t="s">
        <v>2617</v>
      </c>
    </row>
    <row r="2737" spans="26:27" x14ac:dyDescent="0.2">
      <c r="Z2737">
        <v>94525</v>
      </c>
      <c r="AA2737" t="s">
        <v>2620</v>
      </c>
    </row>
    <row r="2738" spans="26:27" x14ac:dyDescent="0.2">
      <c r="Z2738">
        <v>94526</v>
      </c>
      <c r="AA2738" t="s">
        <v>2606</v>
      </c>
    </row>
    <row r="2739" spans="26:27" x14ac:dyDescent="0.2">
      <c r="Z2739">
        <v>94527</v>
      </c>
      <c r="AA2739" t="s">
        <v>2617</v>
      </c>
    </row>
    <row r="2740" spans="26:27" x14ac:dyDescent="0.2">
      <c r="Z2740">
        <v>94528</v>
      </c>
      <c r="AA2740" t="s">
        <v>2621</v>
      </c>
    </row>
    <row r="2741" spans="26:27" x14ac:dyDescent="0.2">
      <c r="Z2741">
        <v>94529</v>
      </c>
      <c r="AA2741" t="s">
        <v>2622</v>
      </c>
    </row>
    <row r="2742" spans="26:27" x14ac:dyDescent="0.2">
      <c r="Z2742">
        <v>94529</v>
      </c>
      <c r="AA2742" t="s">
        <v>2623</v>
      </c>
    </row>
    <row r="2743" spans="26:27" x14ac:dyDescent="0.2">
      <c r="Z2743">
        <v>94529</v>
      </c>
      <c r="AA2743" t="s">
        <v>2617</v>
      </c>
    </row>
    <row r="2744" spans="26:27" x14ac:dyDescent="0.2">
      <c r="Z2744">
        <v>94530</v>
      </c>
      <c r="AA2744" t="s">
        <v>2624</v>
      </c>
    </row>
    <row r="2745" spans="26:27" x14ac:dyDescent="0.2">
      <c r="Z2745">
        <v>94531</v>
      </c>
      <c r="AA2745" t="s">
        <v>2609</v>
      </c>
    </row>
    <row r="2746" spans="26:27" x14ac:dyDescent="0.2">
      <c r="Z2746">
        <v>94533</v>
      </c>
      <c r="AA2746" t="s">
        <v>2625</v>
      </c>
    </row>
    <row r="2747" spans="26:27" x14ac:dyDescent="0.2">
      <c r="Z2747">
        <v>94534</v>
      </c>
      <c r="AA2747" t="s">
        <v>2625</v>
      </c>
    </row>
    <row r="2748" spans="26:27" x14ac:dyDescent="0.2">
      <c r="Z2748">
        <v>94534</v>
      </c>
      <c r="AA2748" t="s">
        <v>2613</v>
      </c>
    </row>
    <row r="2749" spans="26:27" x14ac:dyDescent="0.2">
      <c r="Z2749">
        <v>94535</v>
      </c>
      <c r="AA2749" t="s">
        <v>2625</v>
      </c>
    </row>
    <row r="2750" spans="26:27" x14ac:dyDescent="0.2">
      <c r="Z2750">
        <v>94535</v>
      </c>
      <c r="AA2750" t="s">
        <v>2626</v>
      </c>
    </row>
    <row r="2751" spans="26:27" x14ac:dyDescent="0.2">
      <c r="Z2751">
        <v>94536</v>
      </c>
      <c r="AA2751" t="s">
        <v>2627</v>
      </c>
    </row>
    <row r="2752" spans="26:27" x14ac:dyDescent="0.2">
      <c r="Z2752">
        <v>94537</v>
      </c>
      <c r="AA2752" t="s">
        <v>2627</v>
      </c>
    </row>
    <row r="2753" spans="26:27" x14ac:dyDescent="0.2">
      <c r="Z2753">
        <v>94538</v>
      </c>
      <c r="AA2753" t="s">
        <v>2627</v>
      </c>
    </row>
    <row r="2754" spans="26:27" x14ac:dyDescent="0.2">
      <c r="Z2754">
        <v>94539</v>
      </c>
      <c r="AA2754" t="s">
        <v>2627</v>
      </c>
    </row>
    <row r="2755" spans="26:27" x14ac:dyDescent="0.2">
      <c r="Z2755">
        <v>94540</v>
      </c>
      <c r="AA2755" t="s">
        <v>2628</v>
      </c>
    </row>
    <row r="2756" spans="26:27" x14ac:dyDescent="0.2">
      <c r="Z2756">
        <v>94541</v>
      </c>
      <c r="AA2756" t="s">
        <v>2628</v>
      </c>
    </row>
    <row r="2757" spans="26:27" x14ac:dyDescent="0.2">
      <c r="Z2757">
        <v>94542</v>
      </c>
      <c r="AA2757" t="s">
        <v>2628</v>
      </c>
    </row>
    <row r="2758" spans="26:27" x14ac:dyDescent="0.2">
      <c r="Z2758">
        <v>94543</v>
      </c>
      <c r="AA2758" t="s">
        <v>2628</v>
      </c>
    </row>
    <row r="2759" spans="26:27" x14ac:dyDescent="0.2">
      <c r="Z2759">
        <v>94544</v>
      </c>
      <c r="AA2759" t="s">
        <v>2628</v>
      </c>
    </row>
    <row r="2760" spans="26:27" x14ac:dyDescent="0.2">
      <c r="Z2760">
        <v>94545</v>
      </c>
      <c r="AA2760" t="s">
        <v>2628</v>
      </c>
    </row>
    <row r="2761" spans="26:27" x14ac:dyDescent="0.2">
      <c r="Z2761">
        <v>94546</v>
      </c>
      <c r="AA2761" t="s">
        <v>2629</v>
      </c>
    </row>
    <row r="2762" spans="26:27" x14ac:dyDescent="0.2">
      <c r="Z2762">
        <v>94546</v>
      </c>
      <c r="AA2762" t="s">
        <v>2628</v>
      </c>
    </row>
    <row r="2763" spans="26:27" x14ac:dyDescent="0.2">
      <c r="Z2763">
        <v>94547</v>
      </c>
      <c r="AA2763" t="s">
        <v>2630</v>
      </c>
    </row>
    <row r="2764" spans="26:27" x14ac:dyDescent="0.2">
      <c r="Z2764">
        <v>94547</v>
      </c>
      <c r="AA2764" t="s">
        <v>2631</v>
      </c>
    </row>
    <row r="2765" spans="26:27" x14ac:dyDescent="0.2">
      <c r="Z2765">
        <v>94548</v>
      </c>
      <c r="AA2765" t="s">
        <v>2632</v>
      </c>
    </row>
    <row r="2766" spans="26:27" x14ac:dyDescent="0.2">
      <c r="Z2766">
        <v>94549</v>
      </c>
      <c r="AA2766" t="s">
        <v>2633</v>
      </c>
    </row>
    <row r="2767" spans="26:27" x14ac:dyDescent="0.2">
      <c r="Z2767">
        <v>94550</v>
      </c>
      <c r="AA2767" t="s">
        <v>2634</v>
      </c>
    </row>
    <row r="2768" spans="26:27" x14ac:dyDescent="0.2">
      <c r="Z2768">
        <v>94551</v>
      </c>
      <c r="AA2768" t="s">
        <v>2634</v>
      </c>
    </row>
    <row r="2769" spans="26:27" x14ac:dyDescent="0.2">
      <c r="Z2769">
        <v>94552</v>
      </c>
      <c r="AA2769" t="s">
        <v>2629</v>
      </c>
    </row>
    <row r="2770" spans="26:27" x14ac:dyDescent="0.2">
      <c r="Z2770">
        <v>94552</v>
      </c>
      <c r="AA2770" t="s">
        <v>2628</v>
      </c>
    </row>
    <row r="2771" spans="26:27" x14ac:dyDescent="0.2">
      <c r="Z2771">
        <v>94553</v>
      </c>
      <c r="AA2771" t="s">
        <v>2635</v>
      </c>
    </row>
    <row r="2772" spans="26:27" x14ac:dyDescent="0.2">
      <c r="Z2772">
        <v>94553</v>
      </c>
      <c r="AA2772" t="s">
        <v>2636</v>
      </c>
    </row>
    <row r="2773" spans="26:27" x14ac:dyDescent="0.2">
      <c r="Z2773">
        <v>94553</v>
      </c>
      <c r="AA2773" t="s">
        <v>2637</v>
      </c>
    </row>
    <row r="2774" spans="26:27" x14ac:dyDescent="0.2">
      <c r="Z2774">
        <v>94555</v>
      </c>
      <c r="AA2774" t="s">
        <v>2627</v>
      </c>
    </row>
    <row r="2775" spans="26:27" x14ac:dyDescent="0.2">
      <c r="Z2775">
        <v>94556</v>
      </c>
      <c r="AA2775" t="s">
        <v>2638</v>
      </c>
    </row>
    <row r="2776" spans="26:27" x14ac:dyDescent="0.2">
      <c r="Z2776">
        <v>94557</v>
      </c>
      <c r="AA2776" t="s">
        <v>2628</v>
      </c>
    </row>
    <row r="2777" spans="26:27" x14ac:dyDescent="0.2">
      <c r="Z2777">
        <v>94557</v>
      </c>
      <c r="AA2777" t="s">
        <v>2639</v>
      </c>
    </row>
    <row r="2778" spans="26:27" x14ac:dyDescent="0.2">
      <c r="Z2778">
        <v>94558</v>
      </c>
      <c r="AA2778" t="s">
        <v>2640</v>
      </c>
    </row>
    <row r="2779" spans="26:27" x14ac:dyDescent="0.2">
      <c r="Z2779">
        <v>94558</v>
      </c>
      <c r="AA2779" t="s">
        <v>2641</v>
      </c>
    </row>
    <row r="2780" spans="26:27" x14ac:dyDescent="0.2">
      <c r="Z2780">
        <v>94559</v>
      </c>
      <c r="AA2780" t="s">
        <v>2640</v>
      </c>
    </row>
    <row r="2781" spans="26:27" x14ac:dyDescent="0.2">
      <c r="Z2781">
        <v>94560</v>
      </c>
      <c r="AA2781" t="s">
        <v>2642</v>
      </c>
    </row>
    <row r="2782" spans="26:27" x14ac:dyDescent="0.2">
      <c r="Z2782">
        <v>94561</v>
      </c>
      <c r="AA2782" t="s">
        <v>2643</v>
      </c>
    </row>
    <row r="2783" spans="26:27" x14ac:dyDescent="0.2">
      <c r="Z2783">
        <v>94562</v>
      </c>
      <c r="AA2783" t="s">
        <v>2644</v>
      </c>
    </row>
    <row r="2784" spans="26:27" x14ac:dyDescent="0.2">
      <c r="Z2784">
        <v>94563</v>
      </c>
      <c r="AA2784" t="s">
        <v>2645</v>
      </c>
    </row>
    <row r="2785" spans="26:27" x14ac:dyDescent="0.2">
      <c r="Z2785">
        <v>94564</v>
      </c>
      <c r="AA2785" t="s">
        <v>2646</v>
      </c>
    </row>
    <row r="2786" spans="26:27" x14ac:dyDescent="0.2">
      <c r="Z2786">
        <v>94565</v>
      </c>
      <c r="AA2786" t="s">
        <v>2647</v>
      </c>
    </row>
    <row r="2787" spans="26:27" x14ac:dyDescent="0.2">
      <c r="Z2787">
        <v>94565</v>
      </c>
      <c r="AA2787" t="s">
        <v>2648</v>
      </c>
    </row>
    <row r="2788" spans="26:27" x14ac:dyDescent="0.2">
      <c r="Z2788">
        <v>94565</v>
      </c>
      <c r="AA2788" t="s">
        <v>2649</v>
      </c>
    </row>
    <row r="2789" spans="26:27" x14ac:dyDescent="0.2">
      <c r="Z2789">
        <v>94565</v>
      </c>
      <c r="AA2789" t="s">
        <v>2650</v>
      </c>
    </row>
    <row r="2790" spans="26:27" x14ac:dyDescent="0.2">
      <c r="Z2790">
        <v>94566</v>
      </c>
      <c r="AA2790" t="s">
        <v>2651</v>
      </c>
    </row>
    <row r="2791" spans="26:27" x14ac:dyDescent="0.2">
      <c r="Z2791">
        <v>94567</v>
      </c>
      <c r="AA2791" t="s">
        <v>2652</v>
      </c>
    </row>
    <row r="2792" spans="26:27" x14ac:dyDescent="0.2">
      <c r="Z2792">
        <v>94568</v>
      </c>
      <c r="AA2792" t="s">
        <v>2653</v>
      </c>
    </row>
    <row r="2793" spans="26:27" x14ac:dyDescent="0.2">
      <c r="Z2793">
        <v>94568</v>
      </c>
      <c r="AA2793" t="s">
        <v>2651</v>
      </c>
    </row>
    <row r="2794" spans="26:27" x14ac:dyDescent="0.2">
      <c r="Z2794">
        <v>94569</v>
      </c>
      <c r="AA2794" t="s">
        <v>2654</v>
      </c>
    </row>
    <row r="2795" spans="26:27" x14ac:dyDescent="0.2">
      <c r="Z2795">
        <v>94570</v>
      </c>
      <c r="AA2795" t="s">
        <v>2638</v>
      </c>
    </row>
    <row r="2796" spans="26:27" x14ac:dyDescent="0.2">
      <c r="Z2796">
        <v>94571</v>
      </c>
      <c r="AA2796" t="s">
        <v>2655</v>
      </c>
    </row>
    <row r="2797" spans="26:27" x14ac:dyDescent="0.2">
      <c r="Z2797">
        <v>94572</v>
      </c>
      <c r="AA2797" t="s">
        <v>2631</v>
      </c>
    </row>
    <row r="2798" spans="26:27" x14ac:dyDescent="0.2">
      <c r="Z2798">
        <v>94573</v>
      </c>
      <c r="AA2798" t="s">
        <v>2656</v>
      </c>
    </row>
    <row r="2799" spans="26:27" x14ac:dyDescent="0.2">
      <c r="Z2799">
        <v>94574</v>
      </c>
      <c r="AA2799" t="s">
        <v>2657</v>
      </c>
    </row>
    <row r="2800" spans="26:27" x14ac:dyDescent="0.2">
      <c r="Z2800">
        <v>94575</v>
      </c>
      <c r="AA2800" t="s">
        <v>2638</v>
      </c>
    </row>
    <row r="2801" spans="26:27" x14ac:dyDescent="0.2">
      <c r="Z2801">
        <v>94576</v>
      </c>
      <c r="AA2801" t="s">
        <v>2608</v>
      </c>
    </row>
    <row r="2802" spans="26:27" x14ac:dyDescent="0.2">
      <c r="Z2802">
        <v>94576</v>
      </c>
      <c r="AA2802" t="s">
        <v>2658</v>
      </c>
    </row>
    <row r="2803" spans="26:27" x14ac:dyDescent="0.2">
      <c r="Z2803">
        <v>94577</v>
      </c>
      <c r="AA2803" t="s">
        <v>2659</v>
      </c>
    </row>
    <row r="2804" spans="26:27" x14ac:dyDescent="0.2">
      <c r="Z2804">
        <v>94578</v>
      </c>
      <c r="AA2804" t="s">
        <v>2659</v>
      </c>
    </row>
    <row r="2805" spans="26:27" x14ac:dyDescent="0.2">
      <c r="Z2805">
        <v>94579</v>
      </c>
      <c r="AA2805" t="s">
        <v>2659</v>
      </c>
    </row>
    <row r="2806" spans="26:27" x14ac:dyDescent="0.2">
      <c r="Z2806">
        <v>94580</v>
      </c>
      <c r="AA2806" t="s">
        <v>2660</v>
      </c>
    </row>
    <row r="2807" spans="26:27" x14ac:dyDescent="0.2">
      <c r="Z2807">
        <v>94581</v>
      </c>
      <c r="AA2807" t="s">
        <v>2640</v>
      </c>
    </row>
    <row r="2808" spans="26:27" x14ac:dyDescent="0.2">
      <c r="Z2808">
        <v>94582</v>
      </c>
      <c r="AA2808" t="s">
        <v>2661</v>
      </c>
    </row>
    <row r="2809" spans="26:27" x14ac:dyDescent="0.2">
      <c r="Z2809">
        <v>94583</v>
      </c>
      <c r="AA2809" t="s">
        <v>2661</v>
      </c>
    </row>
    <row r="2810" spans="26:27" x14ac:dyDescent="0.2">
      <c r="Z2810">
        <v>94585</v>
      </c>
      <c r="AA2810" t="s">
        <v>2662</v>
      </c>
    </row>
    <row r="2811" spans="26:27" x14ac:dyDescent="0.2">
      <c r="Z2811">
        <v>94585</v>
      </c>
      <c r="AA2811" t="s">
        <v>2613</v>
      </c>
    </row>
    <row r="2812" spans="26:27" x14ac:dyDescent="0.2">
      <c r="Z2812">
        <v>94586</v>
      </c>
      <c r="AA2812" t="s">
        <v>2663</v>
      </c>
    </row>
    <row r="2813" spans="26:27" x14ac:dyDescent="0.2">
      <c r="Z2813">
        <v>94587</v>
      </c>
      <c r="AA2813" t="s">
        <v>2664</v>
      </c>
    </row>
    <row r="2814" spans="26:27" x14ac:dyDescent="0.2">
      <c r="Z2814">
        <v>94588</v>
      </c>
      <c r="AA2814" t="s">
        <v>2651</v>
      </c>
    </row>
    <row r="2815" spans="26:27" x14ac:dyDescent="0.2">
      <c r="Z2815">
        <v>94589</v>
      </c>
      <c r="AA2815" t="s">
        <v>2600</v>
      </c>
    </row>
    <row r="2816" spans="26:27" x14ac:dyDescent="0.2">
      <c r="Z2816">
        <v>94589</v>
      </c>
      <c r="AA2816" t="s">
        <v>2601</v>
      </c>
    </row>
    <row r="2817" spans="26:27" x14ac:dyDescent="0.2">
      <c r="Z2817">
        <v>94589</v>
      </c>
      <c r="AA2817" t="s">
        <v>2602</v>
      </c>
    </row>
    <row r="2818" spans="26:27" x14ac:dyDescent="0.2">
      <c r="Z2818">
        <v>94590</v>
      </c>
      <c r="AA2818" t="s">
        <v>2602</v>
      </c>
    </row>
    <row r="2819" spans="26:27" x14ac:dyDescent="0.2">
      <c r="Z2819">
        <v>94591</v>
      </c>
      <c r="AA2819" t="s">
        <v>2602</v>
      </c>
    </row>
    <row r="2820" spans="26:27" x14ac:dyDescent="0.2">
      <c r="Z2820">
        <v>94592</v>
      </c>
      <c r="AA2820" t="s">
        <v>2665</v>
      </c>
    </row>
    <row r="2821" spans="26:27" x14ac:dyDescent="0.2">
      <c r="Z2821">
        <v>94592</v>
      </c>
      <c r="AA2821" t="s">
        <v>2602</v>
      </c>
    </row>
    <row r="2822" spans="26:27" x14ac:dyDescent="0.2">
      <c r="Z2822">
        <v>94595</v>
      </c>
      <c r="AA2822" t="s">
        <v>2666</v>
      </c>
    </row>
    <row r="2823" spans="26:27" x14ac:dyDescent="0.2">
      <c r="Z2823">
        <v>94596</v>
      </c>
      <c r="AA2823" t="s">
        <v>2633</v>
      </c>
    </row>
    <row r="2824" spans="26:27" x14ac:dyDescent="0.2">
      <c r="Z2824">
        <v>94596</v>
      </c>
      <c r="AA2824" t="s">
        <v>2666</v>
      </c>
    </row>
    <row r="2825" spans="26:27" x14ac:dyDescent="0.2">
      <c r="Z2825">
        <v>94597</v>
      </c>
      <c r="AA2825" t="s">
        <v>2666</v>
      </c>
    </row>
    <row r="2826" spans="26:27" x14ac:dyDescent="0.2">
      <c r="Z2826">
        <v>94598</v>
      </c>
      <c r="AA2826" t="s">
        <v>2666</v>
      </c>
    </row>
    <row r="2827" spans="26:27" x14ac:dyDescent="0.2">
      <c r="Z2827">
        <v>94599</v>
      </c>
      <c r="AA2827" t="s">
        <v>2667</v>
      </c>
    </row>
    <row r="2828" spans="26:27" x14ac:dyDescent="0.2">
      <c r="Z2828">
        <v>94601</v>
      </c>
      <c r="AA2828" t="s">
        <v>2668</v>
      </c>
    </row>
    <row r="2829" spans="26:27" x14ac:dyDescent="0.2">
      <c r="Z2829">
        <v>94602</v>
      </c>
      <c r="AA2829" t="s">
        <v>2668</v>
      </c>
    </row>
    <row r="2830" spans="26:27" x14ac:dyDescent="0.2">
      <c r="Z2830">
        <v>94602</v>
      </c>
      <c r="AA2830" t="s">
        <v>2669</v>
      </c>
    </row>
    <row r="2831" spans="26:27" x14ac:dyDescent="0.2">
      <c r="Z2831">
        <v>94603</v>
      </c>
      <c r="AA2831" t="s">
        <v>2668</v>
      </c>
    </row>
    <row r="2832" spans="26:27" x14ac:dyDescent="0.2">
      <c r="Z2832">
        <v>94604</v>
      </c>
      <c r="AA2832" t="s">
        <v>2668</v>
      </c>
    </row>
    <row r="2833" spans="26:27" x14ac:dyDescent="0.2">
      <c r="Z2833">
        <v>94605</v>
      </c>
      <c r="AA2833" t="s">
        <v>2668</v>
      </c>
    </row>
    <row r="2834" spans="26:27" x14ac:dyDescent="0.2">
      <c r="Z2834">
        <v>94606</v>
      </c>
      <c r="AA2834" t="s">
        <v>2668</v>
      </c>
    </row>
    <row r="2835" spans="26:27" x14ac:dyDescent="0.2">
      <c r="Z2835">
        <v>94607</v>
      </c>
      <c r="AA2835" t="s">
        <v>2668</v>
      </c>
    </row>
    <row r="2836" spans="26:27" x14ac:dyDescent="0.2">
      <c r="Z2836">
        <v>94608</v>
      </c>
      <c r="AA2836" t="s">
        <v>2670</v>
      </c>
    </row>
    <row r="2837" spans="26:27" x14ac:dyDescent="0.2">
      <c r="Z2837">
        <v>94608</v>
      </c>
      <c r="AA2837" t="s">
        <v>2668</v>
      </c>
    </row>
    <row r="2838" spans="26:27" x14ac:dyDescent="0.2">
      <c r="Z2838">
        <v>94609</v>
      </c>
      <c r="AA2838" t="s">
        <v>2668</v>
      </c>
    </row>
    <row r="2839" spans="26:27" x14ac:dyDescent="0.2">
      <c r="Z2839">
        <v>94610</v>
      </c>
      <c r="AA2839" t="s">
        <v>2668</v>
      </c>
    </row>
    <row r="2840" spans="26:27" x14ac:dyDescent="0.2">
      <c r="Z2840">
        <v>94610</v>
      </c>
      <c r="AA2840" t="s">
        <v>2669</v>
      </c>
    </row>
    <row r="2841" spans="26:27" x14ac:dyDescent="0.2">
      <c r="Z2841">
        <v>94611</v>
      </c>
      <c r="AA2841" t="s">
        <v>2668</v>
      </c>
    </row>
    <row r="2842" spans="26:27" x14ac:dyDescent="0.2">
      <c r="Z2842">
        <v>94611</v>
      </c>
      <c r="AA2842" t="s">
        <v>2669</v>
      </c>
    </row>
    <row r="2843" spans="26:27" x14ac:dyDescent="0.2">
      <c r="Z2843">
        <v>94612</v>
      </c>
      <c r="AA2843" t="s">
        <v>2668</v>
      </c>
    </row>
    <row r="2844" spans="26:27" x14ac:dyDescent="0.2">
      <c r="Z2844">
        <v>94612</v>
      </c>
      <c r="AA2844" t="s">
        <v>2671</v>
      </c>
    </row>
    <row r="2845" spans="26:27" x14ac:dyDescent="0.2">
      <c r="Z2845">
        <v>94613</v>
      </c>
      <c r="AA2845" t="s">
        <v>2668</v>
      </c>
    </row>
    <row r="2846" spans="26:27" x14ac:dyDescent="0.2">
      <c r="Z2846">
        <v>94614</v>
      </c>
      <c r="AA2846" t="s">
        <v>2668</v>
      </c>
    </row>
    <row r="2847" spans="26:27" x14ac:dyDescent="0.2">
      <c r="Z2847">
        <v>94615</v>
      </c>
      <c r="AA2847" t="s">
        <v>2668</v>
      </c>
    </row>
    <row r="2848" spans="26:27" x14ac:dyDescent="0.2">
      <c r="Z2848">
        <v>94617</v>
      </c>
      <c r="AA2848" t="s">
        <v>2668</v>
      </c>
    </row>
    <row r="2849" spans="26:27" x14ac:dyDescent="0.2">
      <c r="Z2849">
        <v>94618</v>
      </c>
      <c r="AA2849" t="s">
        <v>2668</v>
      </c>
    </row>
    <row r="2850" spans="26:27" x14ac:dyDescent="0.2">
      <c r="Z2850">
        <v>94618</v>
      </c>
      <c r="AA2850" t="s">
        <v>2669</v>
      </c>
    </row>
    <row r="2851" spans="26:27" x14ac:dyDescent="0.2">
      <c r="Z2851">
        <v>94619</v>
      </c>
      <c r="AA2851" t="s">
        <v>2668</v>
      </c>
    </row>
    <row r="2852" spans="26:27" x14ac:dyDescent="0.2">
      <c r="Z2852">
        <v>94620</v>
      </c>
      <c r="AA2852" t="s">
        <v>2668</v>
      </c>
    </row>
    <row r="2853" spans="26:27" x14ac:dyDescent="0.2">
      <c r="Z2853">
        <v>94620</v>
      </c>
      <c r="AA2853" t="s">
        <v>2669</v>
      </c>
    </row>
    <row r="2854" spans="26:27" x14ac:dyDescent="0.2">
      <c r="Z2854">
        <v>94621</v>
      </c>
      <c r="AA2854" t="s">
        <v>2668</v>
      </c>
    </row>
    <row r="2855" spans="26:27" x14ac:dyDescent="0.2">
      <c r="Z2855">
        <v>94622</v>
      </c>
      <c r="AA2855" t="s">
        <v>2668</v>
      </c>
    </row>
    <row r="2856" spans="26:27" x14ac:dyDescent="0.2">
      <c r="Z2856">
        <v>94622</v>
      </c>
      <c r="AA2856" t="s">
        <v>2672</v>
      </c>
    </row>
    <row r="2857" spans="26:27" x14ac:dyDescent="0.2">
      <c r="Z2857">
        <v>94623</v>
      </c>
      <c r="AA2857" t="s">
        <v>2668</v>
      </c>
    </row>
    <row r="2858" spans="26:27" x14ac:dyDescent="0.2">
      <c r="Z2858">
        <v>94624</v>
      </c>
      <c r="AA2858" t="s">
        <v>2668</v>
      </c>
    </row>
    <row r="2859" spans="26:27" x14ac:dyDescent="0.2">
      <c r="Z2859">
        <v>94649</v>
      </c>
      <c r="AA2859" t="s">
        <v>2673</v>
      </c>
    </row>
    <row r="2860" spans="26:27" x14ac:dyDescent="0.2">
      <c r="Z2860">
        <v>94649</v>
      </c>
      <c r="AA2860" t="s">
        <v>2668</v>
      </c>
    </row>
    <row r="2861" spans="26:27" x14ac:dyDescent="0.2">
      <c r="Z2861">
        <v>94659</v>
      </c>
      <c r="AA2861" t="s">
        <v>2674</v>
      </c>
    </row>
    <row r="2862" spans="26:27" x14ac:dyDescent="0.2">
      <c r="Z2862">
        <v>94659</v>
      </c>
      <c r="AA2862" t="s">
        <v>2668</v>
      </c>
    </row>
    <row r="2863" spans="26:27" x14ac:dyDescent="0.2">
      <c r="Z2863">
        <v>94660</v>
      </c>
      <c r="AA2863" t="s">
        <v>2668</v>
      </c>
    </row>
    <row r="2864" spans="26:27" x14ac:dyDescent="0.2">
      <c r="Z2864">
        <v>94660</v>
      </c>
      <c r="AA2864" t="s">
        <v>2675</v>
      </c>
    </row>
    <row r="2865" spans="26:27" x14ac:dyDescent="0.2">
      <c r="Z2865">
        <v>94661</v>
      </c>
      <c r="AA2865" t="s">
        <v>2668</v>
      </c>
    </row>
    <row r="2866" spans="26:27" x14ac:dyDescent="0.2">
      <c r="Z2866">
        <v>94662</v>
      </c>
      <c r="AA2866" t="s">
        <v>2670</v>
      </c>
    </row>
    <row r="2867" spans="26:27" x14ac:dyDescent="0.2">
      <c r="Z2867">
        <v>94662</v>
      </c>
      <c r="AA2867" t="s">
        <v>2668</v>
      </c>
    </row>
    <row r="2868" spans="26:27" x14ac:dyDescent="0.2">
      <c r="Z2868">
        <v>94666</v>
      </c>
      <c r="AA2868" t="s">
        <v>2676</v>
      </c>
    </row>
    <row r="2869" spans="26:27" x14ac:dyDescent="0.2">
      <c r="Z2869">
        <v>94666</v>
      </c>
      <c r="AA2869" t="s">
        <v>2668</v>
      </c>
    </row>
    <row r="2870" spans="26:27" x14ac:dyDescent="0.2">
      <c r="Z2870">
        <v>94701</v>
      </c>
      <c r="AA2870" t="s">
        <v>2677</v>
      </c>
    </row>
    <row r="2871" spans="26:27" x14ac:dyDescent="0.2">
      <c r="Z2871">
        <v>94702</v>
      </c>
      <c r="AA2871" t="s">
        <v>2677</v>
      </c>
    </row>
    <row r="2872" spans="26:27" x14ac:dyDescent="0.2">
      <c r="Z2872">
        <v>94703</v>
      </c>
      <c r="AA2872" t="s">
        <v>2677</v>
      </c>
    </row>
    <row r="2873" spans="26:27" x14ac:dyDescent="0.2">
      <c r="Z2873">
        <v>94704</v>
      </c>
      <c r="AA2873" t="s">
        <v>2677</v>
      </c>
    </row>
    <row r="2874" spans="26:27" x14ac:dyDescent="0.2">
      <c r="Z2874">
        <v>94705</v>
      </c>
      <c r="AA2874" t="s">
        <v>2677</v>
      </c>
    </row>
    <row r="2875" spans="26:27" x14ac:dyDescent="0.2">
      <c r="Z2875">
        <v>94706</v>
      </c>
      <c r="AA2875" t="s">
        <v>2678</v>
      </c>
    </row>
    <row r="2876" spans="26:27" x14ac:dyDescent="0.2">
      <c r="Z2876">
        <v>94706</v>
      </c>
      <c r="AA2876" t="s">
        <v>2677</v>
      </c>
    </row>
    <row r="2877" spans="26:27" x14ac:dyDescent="0.2">
      <c r="Z2877">
        <v>94706</v>
      </c>
      <c r="AA2877" t="s">
        <v>2679</v>
      </c>
    </row>
    <row r="2878" spans="26:27" x14ac:dyDescent="0.2">
      <c r="Z2878">
        <v>94707</v>
      </c>
      <c r="AA2878" t="s">
        <v>2678</v>
      </c>
    </row>
    <row r="2879" spans="26:27" x14ac:dyDescent="0.2">
      <c r="Z2879">
        <v>94707</v>
      </c>
      <c r="AA2879" t="s">
        <v>2677</v>
      </c>
    </row>
    <row r="2880" spans="26:27" x14ac:dyDescent="0.2">
      <c r="Z2880">
        <v>94707</v>
      </c>
      <c r="AA2880" t="s">
        <v>2679</v>
      </c>
    </row>
    <row r="2881" spans="26:27" x14ac:dyDescent="0.2">
      <c r="Z2881">
        <v>94708</v>
      </c>
      <c r="AA2881" t="s">
        <v>2677</v>
      </c>
    </row>
    <row r="2882" spans="26:27" x14ac:dyDescent="0.2">
      <c r="Z2882">
        <v>94708</v>
      </c>
      <c r="AA2882" t="s">
        <v>2679</v>
      </c>
    </row>
    <row r="2883" spans="26:27" x14ac:dyDescent="0.2">
      <c r="Z2883">
        <v>94709</v>
      </c>
      <c r="AA2883" t="s">
        <v>2677</v>
      </c>
    </row>
    <row r="2884" spans="26:27" x14ac:dyDescent="0.2">
      <c r="Z2884">
        <v>94710</v>
      </c>
      <c r="AA2884" t="s">
        <v>2678</v>
      </c>
    </row>
    <row r="2885" spans="26:27" x14ac:dyDescent="0.2">
      <c r="Z2885">
        <v>94710</v>
      </c>
      <c r="AA2885" t="s">
        <v>2677</v>
      </c>
    </row>
    <row r="2886" spans="26:27" x14ac:dyDescent="0.2">
      <c r="Z2886">
        <v>94712</v>
      </c>
      <c r="AA2886" t="s">
        <v>2677</v>
      </c>
    </row>
    <row r="2887" spans="26:27" x14ac:dyDescent="0.2">
      <c r="Z2887">
        <v>94720</v>
      </c>
      <c r="AA2887" t="s">
        <v>2677</v>
      </c>
    </row>
    <row r="2888" spans="26:27" x14ac:dyDescent="0.2">
      <c r="Z2888">
        <v>94720</v>
      </c>
      <c r="AA2888" t="s">
        <v>2680</v>
      </c>
    </row>
    <row r="2889" spans="26:27" x14ac:dyDescent="0.2">
      <c r="Z2889">
        <v>94720</v>
      </c>
      <c r="AA2889" t="s">
        <v>2681</v>
      </c>
    </row>
    <row r="2890" spans="26:27" x14ac:dyDescent="0.2">
      <c r="Z2890">
        <v>94801</v>
      </c>
      <c r="AA2890" t="s">
        <v>2682</v>
      </c>
    </row>
    <row r="2891" spans="26:27" x14ac:dyDescent="0.2">
      <c r="Z2891">
        <v>94801</v>
      </c>
      <c r="AA2891" t="s">
        <v>2683</v>
      </c>
    </row>
    <row r="2892" spans="26:27" x14ac:dyDescent="0.2">
      <c r="Z2892">
        <v>94801</v>
      </c>
      <c r="AA2892" t="s">
        <v>2684</v>
      </c>
    </row>
    <row r="2893" spans="26:27" x14ac:dyDescent="0.2">
      <c r="Z2893">
        <v>94802</v>
      </c>
      <c r="AA2893" t="s">
        <v>2684</v>
      </c>
    </row>
    <row r="2894" spans="26:27" x14ac:dyDescent="0.2">
      <c r="Z2894">
        <v>94803</v>
      </c>
      <c r="AA2894" t="s">
        <v>2685</v>
      </c>
    </row>
    <row r="2895" spans="26:27" x14ac:dyDescent="0.2">
      <c r="Z2895">
        <v>94803</v>
      </c>
      <c r="AA2895" t="s">
        <v>2684</v>
      </c>
    </row>
    <row r="2896" spans="26:27" x14ac:dyDescent="0.2">
      <c r="Z2896">
        <v>94803</v>
      </c>
      <c r="AA2896" t="s">
        <v>2686</v>
      </c>
    </row>
    <row r="2897" spans="26:27" x14ac:dyDescent="0.2">
      <c r="Z2897">
        <v>94804</v>
      </c>
      <c r="AA2897" t="s">
        <v>2684</v>
      </c>
    </row>
    <row r="2898" spans="26:27" x14ac:dyDescent="0.2">
      <c r="Z2898">
        <v>94805</v>
      </c>
      <c r="AA2898" t="s">
        <v>2684</v>
      </c>
    </row>
    <row r="2899" spans="26:27" x14ac:dyDescent="0.2">
      <c r="Z2899">
        <v>94806</v>
      </c>
      <c r="AA2899" t="s">
        <v>2687</v>
      </c>
    </row>
    <row r="2900" spans="26:27" x14ac:dyDescent="0.2">
      <c r="Z2900">
        <v>94806</v>
      </c>
      <c r="AA2900" t="s">
        <v>2684</v>
      </c>
    </row>
    <row r="2901" spans="26:27" x14ac:dyDescent="0.2">
      <c r="Z2901">
        <v>94806</v>
      </c>
      <c r="AA2901" t="s">
        <v>2686</v>
      </c>
    </row>
    <row r="2902" spans="26:27" x14ac:dyDescent="0.2">
      <c r="Z2902">
        <v>94806</v>
      </c>
      <c r="AA2902" t="s">
        <v>2688</v>
      </c>
    </row>
    <row r="2903" spans="26:27" x14ac:dyDescent="0.2">
      <c r="Z2903">
        <v>94807</v>
      </c>
      <c r="AA2903" t="s">
        <v>2684</v>
      </c>
    </row>
    <row r="2904" spans="26:27" x14ac:dyDescent="0.2">
      <c r="Z2904">
        <v>94808</v>
      </c>
      <c r="AA2904" t="s">
        <v>2684</v>
      </c>
    </row>
    <row r="2905" spans="26:27" x14ac:dyDescent="0.2">
      <c r="Z2905">
        <v>94820</v>
      </c>
      <c r="AA2905" t="s">
        <v>2685</v>
      </c>
    </row>
    <row r="2906" spans="26:27" x14ac:dyDescent="0.2">
      <c r="Z2906">
        <v>94820</v>
      </c>
      <c r="AA2906" t="s">
        <v>2684</v>
      </c>
    </row>
    <row r="2907" spans="26:27" x14ac:dyDescent="0.2">
      <c r="Z2907">
        <v>94850</v>
      </c>
      <c r="AA2907" t="s">
        <v>2684</v>
      </c>
    </row>
    <row r="2908" spans="26:27" x14ac:dyDescent="0.2">
      <c r="Z2908">
        <v>94901</v>
      </c>
      <c r="AA2908" t="s">
        <v>2689</v>
      </c>
    </row>
    <row r="2909" spans="26:27" x14ac:dyDescent="0.2">
      <c r="Z2909">
        <v>94903</v>
      </c>
      <c r="AA2909" t="s">
        <v>2690</v>
      </c>
    </row>
    <row r="2910" spans="26:27" x14ac:dyDescent="0.2">
      <c r="Z2910">
        <v>94903</v>
      </c>
      <c r="AA2910" t="s">
        <v>2689</v>
      </c>
    </row>
    <row r="2911" spans="26:27" x14ac:dyDescent="0.2">
      <c r="Z2911">
        <v>94903</v>
      </c>
      <c r="AA2911" t="s">
        <v>2691</v>
      </c>
    </row>
    <row r="2912" spans="26:27" x14ac:dyDescent="0.2">
      <c r="Z2912">
        <v>94903</v>
      </c>
      <c r="AA2912" t="s">
        <v>2692</v>
      </c>
    </row>
    <row r="2913" spans="26:27" x14ac:dyDescent="0.2">
      <c r="Z2913">
        <v>94904</v>
      </c>
      <c r="AA2913" t="s">
        <v>2693</v>
      </c>
    </row>
    <row r="2914" spans="26:27" x14ac:dyDescent="0.2">
      <c r="Z2914">
        <v>94904</v>
      </c>
      <c r="AA2914" t="s">
        <v>2694</v>
      </c>
    </row>
    <row r="2915" spans="26:27" x14ac:dyDescent="0.2">
      <c r="Z2915">
        <v>94904</v>
      </c>
      <c r="AA2915" t="s">
        <v>2695</v>
      </c>
    </row>
    <row r="2916" spans="26:27" x14ac:dyDescent="0.2">
      <c r="Z2916">
        <v>94904</v>
      </c>
      <c r="AA2916" t="s">
        <v>2689</v>
      </c>
    </row>
    <row r="2917" spans="26:27" x14ac:dyDescent="0.2">
      <c r="Z2917">
        <v>94912</v>
      </c>
      <c r="AA2917" t="s">
        <v>2689</v>
      </c>
    </row>
    <row r="2918" spans="26:27" x14ac:dyDescent="0.2">
      <c r="Z2918">
        <v>94913</v>
      </c>
      <c r="AA2918" t="s">
        <v>2689</v>
      </c>
    </row>
    <row r="2919" spans="26:27" x14ac:dyDescent="0.2">
      <c r="Z2919">
        <v>94914</v>
      </c>
      <c r="AA2919" t="s">
        <v>2693</v>
      </c>
    </row>
    <row r="2920" spans="26:27" x14ac:dyDescent="0.2">
      <c r="Z2920">
        <v>94914</v>
      </c>
      <c r="AA2920" t="s">
        <v>2695</v>
      </c>
    </row>
    <row r="2921" spans="26:27" x14ac:dyDescent="0.2">
      <c r="Z2921">
        <v>94914</v>
      </c>
      <c r="AA2921" t="s">
        <v>2689</v>
      </c>
    </row>
    <row r="2922" spans="26:27" x14ac:dyDescent="0.2">
      <c r="Z2922">
        <v>94915</v>
      </c>
      <c r="AA2922" t="s">
        <v>2696</v>
      </c>
    </row>
    <row r="2923" spans="26:27" x14ac:dyDescent="0.2">
      <c r="Z2923">
        <v>94915</v>
      </c>
      <c r="AA2923" t="s">
        <v>2689</v>
      </c>
    </row>
    <row r="2924" spans="26:27" x14ac:dyDescent="0.2">
      <c r="Z2924">
        <v>94920</v>
      </c>
      <c r="AA2924" t="s">
        <v>2697</v>
      </c>
    </row>
    <row r="2925" spans="26:27" x14ac:dyDescent="0.2">
      <c r="Z2925">
        <v>94920</v>
      </c>
      <c r="AA2925" t="s">
        <v>2698</v>
      </c>
    </row>
    <row r="2926" spans="26:27" x14ac:dyDescent="0.2">
      <c r="Z2926">
        <v>94920</v>
      </c>
      <c r="AA2926" t="s">
        <v>2699</v>
      </c>
    </row>
    <row r="2927" spans="26:27" x14ac:dyDescent="0.2">
      <c r="Z2927">
        <v>94920</v>
      </c>
      <c r="AA2927" t="s">
        <v>2700</v>
      </c>
    </row>
    <row r="2928" spans="26:27" x14ac:dyDescent="0.2">
      <c r="Z2928">
        <v>94922</v>
      </c>
      <c r="AA2928" t="s">
        <v>2701</v>
      </c>
    </row>
    <row r="2929" spans="26:27" x14ac:dyDescent="0.2">
      <c r="Z2929">
        <v>94923</v>
      </c>
      <c r="AA2929" t="s">
        <v>2702</v>
      </c>
    </row>
    <row r="2930" spans="26:27" x14ac:dyDescent="0.2">
      <c r="Z2930">
        <v>94923</v>
      </c>
      <c r="AA2930" t="s">
        <v>2703</v>
      </c>
    </row>
    <row r="2931" spans="26:27" x14ac:dyDescent="0.2">
      <c r="Z2931">
        <v>94924</v>
      </c>
      <c r="AA2931" t="s">
        <v>2704</v>
      </c>
    </row>
    <row r="2932" spans="26:27" x14ac:dyDescent="0.2">
      <c r="Z2932">
        <v>94925</v>
      </c>
      <c r="AA2932" t="s">
        <v>2705</v>
      </c>
    </row>
    <row r="2933" spans="26:27" x14ac:dyDescent="0.2">
      <c r="Z2933">
        <v>94926</v>
      </c>
      <c r="AA2933" t="s">
        <v>2706</v>
      </c>
    </row>
    <row r="2934" spans="26:27" x14ac:dyDescent="0.2">
      <c r="Z2934">
        <v>94926</v>
      </c>
      <c r="AA2934" t="s">
        <v>2707</v>
      </c>
    </row>
    <row r="2935" spans="26:27" x14ac:dyDescent="0.2">
      <c r="Z2935">
        <v>94926</v>
      </c>
      <c r="AA2935" t="s">
        <v>2708</v>
      </c>
    </row>
    <row r="2936" spans="26:27" x14ac:dyDescent="0.2">
      <c r="Z2936">
        <v>94927</v>
      </c>
      <c r="AA2936" t="s">
        <v>2706</v>
      </c>
    </row>
    <row r="2937" spans="26:27" x14ac:dyDescent="0.2">
      <c r="Z2937">
        <v>94927</v>
      </c>
      <c r="AA2937" t="s">
        <v>2707</v>
      </c>
    </row>
    <row r="2938" spans="26:27" x14ac:dyDescent="0.2">
      <c r="Z2938">
        <v>94928</v>
      </c>
      <c r="AA2938" t="s">
        <v>2706</v>
      </c>
    </row>
    <row r="2939" spans="26:27" x14ac:dyDescent="0.2">
      <c r="Z2939">
        <v>94928</v>
      </c>
      <c r="AA2939" t="s">
        <v>2707</v>
      </c>
    </row>
    <row r="2940" spans="26:27" x14ac:dyDescent="0.2">
      <c r="Z2940">
        <v>94929</v>
      </c>
      <c r="AA2940" t="s">
        <v>2709</v>
      </c>
    </row>
    <row r="2941" spans="26:27" x14ac:dyDescent="0.2">
      <c r="Z2941">
        <v>94930</v>
      </c>
      <c r="AA2941" t="s">
        <v>2710</v>
      </c>
    </row>
    <row r="2942" spans="26:27" x14ac:dyDescent="0.2">
      <c r="Z2942">
        <v>94931</v>
      </c>
      <c r="AA2942" t="s">
        <v>2706</v>
      </c>
    </row>
    <row r="2943" spans="26:27" x14ac:dyDescent="0.2">
      <c r="Z2943">
        <v>94933</v>
      </c>
      <c r="AA2943" t="s">
        <v>2711</v>
      </c>
    </row>
    <row r="2944" spans="26:27" x14ac:dyDescent="0.2">
      <c r="Z2944">
        <v>94937</v>
      </c>
      <c r="AA2944" t="s">
        <v>2712</v>
      </c>
    </row>
    <row r="2945" spans="26:27" x14ac:dyDescent="0.2">
      <c r="Z2945">
        <v>94938</v>
      </c>
      <c r="AA2945" t="s">
        <v>2713</v>
      </c>
    </row>
    <row r="2946" spans="26:27" x14ac:dyDescent="0.2">
      <c r="Z2946">
        <v>94939</v>
      </c>
      <c r="AA2946" t="s">
        <v>2714</v>
      </c>
    </row>
    <row r="2947" spans="26:27" x14ac:dyDescent="0.2">
      <c r="Z2947">
        <v>94940</v>
      </c>
      <c r="AA2947" t="s">
        <v>2715</v>
      </c>
    </row>
    <row r="2948" spans="26:27" x14ac:dyDescent="0.2">
      <c r="Z2948">
        <v>94941</v>
      </c>
      <c r="AA2948" t="s">
        <v>2716</v>
      </c>
    </row>
    <row r="2949" spans="26:27" x14ac:dyDescent="0.2">
      <c r="Z2949">
        <v>94941</v>
      </c>
      <c r="AA2949" t="s">
        <v>2717</v>
      </c>
    </row>
    <row r="2950" spans="26:27" x14ac:dyDescent="0.2">
      <c r="Z2950">
        <v>94941</v>
      </c>
      <c r="AA2950" t="s">
        <v>2718</v>
      </c>
    </row>
    <row r="2951" spans="26:27" x14ac:dyDescent="0.2">
      <c r="Z2951">
        <v>94941</v>
      </c>
      <c r="AA2951" t="s">
        <v>2719</v>
      </c>
    </row>
    <row r="2952" spans="26:27" x14ac:dyDescent="0.2">
      <c r="Z2952">
        <v>94942</v>
      </c>
      <c r="AA2952" t="s">
        <v>2716</v>
      </c>
    </row>
    <row r="2953" spans="26:27" x14ac:dyDescent="0.2">
      <c r="Z2953">
        <v>94945</v>
      </c>
      <c r="AA2953" t="s">
        <v>2720</v>
      </c>
    </row>
    <row r="2954" spans="26:27" x14ac:dyDescent="0.2">
      <c r="Z2954">
        <v>94945</v>
      </c>
      <c r="AA2954" t="s">
        <v>2721</v>
      </c>
    </row>
    <row r="2955" spans="26:27" x14ac:dyDescent="0.2">
      <c r="Z2955">
        <v>94945</v>
      </c>
      <c r="AA2955" t="s">
        <v>2722</v>
      </c>
    </row>
    <row r="2956" spans="26:27" x14ac:dyDescent="0.2">
      <c r="Z2956">
        <v>94946</v>
      </c>
      <c r="AA2956" t="s">
        <v>2723</v>
      </c>
    </row>
    <row r="2957" spans="26:27" x14ac:dyDescent="0.2">
      <c r="Z2957">
        <v>94947</v>
      </c>
      <c r="AA2957" t="s">
        <v>2721</v>
      </c>
    </row>
    <row r="2958" spans="26:27" x14ac:dyDescent="0.2">
      <c r="Z2958">
        <v>94948</v>
      </c>
      <c r="AA2958" t="s">
        <v>2721</v>
      </c>
    </row>
    <row r="2959" spans="26:27" x14ac:dyDescent="0.2">
      <c r="Z2959">
        <v>94949</v>
      </c>
      <c r="AA2959" t="s">
        <v>2724</v>
      </c>
    </row>
    <row r="2960" spans="26:27" x14ac:dyDescent="0.2">
      <c r="Z2960">
        <v>94949</v>
      </c>
      <c r="AA2960" t="s">
        <v>2725</v>
      </c>
    </row>
    <row r="2961" spans="26:27" x14ac:dyDescent="0.2">
      <c r="Z2961">
        <v>94949</v>
      </c>
      <c r="AA2961" t="s">
        <v>2721</v>
      </c>
    </row>
    <row r="2962" spans="26:27" x14ac:dyDescent="0.2">
      <c r="Z2962">
        <v>94950</v>
      </c>
      <c r="AA2962" t="s">
        <v>2726</v>
      </c>
    </row>
    <row r="2963" spans="26:27" x14ac:dyDescent="0.2">
      <c r="Z2963">
        <v>94951</v>
      </c>
      <c r="AA2963" t="s">
        <v>2727</v>
      </c>
    </row>
    <row r="2964" spans="26:27" x14ac:dyDescent="0.2">
      <c r="Z2964">
        <v>94952</v>
      </c>
      <c r="AA2964" t="s">
        <v>2728</v>
      </c>
    </row>
    <row r="2965" spans="26:27" x14ac:dyDescent="0.2">
      <c r="Z2965">
        <v>94952</v>
      </c>
      <c r="AA2965" t="s">
        <v>2729</v>
      </c>
    </row>
    <row r="2966" spans="26:27" x14ac:dyDescent="0.2">
      <c r="Z2966">
        <v>94952</v>
      </c>
      <c r="AA2966" t="s">
        <v>2730</v>
      </c>
    </row>
    <row r="2967" spans="26:27" x14ac:dyDescent="0.2">
      <c r="Z2967">
        <v>94952</v>
      </c>
      <c r="AA2967" t="s">
        <v>2731</v>
      </c>
    </row>
    <row r="2968" spans="26:27" x14ac:dyDescent="0.2">
      <c r="Z2968">
        <v>94952</v>
      </c>
      <c r="AA2968" t="s">
        <v>2732</v>
      </c>
    </row>
    <row r="2969" spans="26:27" x14ac:dyDescent="0.2">
      <c r="Z2969">
        <v>94952</v>
      </c>
      <c r="AA2969" t="s">
        <v>2733</v>
      </c>
    </row>
    <row r="2970" spans="26:27" x14ac:dyDescent="0.2">
      <c r="Z2970">
        <v>94953</v>
      </c>
      <c r="AA2970" t="s">
        <v>2731</v>
      </c>
    </row>
    <row r="2971" spans="26:27" x14ac:dyDescent="0.2">
      <c r="Z2971">
        <v>94954</v>
      </c>
      <c r="AA2971" t="s">
        <v>2731</v>
      </c>
    </row>
    <row r="2972" spans="26:27" x14ac:dyDescent="0.2">
      <c r="Z2972">
        <v>94955</v>
      </c>
      <c r="AA2972" t="s">
        <v>2731</v>
      </c>
    </row>
    <row r="2973" spans="26:27" x14ac:dyDescent="0.2">
      <c r="Z2973">
        <v>94956</v>
      </c>
      <c r="AA2973" t="s">
        <v>2734</v>
      </c>
    </row>
    <row r="2974" spans="26:27" x14ac:dyDescent="0.2">
      <c r="Z2974">
        <v>94957</v>
      </c>
      <c r="AA2974" t="s">
        <v>2735</v>
      </c>
    </row>
    <row r="2975" spans="26:27" x14ac:dyDescent="0.2">
      <c r="Z2975">
        <v>94960</v>
      </c>
      <c r="AA2975" t="s">
        <v>2736</v>
      </c>
    </row>
    <row r="2976" spans="26:27" x14ac:dyDescent="0.2">
      <c r="Z2976">
        <v>94963</v>
      </c>
      <c r="AA2976" t="s">
        <v>2737</v>
      </c>
    </row>
    <row r="2977" spans="26:27" x14ac:dyDescent="0.2">
      <c r="Z2977">
        <v>94964</v>
      </c>
      <c r="AA2977" t="s">
        <v>2738</v>
      </c>
    </row>
    <row r="2978" spans="26:27" x14ac:dyDescent="0.2">
      <c r="Z2978">
        <v>94965</v>
      </c>
      <c r="AA2978" t="s">
        <v>2739</v>
      </c>
    </row>
    <row r="2979" spans="26:27" x14ac:dyDescent="0.2">
      <c r="Z2979">
        <v>94965</v>
      </c>
      <c r="AA2979" t="s">
        <v>2740</v>
      </c>
    </row>
    <row r="2980" spans="26:27" x14ac:dyDescent="0.2">
      <c r="Z2980">
        <v>94965</v>
      </c>
      <c r="AA2980" t="s">
        <v>2741</v>
      </c>
    </row>
    <row r="2981" spans="26:27" x14ac:dyDescent="0.2">
      <c r="Z2981">
        <v>94966</v>
      </c>
      <c r="AA2981" t="s">
        <v>2741</v>
      </c>
    </row>
    <row r="2982" spans="26:27" x14ac:dyDescent="0.2">
      <c r="Z2982">
        <v>94970</v>
      </c>
      <c r="AA2982" t="s">
        <v>2742</v>
      </c>
    </row>
    <row r="2983" spans="26:27" x14ac:dyDescent="0.2">
      <c r="Z2983">
        <v>94971</v>
      </c>
      <c r="AA2983" t="s">
        <v>2743</v>
      </c>
    </row>
    <row r="2984" spans="26:27" x14ac:dyDescent="0.2">
      <c r="Z2984">
        <v>94972</v>
      </c>
      <c r="AA2984" t="s">
        <v>2744</v>
      </c>
    </row>
    <row r="2985" spans="26:27" x14ac:dyDescent="0.2">
      <c r="Z2985">
        <v>94973</v>
      </c>
      <c r="AA2985" t="s">
        <v>2745</v>
      </c>
    </row>
    <row r="2986" spans="26:27" x14ac:dyDescent="0.2">
      <c r="Z2986">
        <v>94974</v>
      </c>
      <c r="AA2986" t="s">
        <v>2738</v>
      </c>
    </row>
    <row r="2987" spans="26:27" x14ac:dyDescent="0.2">
      <c r="Z2987">
        <v>94975</v>
      </c>
      <c r="AA2987" t="s">
        <v>2731</v>
      </c>
    </row>
    <row r="2988" spans="26:27" x14ac:dyDescent="0.2">
      <c r="Z2988">
        <v>94976</v>
      </c>
      <c r="AA2988" t="s">
        <v>2705</v>
      </c>
    </row>
    <row r="2989" spans="26:27" x14ac:dyDescent="0.2">
      <c r="Z2989">
        <v>94977</v>
      </c>
      <c r="AA2989" t="s">
        <v>2714</v>
      </c>
    </row>
    <row r="2990" spans="26:27" x14ac:dyDescent="0.2">
      <c r="Z2990">
        <v>94978</v>
      </c>
      <c r="AA2990" t="s">
        <v>2710</v>
      </c>
    </row>
    <row r="2991" spans="26:27" x14ac:dyDescent="0.2">
      <c r="Z2991">
        <v>94979</v>
      </c>
      <c r="AA2991" t="s">
        <v>2736</v>
      </c>
    </row>
    <row r="2992" spans="26:27" x14ac:dyDescent="0.2">
      <c r="Z2992">
        <v>94998</v>
      </c>
      <c r="AA2992" t="s">
        <v>2746</v>
      </c>
    </row>
    <row r="2993" spans="26:27" x14ac:dyDescent="0.2">
      <c r="Z2993">
        <v>94998</v>
      </c>
      <c r="AA2993" t="s">
        <v>2721</v>
      </c>
    </row>
    <row r="2994" spans="26:27" x14ac:dyDescent="0.2">
      <c r="Z2994">
        <v>94999</v>
      </c>
      <c r="AA2994" t="s">
        <v>2731</v>
      </c>
    </row>
    <row r="2995" spans="26:27" x14ac:dyDescent="0.2">
      <c r="Z2995">
        <v>95001</v>
      </c>
      <c r="AA2995" t="s">
        <v>2747</v>
      </c>
    </row>
    <row r="2996" spans="26:27" x14ac:dyDescent="0.2">
      <c r="Z2996">
        <v>95002</v>
      </c>
      <c r="AA2996" t="s">
        <v>2748</v>
      </c>
    </row>
    <row r="2997" spans="26:27" x14ac:dyDescent="0.2">
      <c r="Z2997">
        <v>95003</v>
      </c>
      <c r="AA2997" t="s">
        <v>2747</v>
      </c>
    </row>
    <row r="2998" spans="26:27" x14ac:dyDescent="0.2">
      <c r="Z2998">
        <v>95003</v>
      </c>
      <c r="AA2998" t="s">
        <v>2749</v>
      </c>
    </row>
    <row r="2999" spans="26:27" x14ac:dyDescent="0.2">
      <c r="Z2999">
        <v>95003</v>
      </c>
      <c r="AA2999" t="s">
        <v>2750</v>
      </c>
    </row>
    <row r="3000" spans="26:27" x14ac:dyDescent="0.2">
      <c r="Z3000">
        <v>95003</v>
      </c>
      <c r="AA3000" t="s">
        <v>2751</v>
      </c>
    </row>
    <row r="3001" spans="26:27" x14ac:dyDescent="0.2">
      <c r="Z3001">
        <v>95004</v>
      </c>
      <c r="AA3001" t="s">
        <v>2752</v>
      </c>
    </row>
    <row r="3002" spans="26:27" x14ac:dyDescent="0.2">
      <c r="Z3002">
        <v>95005</v>
      </c>
      <c r="AA3002" t="s">
        <v>2753</v>
      </c>
    </row>
    <row r="3003" spans="26:27" x14ac:dyDescent="0.2">
      <c r="Z3003">
        <v>95006</v>
      </c>
      <c r="AA3003" t="s">
        <v>2754</v>
      </c>
    </row>
    <row r="3004" spans="26:27" x14ac:dyDescent="0.2">
      <c r="Z3004">
        <v>95006</v>
      </c>
      <c r="AA3004" t="s">
        <v>2755</v>
      </c>
    </row>
    <row r="3005" spans="26:27" x14ac:dyDescent="0.2">
      <c r="Z3005">
        <v>95007</v>
      </c>
      <c r="AA3005" t="s">
        <v>2756</v>
      </c>
    </row>
    <row r="3006" spans="26:27" x14ac:dyDescent="0.2">
      <c r="Z3006">
        <v>95008</v>
      </c>
      <c r="AA3006" t="s">
        <v>2757</v>
      </c>
    </row>
    <row r="3007" spans="26:27" x14ac:dyDescent="0.2">
      <c r="Z3007">
        <v>95009</v>
      </c>
      <c r="AA3007" t="s">
        <v>2757</v>
      </c>
    </row>
    <row r="3008" spans="26:27" x14ac:dyDescent="0.2">
      <c r="Z3008">
        <v>95010</v>
      </c>
      <c r="AA3008" t="s">
        <v>2758</v>
      </c>
    </row>
    <row r="3009" spans="26:27" x14ac:dyDescent="0.2">
      <c r="Z3009">
        <v>95011</v>
      </c>
      <c r="AA3009" t="s">
        <v>2757</v>
      </c>
    </row>
    <row r="3010" spans="26:27" x14ac:dyDescent="0.2">
      <c r="Z3010">
        <v>95012</v>
      </c>
      <c r="AA3010" t="s">
        <v>2759</v>
      </c>
    </row>
    <row r="3011" spans="26:27" x14ac:dyDescent="0.2">
      <c r="Z3011">
        <v>95013</v>
      </c>
      <c r="AA3011" t="s">
        <v>2760</v>
      </c>
    </row>
    <row r="3012" spans="26:27" x14ac:dyDescent="0.2">
      <c r="Z3012">
        <v>95014</v>
      </c>
      <c r="AA3012" t="s">
        <v>2761</v>
      </c>
    </row>
    <row r="3013" spans="26:27" x14ac:dyDescent="0.2">
      <c r="Z3013">
        <v>95014</v>
      </c>
      <c r="AA3013" t="s">
        <v>2762</v>
      </c>
    </row>
    <row r="3014" spans="26:27" x14ac:dyDescent="0.2">
      <c r="Z3014">
        <v>95014</v>
      </c>
      <c r="AA3014" t="s">
        <v>2763</v>
      </c>
    </row>
    <row r="3015" spans="26:27" x14ac:dyDescent="0.2">
      <c r="Z3015">
        <v>95015</v>
      </c>
      <c r="AA3015" t="s">
        <v>2761</v>
      </c>
    </row>
    <row r="3016" spans="26:27" x14ac:dyDescent="0.2">
      <c r="Z3016">
        <v>95017</v>
      </c>
      <c r="AA3016" t="s">
        <v>2764</v>
      </c>
    </row>
    <row r="3017" spans="26:27" x14ac:dyDescent="0.2">
      <c r="Z3017">
        <v>95018</v>
      </c>
      <c r="AA3017" t="s">
        <v>2765</v>
      </c>
    </row>
    <row r="3018" spans="26:27" x14ac:dyDescent="0.2">
      <c r="Z3018">
        <v>95018</v>
      </c>
      <c r="AA3018" t="s">
        <v>2766</v>
      </c>
    </row>
    <row r="3019" spans="26:27" x14ac:dyDescent="0.2">
      <c r="Z3019">
        <v>95019</v>
      </c>
      <c r="AA3019" t="s">
        <v>2767</v>
      </c>
    </row>
    <row r="3020" spans="26:27" x14ac:dyDescent="0.2">
      <c r="Z3020">
        <v>95020</v>
      </c>
      <c r="AA3020" t="s">
        <v>2768</v>
      </c>
    </row>
    <row r="3021" spans="26:27" x14ac:dyDescent="0.2">
      <c r="Z3021">
        <v>95021</v>
      </c>
      <c r="AA3021" t="s">
        <v>2768</v>
      </c>
    </row>
    <row r="3022" spans="26:27" x14ac:dyDescent="0.2">
      <c r="Z3022">
        <v>95023</v>
      </c>
      <c r="AA3022" t="s">
        <v>2769</v>
      </c>
    </row>
    <row r="3023" spans="26:27" x14ac:dyDescent="0.2">
      <c r="Z3023">
        <v>95024</v>
      </c>
      <c r="AA3023" t="s">
        <v>2769</v>
      </c>
    </row>
    <row r="3024" spans="26:27" x14ac:dyDescent="0.2">
      <c r="Z3024">
        <v>95026</v>
      </c>
      <c r="AA3024" t="s">
        <v>2770</v>
      </c>
    </row>
    <row r="3025" spans="26:27" x14ac:dyDescent="0.2">
      <c r="Z3025">
        <v>95030</v>
      </c>
      <c r="AA3025" t="s">
        <v>2771</v>
      </c>
    </row>
    <row r="3026" spans="26:27" x14ac:dyDescent="0.2">
      <c r="Z3026">
        <v>95030</v>
      </c>
      <c r="AA3026" t="s">
        <v>2772</v>
      </c>
    </row>
    <row r="3027" spans="26:27" x14ac:dyDescent="0.2">
      <c r="Z3027">
        <v>95031</v>
      </c>
      <c r="AA3027" t="s">
        <v>2771</v>
      </c>
    </row>
    <row r="3028" spans="26:27" x14ac:dyDescent="0.2">
      <c r="Z3028">
        <v>95032</v>
      </c>
      <c r="AA3028" t="s">
        <v>2771</v>
      </c>
    </row>
    <row r="3029" spans="26:27" x14ac:dyDescent="0.2">
      <c r="Z3029">
        <v>95033</v>
      </c>
      <c r="AA3029" t="s">
        <v>2771</v>
      </c>
    </row>
    <row r="3030" spans="26:27" x14ac:dyDescent="0.2">
      <c r="Z3030">
        <v>95035</v>
      </c>
      <c r="AA3030" t="s">
        <v>2773</v>
      </c>
    </row>
    <row r="3031" spans="26:27" x14ac:dyDescent="0.2">
      <c r="Z3031">
        <v>95036</v>
      </c>
      <c r="AA3031" t="s">
        <v>2773</v>
      </c>
    </row>
    <row r="3032" spans="26:27" x14ac:dyDescent="0.2">
      <c r="Z3032">
        <v>95037</v>
      </c>
      <c r="AA3032" t="s">
        <v>2774</v>
      </c>
    </row>
    <row r="3033" spans="26:27" x14ac:dyDescent="0.2">
      <c r="Z3033">
        <v>95038</v>
      </c>
      <c r="AA3033" t="s">
        <v>2774</v>
      </c>
    </row>
    <row r="3034" spans="26:27" x14ac:dyDescent="0.2">
      <c r="Z3034">
        <v>95039</v>
      </c>
      <c r="AA3034" t="s">
        <v>2775</v>
      </c>
    </row>
    <row r="3035" spans="26:27" x14ac:dyDescent="0.2">
      <c r="Z3035">
        <v>95041</v>
      </c>
      <c r="AA3035" t="s">
        <v>2776</v>
      </c>
    </row>
    <row r="3036" spans="26:27" x14ac:dyDescent="0.2">
      <c r="Z3036">
        <v>95042</v>
      </c>
      <c r="AA3036" t="s">
        <v>2777</v>
      </c>
    </row>
    <row r="3037" spans="26:27" x14ac:dyDescent="0.2">
      <c r="Z3037">
        <v>95043</v>
      </c>
      <c r="AA3037" t="s">
        <v>2778</v>
      </c>
    </row>
    <row r="3038" spans="26:27" x14ac:dyDescent="0.2">
      <c r="Z3038">
        <v>95043</v>
      </c>
      <c r="AA3038" t="s">
        <v>2779</v>
      </c>
    </row>
    <row r="3039" spans="26:27" x14ac:dyDescent="0.2">
      <c r="Z3039">
        <v>95043</v>
      </c>
      <c r="AA3039" t="s">
        <v>2780</v>
      </c>
    </row>
    <row r="3040" spans="26:27" x14ac:dyDescent="0.2">
      <c r="Z3040">
        <v>95043</v>
      </c>
      <c r="AA3040" t="s">
        <v>2781</v>
      </c>
    </row>
    <row r="3041" spans="26:27" x14ac:dyDescent="0.2">
      <c r="Z3041">
        <v>95043</v>
      </c>
      <c r="AA3041" t="s">
        <v>1182</v>
      </c>
    </row>
    <row r="3042" spans="26:27" x14ac:dyDescent="0.2">
      <c r="Z3042">
        <v>95044</v>
      </c>
      <c r="AA3042" t="s">
        <v>2770</v>
      </c>
    </row>
    <row r="3043" spans="26:27" x14ac:dyDescent="0.2">
      <c r="Z3043">
        <v>95044</v>
      </c>
      <c r="AA3043" t="s">
        <v>2782</v>
      </c>
    </row>
    <row r="3044" spans="26:27" x14ac:dyDescent="0.2">
      <c r="Z3044">
        <v>95044</v>
      </c>
      <c r="AA3044" t="s">
        <v>2783</v>
      </c>
    </row>
    <row r="3045" spans="26:27" x14ac:dyDescent="0.2">
      <c r="Z3045">
        <v>95045</v>
      </c>
      <c r="AA3045" t="s">
        <v>2784</v>
      </c>
    </row>
    <row r="3046" spans="26:27" x14ac:dyDescent="0.2">
      <c r="Z3046">
        <v>95045</v>
      </c>
      <c r="AA3046" t="s">
        <v>2785</v>
      </c>
    </row>
    <row r="3047" spans="26:27" x14ac:dyDescent="0.2">
      <c r="Z3047">
        <v>95046</v>
      </c>
      <c r="AA3047" t="s">
        <v>2786</v>
      </c>
    </row>
    <row r="3048" spans="26:27" x14ac:dyDescent="0.2">
      <c r="Z3048">
        <v>95050</v>
      </c>
      <c r="AA3048" t="s">
        <v>1029</v>
      </c>
    </row>
    <row r="3049" spans="26:27" x14ac:dyDescent="0.2">
      <c r="Z3049">
        <v>95051</v>
      </c>
      <c r="AA3049" t="s">
        <v>1029</v>
      </c>
    </row>
    <row r="3050" spans="26:27" x14ac:dyDescent="0.2">
      <c r="Z3050">
        <v>95052</v>
      </c>
      <c r="AA3050" t="s">
        <v>1029</v>
      </c>
    </row>
    <row r="3051" spans="26:27" x14ac:dyDescent="0.2">
      <c r="Z3051">
        <v>95053</v>
      </c>
      <c r="AA3051" t="s">
        <v>1029</v>
      </c>
    </row>
    <row r="3052" spans="26:27" x14ac:dyDescent="0.2">
      <c r="Z3052">
        <v>95053</v>
      </c>
      <c r="AA3052" t="s">
        <v>2787</v>
      </c>
    </row>
    <row r="3053" spans="26:27" x14ac:dyDescent="0.2">
      <c r="Z3053">
        <v>95054</v>
      </c>
      <c r="AA3053" t="s">
        <v>1029</v>
      </c>
    </row>
    <row r="3054" spans="26:27" x14ac:dyDescent="0.2">
      <c r="Z3054">
        <v>95055</v>
      </c>
      <c r="AA3054" t="s">
        <v>1029</v>
      </c>
    </row>
    <row r="3055" spans="26:27" x14ac:dyDescent="0.2">
      <c r="Z3055">
        <v>95056</v>
      </c>
      <c r="AA3055" t="s">
        <v>1029</v>
      </c>
    </row>
    <row r="3056" spans="26:27" x14ac:dyDescent="0.2">
      <c r="Z3056">
        <v>95060</v>
      </c>
      <c r="AA3056" t="s">
        <v>2788</v>
      </c>
    </row>
    <row r="3057" spans="26:27" x14ac:dyDescent="0.2">
      <c r="Z3057">
        <v>95060</v>
      </c>
      <c r="AA3057" t="s">
        <v>2789</v>
      </c>
    </row>
    <row r="3058" spans="26:27" x14ac:dyDescent="0.2">
      <c r="Z3058">
        <v>95060</v>
      </c>
      <c r="AA3058" t="s">
        <v>1033</v>
      </c>
    </row>
    <row r="3059" spans="26:27" x14ac:dyDescent="0.2">
      <c r="Z3059">
        <v>95060</v>
      </c>
      <c r="AA3059" t="s">
        <v>2790</v>
      </c>
    </row>
    <row r="3060" spans="26:27" x14ac:dyDescent="0.2">
      <c r="Z3060">
        <v>95061</v>
      </c>
      <c r="AA3060" t="s">
        <v>1033</v>
      </c>
    </row>
    <row r="3061" spans="26:27" x14ac:dyDescent="0.2">
      <c r="Z3061">
        <v>95062</v>
      </c>
      <c r="AA3061" t="s">
        <v>1033</v>
      </c>
    </row>
    <row r="3062" spans="26:27" x14ac:dyDescent="0.2">
      <c r="Z3062">
        <v>95063</v>
      </c>
      <c r="AA3062" t="s">
        <v>1033</v>
      </c>
    </row>
    <row r="3063" spans="26:27" x14ac:dyDescent="0.2">
      <c r="Z3063">
        <v>95064</v>
      </c>
      <c r="AA3063" t="s">
        <v>1033</v>
      </c>
    </row>
    <row r="3064" spans="26:27" x14ac:dyDescent="0.2">
      <c r="Z3064">
        <v>95065</v>
      </c>
      <c r="AA3064" t="s">
        <v>1033</v>
      </c>
    </row>
    <row r="3065" spans="26:27" x14ac:dyDescent="0.2">
      <c r="Z3065">
        <v>95066</v>
      </c>
      <c r="AA3065" t="s">
        <v>1033</v>
      </c>
    </row>
    <row r="3066" spans="26:27" x14ac:dyDescent="0.2">
      <c r="Z3066">
        <v>95066</v>
      </c>
      <c r="AA3066" t="s">
        <v>2790</v>
      </c>
    </row>
    <row r="3067" spans="26:27" x14ac:dyDescent="0.2">
      <c r="Z3067">
        <v>95067</v>
      </c>
      <c r="AA3067" t="s">
        <v>1033</v>
      </c>
    </row>
    <row r="3068" spans="26:27" x14ac:dyDescent="0.2">
      <c r="Z3068">
        <v>95067</v>
      </c>
      <c r="AA3068" t="s">
        <v>2790</v>
      </c>
    </row>
    <row r="3069" spans="26:27" x14ac:dyDescent="0.2">
      <c r="Z3069">
        <v>95070</v>
      </c>
      <c r="AA3069" t="s">
        <v>2791</v>
      </c>
    </row>
    <row r="3070" spans="26:27" x14ac:dyDescent="0.2">
      <c r="Z3070">
        <v>95071</v>
      </c>
      <c r="AA3070" t="s">
        <v>2791</v>
      </c>
    </row>
    <row r="3071" spans="26:27" x14ac:dyDescent="0.2">
      <c r="Z3071">
        <v>95073</v>
      </c>
      <c r="AA3071" t="s">
        <v>2792</v>
      </c>
    </row>
    <row r="3072" spans="26:27" x14ac:dyDescent="0.2">
      <c r="Z3072">
        <v>95075</v>
      </c>
      <c r="AA3072" t="s">
        <v>2793</v>
      </c>
    </row>
    <row r="3073" spans="26:27" x14ac:dyDescent="0.2">
      <c r="Z3073">
        <v>95076</v>
      </c>
      <c r="AA3073" t="s">
        <v>2794</v>
      </c>
    </row>
    <row r="3074" spans="26:27" x14ac:dyDescent="0.2">
      <c r="Z3074">
        <v>95076</v>
      </c>
      <c r="AA3074" t="s">
        <v>2795</v>
      </c>
    </row>
    <row r="3075" spans="26:27" x14ac:dyDescent="0.2">
      <c r="Z3075">
        <v>95076</v>
      </c>
      <c r="AA3075" t="s">
        <v>2796</v>
      </c>
    </row>
    <row r="3076" spans="26:27" x14ac:dyDescent="0.2">
      <c r="Z3076">
        <v>95076</v>
      </c>
      <c r="AA3076" t="s">
        <v>2797</v>
      </c>
    </row>
    <row r="3077" spans="26:27" x14ac:dyDescent="0.2">
      <c r="Z3077">
        <v>95076</v>
      </c>
      <c r="AA3077" t="s">
        <v>2798</v>
      </c>
    </row>
    <row r="3078" spans="26:27" x14ac:dyDescent="0.2">
      <c r="Z3078">
        <v>95076</v>
      </c>
      <c r="AA3078" t="s">
        <v>2799</v>
      </c>
    </row>
    <row r="3079" spans="26:27" x14ac:dyDescent="0.2">
      <c r="Z3079">
        <v>95077</v>
      </c>
      <c r="AA3079" t="s">
        <v>2799</v>
      </c>
    </row>
    <row r="3080" spans="26:27" x14ac:dyDescent="0.2">
      <c r="Z3080">
        <v>95101</v>
      </c>
      <c r="AA3080" t="s">
        <v>2800</v>
      </c>
    </row>
    <row r="3081" spans="26:27" x14ac:dyDescent="0.2">
      <c r="Z3081">
        <v>95103</v>
      </c>
      <c r="AA3081" t="s">
        <v>2800</v>
      </c>
    </row>
    <row r="3082" spans="26:27" x14ac:dyDescent="0.2">
      <c r="Z3082">
        <v>95106</v>
      </c>
      <c r="AA3082" t="s">
        <v>2800</v>
      </c>
    </row>
    <row r="3083" spans="26:27" x14ac:dyDescent="0.2">
      <c r="Z3083">
        <v>95108</v>
      </c>
      <c r="AA3083" t="s">
        <v>2800</v>
      </c>
    </row>
    <row r="3084" spans="26:27" x14ac:dyDescent="0.2">
      <c r="Z3084">
        <v>95109</v>
      </c>
      <c r="AA3084" t="s">
        <v>2800</v>
      </c>
    </row>
    <row r="3085" spans="26:27" x14ac:dyDescent="0.2">
      <c r="Z3085">
        <v>95110</v>
      </c>
      <c r="AA3085" t="s">
        <v>2800</v>
      </c>
    </row>
    <row r="3086" spans="26:27" x14ac:dyDescent="0.2">
      <c r="Z3086">
        <v>95111</v>
      </c>
      <c r="AA3086" t="s">
        <v>2800</v>
      </c>
    </row>
    <row r="3087" spans="26:27" x14ac:dyDescent="0.2">
      <c r="Z3087">
        <v>95112</v>
      </c>
      <c r="AA3087" t="s">
        <v>2800</v>
      </c>
    </row>
    <row r="3088" spans="26:27" x14ac:dyDescent="0.2">
      <c r="Z3088">
        <v>95113</v>
      </c>
      <c r="AA3088" t="s">
        <v>2800</v>
      </c>
    </row>
    <row r="3089" spans="26:27" x14ac:dyDescent="0.2">
      <c r="Z3089">
        <v>95115</v>
      </c>
      <c r="AA3089" t="s">
        <v>2800</v>
      </c>
    </row>
    <row r="3090" spans="26:27" x14ac:dyDescent="0.2">
      <c r="Z3090">
        <v>95116</v>
      </c>
      <c r="AA3090" t="s">
        <v>2800</v>
      </c>
    </row>
    <row r="3091" spans="26:27" x14ac:dyDescent="0.2">
      <c r="Z3091">
        <v>95117</v>
      </c>
      <c r="AA3091" t="s">
        <v>2800</v>
      </c>
    </row>
    <row r="3092" spans="26:27" x14ac:dyDescent="0.2">
      <c r="Z3092">
        <v>95118</v>
      </c>
      <c r="AA3092" t="s">
        <v>2800</v>
      </c>
    </row>
    <row r="3093" spans="26:27" x14ac:dyDescent="0.2">
      <c r="Z3093">
        <v>95119</v>
      </c>
      <c r="AA3093" t="s">
        <v>2800</v>
      </c>
    </row>
    <row r="3094" spans="26:27" x14ac:dyDescent="0.2">
      <c r="Z3094">
        <v>95120</v>
      </c>
      <c r="AA3094" t="s">
        <v>2800</v>
      </c>
    </row>
    <row r="3095" spans="26:27" x14ac:dyDescent="0.2">
      <c r="Z3095">
        <v>95121</v>
      </c>
      <c r="AA3095" t="s">
        <v>2800</v>
      </c>
    </row>
    <row r="3096" spans="26:27" x14ac:dyDescent="0.2">
      <c r="Z3096">
        <v>95122</v>
      </c>
      <c r="AA3096" t="s">
        <v>2800</v>
      </c>
    </row>
    <row r="3097" spans="26:27" x14ac:dyDescent="0.2">
      <c r="Z3097">
        <v>95123</v>
      </c>
      <c r="AA3097" t="s">
        <v>2800</v>
      </c>
    </row>
    <row r="3098" spans="26:27" x14ac:dyDescent="0.2">
      <c r="Z3098">
        <v>95124</v>
      </c>
      <c r="AA3098" t="s">
        <v>2800</v>
      </c>
    </row>
    <row r="3099" spans="26:27" x14ac:dyDescent="0.2">
      <c r="Z3099">
        <v>95125</v>
      </c>
      <c r="AA3099" t="s">
        <v>2800</v>
      </c>
    </row>
    <row r="3100" spans="26:27" x14ac:dyDescent="0.2">
      <c r="Z3100">
        <v>95126</v>
      </c>
      <c r="AA3100" t="s">
        <v>2800</v>
      </c>
    </row>
    <row r="3101" spans="26:27" x14ac:dyDescent="0.2">
      <c r="Z3101">
        <v>95127</v>
      </c>
      <c r="AA3101" t="s">
        <v>2800</v>
      </c>
    </row>
    <row r="3102" spans="26:27" x14ac:dyDescent="0.2">
      <c r="Z3102">
        <v>95128</v>
      </c>
      <c r="AA3102" t="s">
        <v>2800</v>
      </c>
    </row>
    <row r="3103" spans="26:27" x14ac:dyDescent="0.2">
      <c r="Z3103">
        <v>95129</v>
      </c>
      <c r="AA3103" t="s">
        <v>2800</v>
      </c>
    </row>
    <row r="3104" spans="26:27" x14ac:dyDescent="0.2">
      <c r="Z3104">
        <v>95130</v>
      </c>
      <c r="AA3104" t="s">
        <v>2800</v>
      </c>
    </row>
    <row r="3105" spans="26:27" x14ac:dyDescent="0.2">
      <c r="Z3105">
        <v>95131</v>
      </c>
      <c r="AA3105" t="s">
        <v>2800</v>
      </c>
    </row>
    <row r="3106" spans="26:27" x14ac:dyDescent="0.2">
      <c r="Z3106">
        <v>95132</v>
      </c>
      <c r="AA3106" t="s">
        <v>2800</v>
      </c>
    </row>
    <row r="3107" spans="26:27" x14ac:dyDescent="0.2">
      <c r="Z3107">
        <v>95133</v>
      </c>
      <c r="AA3107" t="s">
        <v>2800</v>
      </c>
    </row>
    <row r="3108" spans="26:27" x14ac:dyDescent="0.2">
      <c r="Z3108">
        <v>95134</v>
      </c>
      <c r="AA3108" t="s">
        <v>2800</v>
      </c>
    </row>
    <row r="3109" spans="26:27" x14ac:dyDescent="0.2">
      <c r="Z3109">
        <v>95135</v>
      </c>
      <c r="AA3109" t="s">
        <v>2800</v>
      </c>
    </row>
    <row r="3110" spans="26:27" x14ac:dyDescent="0.2">
      <c r="Z3110">
        <v>95136</v>
      </c>
      <c r="AA3110" t="s">
        <v>2800</v>
      </c>
    </row>
    <row r="3111" spans="26:27" x14ac:dyDescent="0.2">
      <c r="Z3111">
        <v>95138</v>
      </c>
      <c r="AA3111" t="s">
        <v>2800</v>
      </c>
    </row>
    <row r="3112" spans="26:27" x14ac:dyDescent="0.2">
      <c r="Z3112">
        <v>95139</v>
      </c>
      <c r="AA3112" t="s">
        <v>2800</v>
      </c>
    </row>
    <row r="3113" spans="26:27" x14ac:dyDescent="0.2">
      <c r="Z3113">
        <v>95140</v>
      </c>
      <c r="AA3113" t="s">
        <v>2801</v>
      </c>
    </row>
    <row r="3114" spans="26:27" x14ac:dyDescent="0.2">
      <c r="Z3114">
        <v>95140</v>
      </c>
      <c r="AA3114" t="s">
        <v>2800</v>
      </c>
    </row>
    <row r="3115" spans="26:27" x14ac:dyDescent="0.2">
      <c r="Z3115">
        <v>95141</v>
      </c>
      <c r="AA3115" t="s">
        <v>2800</v>
      </c>
    </row>
    <row r="3116" spans="26:27" x14ac:dyDescent="0.2">
      <c r="Z3116">
        <v>95148</v>
      </c>
      <c r="AA3116" t="s">
        <v>2800</v>
      </c>
    </row>
    <row r="3117" spans="26:27" x14ac:dyDescent="0.2">
      <c r="Z3117">
        <v>95150</v>
      </c>
      <c r="AA3117" t="s">
        <v>2800</v>
      </c>
    </row>
    <row r="3118" spans="26:27" x14ac:dyDescent="0.2">
      <c r="Z3118">
        <v>95151</v>
      </c>
      <c r="AA3118" t="s">
        <v>2800</v>
      </c>
    </row>
    <row r="3119" spans="26:27" x14ac:dyDescent="0.2">
      <c r="Z3119">
        <v>95152</v>
      </c>
      <c r="AA3119" t="s">
        <v>2800</v>
      </c>
    </row>
    <row r="3120" spans="26:27" x14ac:dyDescent="0.2">
      <c r="Z3120">
        <v>95153</v>
      </c>
      <c r="AA3120" t="s">
        <v>2800</v>
      </c>
    </row>
    <row r="3121" spans="26:27" x14ac:dyDescent="0.2">
      <c r="Z3121">
        <v>95154</v>
      </c>
      <c r="AA3121" t="s">
        <v>2800</v>
      </c>
    </row>
    <row r="3122" spans="26:27" x14ac:dyDescent="0.2">
      <c r="Z3122">
        <v>95155</v>
      </c>
      <c r="AA3122" t="s">
        <v>2800</v>
      </c>
    </row>
    <row r="3123" spans="26:27" x14ac:dyDescent="0.2">
      <c r="Z3123">
        <v>95156</v>
      </c>
      <c r="AA3123" t="s">
        <v>2800</v>
      </c>
    </row>
    <row r="3124" spans="26:27" x14ac:dyDescent="0.2">
      <c r="Z3124">
        <v>95157</v>
      </c>
      <c r="AA3124" t="s">
        <v>2800</v>
      </c>
    </row>
    <row r="3125" spans="26:27" x14ac:dyDescent="0.2">
      <c r="Z3125">
        <v>95158</v>
      </c>
      <c r="AA3125" t="s">
        <v>2800</v>
      </c>
    </row>
    <row r="3126" spans="26:27" x14ac:dyDescent="0.2">
      <c r="Z3126">
        <v>95159</v>
      </c>
      <c r="AA3126" t="s">
        <v>2800</v>
      </c>
    </row>
    <row r="3127" spans="26:27" x14ac:dyDescent="0.2">
      <c r="Z3127">
        <v>95160</v>
      </c>
      <c r="AA3127" t="s">
        <v>2800</v>
      </c>
    </row>
    <row r="3128" spans="26:27" x14ac:dyDescent="0.2">
      <c r="Z3128">
        <v>95161</v>
      </c>
      <c r="AA3128" t="s">
        <v>2800</v>
      </c>
    </row>
    <row r="3129" spans="26:27" x14ac:dyDescent="0.2">
      <c r="Z3129">
        <v>95164</v>
      </c>
      <c r="AA3129" t="s">
        <v>2800</v>
      </c>
    </row>
    <row r="3130" spans="26:27" x14ac:dyDescent="0.2">
      <c r="Z3130">
        <v>95170</v>
      </c>
      <c r="AA3130" t="s">
        <v>2800</v>
      </c>
    </row>
    <row r="3131" spans="26:27" x14ac:dyDescent="0.2">
      <c r="Z3131">
        <v>95172</v>
      </c>
      <c r="AA3131" t="s">
        <v>2800</v>
      </c>
    </row>
    <row r="3132" spans="26:27" x14ac:dyDescent="0.2">
      <c r="Z3132">
        <v>95173</v>
      </c>
      <c r="AA3132" t="s">
        <v>2800</v>
      </c>
    </row>
    <row r="3133" spans="26:27" x14ac:dyDescent="0.2">
      <c r="Z3133">
        <v>95190</v>
      </c>
      <c r="AA3133" t="s">
        <v>2800</v>
      </c>
    </row>
    <row r="3134" spans="26:27" x14ac:dyDescent="0.2">
      <c r="Z3134">
        <v>95190</v>
      </c>
      <c r="AA3134" t="s">
        <v>2802</v>
      </c>
    </row>
    <row r="3135" spans="26:27" x14ac:dyDescent="0.2">
      <c r="Z3135">
        <v>95191</v>
      </c>
      <c r="AA3135" t="s">
        <v>2803</v>
      </c>
    </row>
    <row r="3136" spans="26:27" x14ac:dyDescent="0.2">
      <c r="Z3136">
        <v>95191</v>
      </c>
      <c r="AA3136" t="s">
        <v>2800</v>
      </c>
    </row>
    <row r="3137" spans="26:27" x14ac:dyDescent="0.2">
      <c r="Z3137">
        <v>95192</v>
      </c>
      <c r="AA3137" t="s">
        <v>2800</v>
      </c>
    </row>
    <row r="3138" spans="26:27" x14ac:dyDescent="0.2">
      <c r="Z3138">
        <v>95192</v>
      </c>
      <c r="AA3138" t="s">
        <v>2804</v>
      </c>
    </row>
    <row r="3139" spans="26:27" x14ac:dyDescent="0.2">
      <c r="Z3139">
        <v>95193</v>
      </c>
      <c r="AA3139" t="s">
        <v>2805</v>
      </c>
    </row>
    <row r="3140" spans="26:27" x14ac:dyDescent="0.2">
      <c r="Z3140">
        <v>95193</v>
      </c>
      <c r="AA3140" t="s">
        <v>2800</v>
      </c>
    </row>
    <row r="3141" spans="26:27" x14ac:dyDescent="0.2">
      <c r="Z3141">
        <v>95194</v>
      </c>
      <c r="AA3141" t="s">
        <v>2806</v>
      </c>
    </row>
    <row r="3142" spans="26:27" x14ac:dyDescent="0.2">
      <c r="Z3142">
        <v>95194</v>
      </c>
      <c r="AA3142" t="s">
        <v>2800</v>
      </c>
    </row>
    <row r="3143" spans="26:27" x14ac:dyDescent="0.2">
      <c r="Z3143">
        <v>95196</v>
      </c>
      <c r="AA3143" t="s">
        <v>2800</v>
      </c>
    </row>
    <row r="3144" spans="26:27" x14ac:dyDescent="0.2">
      <c r="Z3144">
        <v>95196</v>
      </c>
      <c r="AA3144" t="s">
        <v>2807</v>
      </c>
    </row>
    <row r="3145" spans="26:27" x14ac:dyDescent="0.2">
      <c r="Z3145">
        <v>95201</v>
      </c>
      <c r="AA3145" t="s">
        <v>2808</v>
      </c>
    </row>
    <row r="3146" spans="26:27" x14ac:dyDescent="0.2">
      <c r="Z3146">
        <v>95201</v>
      </c>
      <c r="AA3146" t="s">
        <v>2809</v>
      </c>
    </row>
    <row r="3147" spans="26:27" x14ac:dyDescent="0.2">
      <c r="Z3147">
        <v>95202</v>
      </c>
      <c r="AA3147" t="s">
        <v>2808</v>
      </c>
    </row>
    <row r="3148" spans="26:27" x14ac:dyDescent="0.2">
      <c r="Z3148">
        <v>95202</v>
      </c>
      <c r="AA3148" t="s">
        <v>2809</v>
      </c>
    </row>
    <row r="3149" spans="26:27" x14ac:dyDescent="0.2">
      <c r="Z3149">
        <v>95203</v>
      </c>
      <c r="AA3149" t="s">
        <v>2808</v>
      </c>
    </row>
    <row r="3150" spans="26:27" x14ac:dyDescent="0.2">
      <c r="Z3150">
        <v>95203</v>
      </c>
      <c r="AA3150" t="s">
        <v>2809</v>
      </c>
    </row>
    <row r="3151" spans="26:27" x14ac:dyDescent="0.2">
      <c r="Z3151">
        <v>95204</v>
      </c>
      <c r="AA3151" t="s">
        <v>2808</v>
      </c>
    </row>
    <row r="3152" spans="26:27" x14ac:dyDescent="0.2">
      <c r="Z3152">
        <v>95204</v>
      </c>
      <c r="AA3152" t="s">
        <v>2809</v>
      </c>
    </row>
    <row r="3153" spans="26:27" x14ac:dyDescent="0.2">
      <c r="Z3153">
        <v>95205</v>
      </c>
      <c r="AA3153" t="s">
        <v>2808</v>
      </c>
    </row>
    <row r="3154" spans="26:27" x14ac:dyDescent="0.2">
      <c r="Z3154">
        <v>95205</v>
      </c>
      <c r="AA3154" t="s">
        <v>2809</v>
      </c>
    </row>
    <row r="3155" spans="26:27" x14ac:dyDescent="0.2">
      <c r="Z3155">
        <v>95206</v>
      </c>
      <c r="AA3155" t="s">
        <v>2808</v>
      </c>
    </row>
    <row r="3156" spans="26:27" x14ac:dyDescent="0.2">
      <c r="Z3156">
        <v>95206</v>
      </c>
      <c r="AA3156" t="s">
        <v>2809</v>
      </c>
    </row>
    <row r="3157" spans="26:27" x14ac:dyDescent="0.2">
      <c r="Z3157">
        <v>95207</v>
      </c>
      <c r="AA3157" t="s">
        <v>2808</v>
      </c>
    </row>
    <row r="3158" spans="26:27" x14ac:dyDescent="0.2">
      <c r="Z3158">
        <v>95207</v>
      </c>
      <c r="AA3158" t="s">
        <v>2809</v>
      </c>
    </row>
    <row r="3159" spans="26:27" x14ac:dyDescent="0.2">
      <c r="Z3159">
        <v>95208</v>
      </c>
      <c r="AA3159" t="s">
        <v>2808</v>
      </c>
    </row>
    <row r="3160" spans="26:27" x14ac:dyDescent="0.2">
      <c r="Z3160">
        <v>95208</v>
      </c>
      <c r="AA3160" t="s">
        <v>2809</v>
      </c>
    </row>
    <row r="3161" spans="26:27" x14ac:dyDescent="0.2">
      <c r="Z3161">
        <v>95209</v>
      </c>
      <c r="AA3161" t="s">
        <v>2808</v>
      </c>
    </row>
    <row r="3162" spans="26:27" x14ac:dyDescent="0.2">
      <c r="Z3162">
        <v>95209</v>
      </c>
      <c r="AA3162" t="s">
        <v>2809</v>
      </c>
    </row>
    <row r="3163" spans="26:27" x14ac:dyDescent="0.2">
      <c r="Z3163">
        <v>95210</v>
      </c>
      <c r="AA3163" t="s">
        <v>2808</v>
      </c>
    </row>
    <row r="3164" spans="26:27" x14ac:dyDescent="0.2">
      <c r="Z3164">
        <v>95210</v>
      </c>
      <c r="AA3164" t="s">
        <v>2809</v>
      </c>
    </row>
    <row r="3165" spans="26:27" x14ac:dyDescent="0.2">
      <c r="Z3165">
        <v>95211</v>
      </c>
      <c r="AA3165" t="s">
        <v>2808</v>
      </c>
    </row>
    <row r="3166" spans="26:27" x14ac:dyDescent="0.2">
      <c r="Z3166">
        <v>95211</v>
      </c>
      <c r="AA3166" t="s">
        <v>2809</v>
      </c>
    </row>
    <row r="3167" spans="26:27" x14ac:dyDescent="0.2">
      <c r="Z3167">
        <v>95211</v>
      </c>
      <c r="AA3167" t="s">
        <v>2810</v>
      </c>
    </row>
    <row r="3168" spans="26:27" x14ac:dyDescent="0.2">
      <c r="Z3168">
        <v>95212</v>
      </c>
      <c r="AA3168" t="s">
        <v>2811</v>
      </c>
    </row>
    <row r="3169" spans="26:27" x14ac:dyDescent="0.2">
      <c r="Z3169">
        <v>95212</v>
      </c>
      <c r="AA3169" t="s">
        <v>2808</v>
      </c>
    </row>
    <row r="3170" spans="26:27" x14ac:dyDescent="0.2">
      <c r="Z3170">
        <v>95212</v>
      </c>
      <c r="AA3170" t="s">
        <v>2809</v>
      </c>
    </row>
    <row r="3171" spans="26:27" x14ac:dyDescent="0.2">
      <c r="Z3171">
        <v>95213</v>
      </c>
      <c r="AA3171" t="s">
        <v>2808</v>
      </c>
    </row>
    <row r="3172" spans="26:27" x14ac:dyDescent="0.2">
      <c r="Z3172">
        <v>95213</v>
      </c>
      <c r="AA3172" t="s">
        <v>2809</v>
      </c>
    </row>
    <row r="3173" spans="26:27" x14ac:dyDescent="0.2">
      <c r="Z3173">
        <v>95215</v>
      </c>
      <c r="AA3173" t="s">
        <v>2808</v>
      </c>
    </row>
    <row r="3174" spans="26:27" x14ac:dyDescent="0.2">
      <c r="Z3174">
        <v>95215</v>
      </c>
      <c r="AA3174" t="s">
        <v>2809</v>
      </c>
    </row>
    <row r="3175" spans="26:27" x14ac:dyDescent="0.2">
      <c r="Z3175">
        <v>95219</v>
      </c>
      <c r="AA3175" t="s">
        <v>2808</v>
      </c>
    </row>
    <row r="3176" spans="26:27" x14ac:dyDescent="0.2">
      <c r="Z3176">
        <v>95219</v>
      </c>
      <c r="AA3176" t="s">
        <v>2809</v>
      </c>
    </row>
    <row r="3177" spans="26:27" x14ac:dyDescent="0.2">
      <c r="Z3177">
        <v>95220</v>
      </c>
      <c r="AA3177" t="s">
        <v>2812</v>
      </c>
    </row>
    <row r="3178" spans="26:27" x14ac:dyDescent="0.2">
      <c r="Z3178">
        <v>95221</v>
      </c>
      <c r="AA3178" t="s">
        <v>2813</v>
      </c>
    </row>
    <row r="3179" spans="26:27" x14ac:dyDescent="0.2">
      <c r="Z3179">
        <v>95221</v>
      </c>
      <c r="AA3179" t="s">
        <v>2814</v>
      </c>
    </row>
    <row r="3180" spans="26:27" x14ac:dyDescent="0.2">
      <c r="Z3180">
        <v>95222</v>
      </c>
      <c r="AA3180" t="s">
        <v>2814</v>
      </c>
    </row>
    <row r="3181" spans="26:27" x14ac:dyDescent="0.2">
      <c r="Z3181">
        <v>95223</v>
      </c>
      <c r="AA3181" t="s">
        <v>2815</v>
      </c>
    </row>
    <row r="3182" spans="26:27" x14ac:dyDescent="0.2">
      <c r="Z3182">
        <v>95223</v>
      </c>
      <c r="AA3182" t="s">
        <v>2816</v>
      </c>
    </row>
    <row r="3183" spans="26:27" x14ac:dyDescent="0.2">
      <c r="Z3183">
        <v>95223</v>
      </c>
      <c r="AA3183" t="s">
        <v>2817</v>
      </c>
    </row>
    <row r="3184" spans="26:27" x14ac:dyDescent="0.2">
      <c r="Z3184">
        <v>95223</v>
      </c>
      <c r="AA3184" t="s">
        <v>2818</v>
      </c>
    </row>
    <row r="3185" spans="26:27" x14ac:dyDescent="0.2">
      <c r="Z3185">
        <v>95224</v>
      </c>
      <c r="AA3185" t="s">
        <v>2819</v>
      </c>
    </row>
    <row r="3186" spans="26:27" x14ac:dyDescent="0.2">
      <c r="Z3186">
        <v>95225</v>
      </c>
      <c r="AA3186" t="s">
        <v>2820</v>
      </c>
    </row>
    <row r="3187" spans="26:27" x14ac:dyDescent="0.2">
      <c r="Z3187">
        <v>95226</v>
      </c>
      <c r="AA3187" t="s">
        <v>2821</v>
      </c>
    </row>
    <row r="3188" spans="26:27" x14ac:dyDescent="0.2">
      <c r="Z3188">
        <v>95226</v>
      </c>
      <c r="AA3188" t="s">
        <v>2822</v>
      </c>
    </row>
    <row r="3189" spans="26:27" x14ac:dyDescent="0.2">
      <c r="Z3189">
        <v>95227</v>
      </c>
      <c r="AA3189" t="s">
        <v>2823</v>
      </c>
    </row>
    <row r="3190" spans="26:27" x14ac:dyDescent="0.2">
      <c r="Z3190">
        <v>95228</v>
      </c>
      <c r="AA3190" t="s">
        <v>2824</v>
      </c>
    </row>
    <row r="3191" spans="26:27" x14ac:dyDescent="0.2">
      <c r="Z3191">
        <v>95229</v>
      </c>
      <c r="AA3191" t="s">
        <v>2825</v>
      </c>
    </row>
    <row r="3192" spans="26:27" x14ac:dyDescent="0.2">
      <c r="Z3192">
        <v>95229</v>
      </c>
      <c r="AA3192" t="s">
        <v>2826</v>
      </c>
    </row>
    <row r="3193" spans="26:27" x14ac:dyDescent="0.2">
      <c r="Z3193">
        <v>95229</v>
      </c>
      <c r="AA3193" t="s">
        <v>2827</v>
      </c>
    </row>
    <row r="3194" spans="26:27" x14ac:dyDescent="0.2">
      <c r="Z3194">
        <v>95230</v>
      </c>
      <c r="AA3194" t="s">
        <v>2828</v>
      </c>
    </row>
    <row r="3195" spans="26:27" x14ac:dyDescent="0.2">
      <c r="Z3195">
        <v>95231</v>
      </c>
      <c r="AA3195" t="s">
        <v>2829</v>
      </c>
    </row>
    <row r="3196" spans="26:27" x14ac:dyDescent="0.2">
      <c r="Z3196">
        <v>95232</v>
      </c>
      <c r="AA3196" t="s">
        <v>2830</v>
      </c>
    </row>
    <row r="3197" spans="26:27" x14ac:dyDescent="0.2">
      <c r="Z3197">
        <v>95233</v>
      </c>
      <c r="AA3197" t="s">
        <v>2831</v>
      </c>
    </row>
    <row r="3198" spans="26:27" x14ac:dyDescent="0.2">
      <c r="Z3198">
        <v>95233</v>
      </c>
      <c r="AA3198" t="s">
        <v>2832</v>
      </c>
    </row>
    <row r="3199" spans="26:27" x14ac:dyDescent="0.2">
      <c r="Z3199">
        <v>95234</v>
      </c>
      <c r="AA3199" t="s">
        <v>2833</v>
      </c>
    </row>
    <row r="3200" spans="26:27" x14ac:dyDescent="0.2">
      <c r="Z3200">
        <v>95236</v>
      </c>
      <c r="AA3200" t="s">
        <v>2834</v>
      </c>
    </row>
    <row r="3201" spans="26:27" x14ac:dyDescent="0.2">
      <c r="Z3201">
        <v>95237</v>
      </c>
      <c r="AA3201" t="s">
        <v>2835</v>
      </c>
    </row>
    <row r="3202" spans="26:27" x14ac:dyDescent="0.2">
      <c r="Z3202">
        <v>95240</v>
      </c>
      <c r="AA3202" t="s">
        <v>2836</v>
      </c>
    </row>
    <row r="3203" spans="26:27" x14ac:dyDescent="0.2">
      <c r="Z3203">
        <v>95241</v>
      </c>
      <c r="AA3203" t="s">
        <v>2836</v>
      </c>
    </row>
    <row r="3204" spans="26:27" x14ac:dyDescent="0.2">
      <c r="Z3204">
        <v>95242</v>
      </c>
      <c r="AA3204" t="s">
        <v>2836</v>
      </c>
    </row>
    <row r="3205" spans="26:27" x14ac:dyDescent="0.2">
      <c r="Z3205">
        <v>95245</v>
      </c>
      <c r="AA3205" t="s">
        <v>2837</v>
      </c>
    </row>
    <row r="3206" spans="26:27" x14ac:dyDescent="0.2">
      <c r="Z3206">
        <v>95245</v>
      </c>
      <c r="AA3206" t="s">
        <v>2838</v>
      </c>
    </row>
    <row r="3207" spans="26:27" x14ac:dyDescent="0.2">
      <c r="Z3207">
        <v>95246</v>
      </c>
      <c r="AA3207" t="s">
        <v>2839</v>
      </c>
    </row>
    <row r="3208" spans="26:27" x14ac:dyDescent="0.2">
      <c r="Z3208">
        <v>95246</v>
      </c>
      <c r="AA3208" t="s">
        <v>2840</v>
      </c>
    </row>
    <row r="3209" spans="26:27" x14ac:dyDescent="0.2">
      <c r="Z3209">
        <v>95246</v>
      </c>
      <c r="AA3209" t="s">
        <v>2841</v>
      </c>
    </row>
    <row r="3210" spans="26:27" x14ac:dyDescent="0.2">
      <c r="Z3210">
        <v>95246</v>
      </c>
      <c r="AA3210" t="s">
        <v>2842</v>
      </c>
    </row>
    <row r="3211" spans="26:27" x14ac:dyDescent="0.2">
      <c r="Z3211">
        <v>95247</v>
      </c>
      <c r="AA3211" t="s">
        <v>2826</v>
      </c>
    </row>
    <row r="3212" spans="26:27" x14ac:dyDescent="0.2">
      <c r="Z3212">
        <v>95248</v>
      </c>
      <c r="AA3212" t="s">
        <v>2843</v>
      </c>
    </row>
    <row r="3213" spans="26:27" x14ac:dyDescent="0.2">
      <c r="Z3213">
        <v>95248</v>
      </c>
      <c r="AA3213" t="s">
        <v>2844</v>
      </c>
    </row>
    <row r="3214" spans="26:27" x14ac:dyDescent="0.2">
      <c r="Z3214">
        <v>95248</v>
      </c>
      <c r="AA3214" t="s">
        <v>2845</v>
      </c>
    </row>
    <row r="3215" spans="26:27" x14ac:dyDescent="0.2">
      <c r="Z3215">
        <v>95249</v>
      </c>
      <c r="AA3215" t="s">
        <v>2846</v>
      </c>
    </row>
    <row r="3216" spans="26:27" x14ac:dyDescent="0.2">
      <c r="Z3216">
        <v>95250</v>
      </c>
      <c r="AA3216" t="s">
        <v>2846</v>
      </c>
    </row>
    <row r="3217" spans="26:27" x14ac:dyDescent="0.2">
      <c r="Z3217">
        <v>95250</v>
      </c>
      <c r="AA3217" t="s">
        <v>2841</v>
      </c>
    </row>
    <row r="3218" spans="26:27" x14ac:dyDescent="0.2">
      <c r="Z3218">
        <v>95251</v>
      </c>
      <c r="AA3218" t="s">
        <v>2827</v>
      </c>
    </row>
    <row r="3219" spans="26:27" x14ac:dyDescent="0.2">
      <c r="Z3219">
        <v>95252</v>
      </c>
      <c r="AA3219" t="s">
        <v>2822</v>
      </c>
    </row>
    <row r="3220" spans="26:27" x14ac:dyDescent="0.2">
      <c r="Z3220">
        <v>95253</v>
      </c>
      <c r="AA3220" t="s">
        <v>2847</v>
      </c>
    </row>
    <row r="3221" spans="26:27" x14ac:dyDescent="0.2">
      <c r="Z3221">
        <v>95254</v>
      </c>
      <c r="AA3221" t="s">
        <v>2848</v>
      </c>
    </row>
    <row r="3222" spans="26:27" x14ac:dyDescent="0.2">
      <c r="Z3222">
        <v>95255</v>
      </c>
      <c r="AA3222" t="s">
        <v>2849</v>
      </c>
    </row>
    <row r="3223" spans="26:27" x14ac:dyDescent="0.2">
      <c r="Z3223">
        <v>95257</v>
      </c>
      <c r="AA3223" t="s">
        <v>2850</v>
      </c>
    </row>
    <row r="3224" spans="26:27" x14ac:dyDescent="0.2">
      <c r="Z3224">
        <v>95258</v>
      </c>
      <c r="AA3224" t="s">
        <v>2851</v>
      </c>
    </row>
    <row r="3225" spans="26:27" x14ac:dyDescent="0.2">
      <c r="Z3225">
        <v>95267</v>
      </c>
      <c r="AA3225" t="s">
        <v>2808</v>
      </c>
    </row>
    <row r="3226" spans="26:27" x14ac:dyDescent="0.2">
      <c r="Z3226">
        <v>95267</v>
      </c>
      <c r="AA3226" t="s">
        <v>2809</v>
      </c>
    </row>
    <row r="3227" spans="26:27" x14ac:dyDescent="0.2">
      <c r="Z3227">
        <v>95269</v>
      </c>
      <c r="AA3227" t="s">
        <v>2808</v>
      </c>
    </row>
    <row r="3228" spans="26:27" x14ac:dyDescent="0.2">
      <c r="Z3228">
        <v>95269</v>
      </c>
      <c r="AA3228" t="s">
        <v>2809</v>
      </c>
    </row>
    <row r="3229" spans="26:27" x14ac:dyDescent="0.2">
      <c r="Z3229">
        <v>95296</v>
      </c>
      <c r="AA3229" t="s">
        <v>2852</v>
      </c>
    </row>
    <row r="3230" spans="26:27" x14ac:dyDescent="0.2">
      <c r="Z3230">
        <v>95296</v>
      </c>
      <c r="AA3230" t="s">
        <v>2853</v>
      </c>
    </row>
    <row r="3231" spans="26:27" x14ac:dyDescent="0.2">
      <c r="Z3231">
        <v>95296</v>
      </c>
      <c r="AA3231" t="s">
        <v>2809</v>
      </c>
    </row>
    <row r="3232" spans="26:27" x14ac:dyDescent="0.2">
      <c r="Z3232">
        <v>95297</v>
      </c>
      <c r="AA3232" t="s">
        <v>2809</v>
      </c>
    </row>
    <row r="3233" spans="26:27" x14ac:dyDescent="0.2">
      <c r="Z3233">
        <v>95297</v>
      </c>
      <c r="AA3233" t="s">
        <v>2854</v>
      </c>
    </row>
    <row r="3234" spans="26:27" x14ac:dyDescent="0.2">
      <c r="Z3234">
        <v>95301</v>
      </c>
      <c r="AA3234" t="s">
        <v>2855</v>
      </c>
    </row>
    <row r="3235" spans="26:27" x14ac:dyDescent="0.2">
      <c r="Z3235">
        <v>95303</v>
      </c>
      <c r="AA3235" t="s">
        <v>2856</v>
      </c>
    </row>
    <row r="3236" spans="26:27" x14ac:dyDescent="0.2">
      <c r="Z3236">
        <v>95304</v>
      </c>
      <c r="AA3236" t="s">
        <v>2857</v>
      </c>
    </row>
    <row r="3237" spans="26:27" x14ac:dyDescent="0.2">
      <c r="Z3237">
        <v>95304</v>
      </c>
      <c r="AA3237" t="s">
        <v>2858</v>
      </c>
    </row>
    <row r="3238" spans="26:27" x14ac:dyDescent="0.2">
      <c r="Z3238">
        <v>95305</v>
      </c>
      <c r="AA3238" t="s">
        <v>2859</v>
      </c>
    </row>
    <row r="3239" spans="26:27" x14ac:dyDescent="0.2">
      <c r="Z3239">
        <v>95306</v>
      </c>
      <c r="AA3239" t="s">
        <v>2860</v>
      </c>
    </row>
    <row r="3240" spans="26:27" x14ac:dyDescent="0.2">
      <c r="Z3240">
        <v>95307</v>
      </c>
      <c r="AA3240" t="s">
        <v>2861</v>
      </c>
    </row>
    <row r="3241" spans="26:27" x14ac:dyDescent="0.2">
      <c r="Z3241">
        <v>95309</v>
      </c>
      <c r="AA3241" t="s">
        <v>2862</v>
      </c>
    </row>
    <row r="3242" spans="26:27" x14ac:dyDescent="0.2">
      <c r="Z3242">
        <v>95310</v>
      </c>
      <c r="AA3242" t="s">
        <v>2863</v>
      </c>
    </row>
    <row r="3243" spans="26:27" x14ac:dyDescent="0.2">
      <c r="Z3243">
        <v>95311</v>
      </c>
      <c r="AA3243" t="s">
        <v>2864</v>
      </c>
    </row>
    <row r="3244" spans="26:27" x14ac:dyDescent="0.2">
      <c r="Z3244">
        <v>95312</v>
      </c>
      <c r="AA3244" t="s">
        <v>2865</v>
      </c>
    </row>
    <row r="3245" spans="26:27" x14ac:dyDescent="0.2">
      <c r="Z3245">
        <v>95313</v>
      </c>
      <c r="AA3245" t="s">
        <v>2866</v>
      </c>
    </row>
    <row r="3246" spans="26:27" x14ac:dyDescent="0.2">
      <c r="Z3246">
        <v>95314</v>
      </c>
      <c r="AA3246" t="s">
        <v>2867</v>
      </c>
    </row>
    <row r="3247" spans="26:27" x14ac:dyDescent="0.2">
      <c r="Z3247">
        <v>95314</v>
      </c>
      <c r="AA3247" t="s">
        <v>2868</v>
      </c>
    </row>
    <row r="3248" spans="26:27" x14ac:dyDescent="0.2">
      <c r="Z3248">
        <v>95315</v>
      </c>
      <c r="AA3248" t="s">
        <v>2869</v>
      </c>
    </row>
    <row r="3249" spans="26:27" x14ac:dyDescent="0.2">
      <c r="Z3249">
        <v>95316</v>
      </c>
      <c r="AA3249" t="s">
        <v>2870</v>
      </c>
    </row>
    <row r="3250" spans="26:27" x14ac:dyDescent="0.2">
      <c r="Z3250">
        <v>95317</v>
      </c>
      <c r="AA3250" t="s">
        <v>2871</v>
      </c>
    </row>
    <row r="3251" spans="26:27" x14ac:dyDescent="0.2">
      <c r="Z3251">
        <v>95318</v>
      </c>
      <c r="AA3251" t="s">
        <v>2872</v>
      </c>
    </row>
    <row r="3252" spans="26:27" x14ac:dyDescent="0.2">
      <c r="Z3252">
        <v>95319</v>
      </c>
      <c r="AA3252" t="s">
        <v>2873</v>
      </c>
    </row>
    <row r="3253" spans="26:27" x14ac:dyDescent="0.2">
      <c r="Z3253">
        <v>95320</v>
      </c>
      <c r="AA3253" t="s">
        <v>2874</v>
      </c>
    </row>
    <row r="3254" spans="26:27" x14ac:dyDescent="0.2">
      <c r="Z3254">
        <v>95321</v>
      </c>
      <c r="AA3254" t="s">
        <v>2875</v>
      </c>
    </row>
    <row r="3255" spans="26:27" x14ac:dyDescent="0.2">
      <c r="Z3255">
        <v>95322</v>
      </c>
      <c r="AA3255" t="s">
        <v>2876</v>
      </c>
    </row>
    <row r="3256" spans="26:27" x14ac:dyDescent="0.2">
      <c r="Z3256">
        <v>95322</v>
      </c>
      <c r="AA3256" t="s">
        <v>2877</v>
      </c>
    </row>
    <row r="3257" spans="26:27" x14ac:dyDescent="0.2">
      <c r="Z3257">
        <v>95323</v>
      </c>
      <c r="AA3257" t="s">
        <v>2878</v>
      </c>
    </row>
    <row r="3258" spans="26:27" x14ac:dyDescent="0.2">
      <c r="Z3258">
        <v>95324</v>
      </c>
      <c r="AA3258" t="s">
        <v>2879</v>
      </c>
    </row>
    <row r="3259" spans="26:27" x14ac:dyDescent="0.2">
      <c r="Z3259">
        <v>95325</v>
      </c>
      <c r="AA3259" t="s">
        <v>2880</v>
      </c>
    </row>
    <row r="3260" spans="26:27" x14ac:dyDescent="0.2">
      <c r="Z3260">
        <v>95326</v>
      </c>
      <c r="AA3260" t="s">
        <v>2881</v>
      </c>
    </row>
    <row r="3261" spans="26:27" x14ac:dyDescent="0.2">
      <c r="Z3261">
        <v>95327</v>
      </c>
      <c r="AA3261" t="s">
        <v>2882</v>
      </c>
    </row>
    <row r="3262" spans="26:27" x14ac:dyDescent="0.2">
      <c r="Z3262">
        <v>95328</v>
      </c>
      <c r="AA3262" t="s">
        <v>2883</v>
      </c>
    </row>
    <row r="3263" spans="26:27" x14ac:dyDescent="0.2">
      <c r="Z3263">
        <v>95329</v>
      </c>
      <c r="AA3263" t="s">
        <v>2884</v>
      </c>
    </row>
    <row r="3264" spans="26:27" x14ac:dyDescent="0.2">
      <c r="Z3264">
        <v>95330</v>
      </c>
      <c r="AA3264" t="s">
        <v>2885</v>
      </c>
    </row>
    <row r="3265" spans="26:27" x14ac:dyDescent="0.2">
      <c r="Z3265">
        <v>95333</v>
      </c>
      <c r="AA3265" t="s">
        <v>2886</v>
      </c>
    </row>
    <row r="3266" spans="26:27" x14ac:dyDescent="0.2">
      <c r="Z3266">
        <v>95334</v>
      </c>
      <c r="AA3266" t="s">
        <v>2887</v>
      </c>
    </row>
    <row r="3267" spans="26:27" x14ac:dyDescent="0.2">
      <c r="Z3267">
        <v>95335</v>
      </c>
      <c r="AA3267" t="s">
        <v>2888</v>
      </c>
    </row>
    <row r="3268" spans="26:27" x14ac:dyDescent="0.2">
      <c r="Z3268">
        <v>95335</v>
      </c>
      <c r="AA3268" t="s">
        <v>2889</v>
      </c>
    </row>
    <row r="3269" spans="26:27" x14ac:dyDescent="0.2">
      <c r="Z3269">
        <v>95336</v>
      </c>
      <c r="AA3269" t="s">
        <v>2890</v>
      </c>
    </row>
    <row r="3270" spans="26:27" x14ac:dyDescent="0.2">
      <c r="Z3270">
        <v>95337</v>
      </c>
      <c r="AA3270" t="s">
        <v>2890</v>
      </c>
    </row>
    <row r="3271" spans="26:27" x14ac:dyDescent="0.2">
      <c r="Z3271">
        <v>95338</v>
      </c>
      <c r="AA3271" t="s">
        <v>1138</v>
      </c>
    </row>
    <row r="3272" spans="26:27" x14ac:dyDescent="0.2">
      <c r="Z3272">
        <v>95340</v>
      </c>
      <c r="AA3272" t="s">
        <v>1142</v>
      </c>
    </row>
    <row r="3273" spans="26:27" x14ac:dyDescent="0.2">
      <c r="Z3273">
        <v>95341</v>
      </c>
      <c r="AA3273" t="s">
        <v>1142</v>
      </c>
    </row>
    <row r="3274" spans="26:27" x14ac:dyDescent="0.2">
      <c r="Z3274">
        <v>95343</v>
      </c>
      <c r="AA3274" t="s">
        <v>1142</v>
      </c>
    </row>
    <row r="3275" spans="26:27" x14ac:dyDescent="0.2">
      <c r="Z3275">
        <v>95344</v>
      </c>
      <c r="AA3275" t="s">
        <v>1142</v>
      </c>
    </row>
    <row r="3276" spans="26:27" x14ac:dyDescent="0.2">
      <c r="Z3276">
        <v>95345</v>
      </c>
      <c r="AA3276" t="s">
        <v>2891</v>
      </c>
    </row>
    <row r="3277" spans="26:27" x14ac:dyDescent="0.2">
      <c r="Z3277">
        <v>95346</v>
      </c>
      <c r="AA3277" t="s">
        <v>2892</v>
      </c>
    </row>
    <row r="3278" spans="26:27" x14ac:dyDescent="0.2">
      <c r="Z3278">
        <v>95347</v>
      </c>
      <c r="AA3278" t="s">
        <v>2893</v>
      </c>
    </row>
    <row r="3279" spans="26:27" x14ac:dyDescent="0.2">
      <c r="Z3279">
        <v>95348</v>
      </c>
      <c r="AA3279" t="s">
        <v>1142</v>
      </c>
    </row>
    <row r="3280" spans="26:27" x14ac:dyDescent="0.2">
      <c r="Z3280">
        <v>95350</v>
      </c>
      <c r="AA3280" t="s">
        <v>2894</v>
      </c>
    </row>
    <row r="3281" spans="26:27" x14ac:dyDescent="0.2">
      <c r="Z3281">
        <v>95351</v>
      </c>
      <c r="AA3281" t="s">
        <v>2894</v>
      </c>
    </row>
    <row r="3282" spans="26:27" x14ac:dyDescent="0.2">
      <c r="Z3282">
        <v>95352</v>
      </c>
      <c r="AA3282" t="s">
        <v>2894</v>
      </c>
    </row>
    <row r="3283" spans="26:27" x14ac:dyDescent="0.2">
      <c r="Z3283">
        <v>95353</v>
      </c>
      <c r="AA3283" t="s">
        <v>2894</v>
      </c>
    </row>
    <row r="3284" spans="26:27" x14ac:dyDescent="0.2">
      <c r="Z3284">
        <v>95354</v>
      </c>
      <c r="AA3284" t="s">
        <v>2894</v>
      </c>
    </row>
    <row r="3285" spans="26:27" x14ac:dyDescent="0.2">
      <c r="Z3285">
        <v>95355</v>
      </c>
      <c r="AA3285" t="s">
        <v>2894</v>
      </c>
    </row>
    <row r="3286" spans="26:27" x14ac:dyDescent="0.2">
      <c r="Z3286">
        <v>95356</v>
      </c>
      <c r="AA3286" t="s">
        <v>2894</v>
      </c>
    </row>
    <row r="3287" spans="26:27" x14ac:dyDescent="0.2">
      <c r="Z3287">
        <v>95357</v>
      </c>
      <c r="AA3287" t="s">
        <v>2894</v>
      </c>
    </row>
    <row r="3288" spans="26:27" x14ac:dyDescent="0.2">
      <c r="Z3288">
        <v>95358</v>
      </c>
      <c r="AA3288" t="s">
        <v>2894</v>
      </c>
    </row>
    <row r="3289" spans="26:27" x14ac:dyDescent="0.2">
      <c r="Z3289">
        <v>95360</v>
      </c>
      <c r="AA3289" t="s">
        <v>2895</v>
      </c>
    </row>
    <row r="3290" spans="26:27" x14ac:dyDescent="0.2">
      <c r="Z3290">
        <v>95361</v>
      </c>
      <c r="AA3290" t="s">
        <v>2896</v>
      </c>
    </row>
    <row r="3291" spans="26:27" x14ac:dyDescent="0.2">
      <c r="Z3291">
        <v>95361</v>
      </c>
      <c r="AA3291" t="s">
        <v>2897</v>
      </c>
    </row>
    <row r="3292" spans="26:27" x14ac:dyDescent="0.2">
      <c r="Z3292">
        <v>95361</v>
      </c>
      <c r="AA3292" t="s">
        <v>2898</v>
      </c>
    </row>
    <row r="3293" spans="26:27" x14ac:dyDescent="0.2">
      <c r="Z3293">
        <v>95363</v>
      </c>
      <c r="AA3293" t="s">
        <v>2899</v>
      </c>
    </row>
    <row r="3294" spans="26:27" x14ac:dyDescent="0.2">
      <c r="Z3294">
        <v>95363</v>
      </c>
      <c r="AA3294" t="s">
        <v>2900</v>
      </c>
    </row>
    <row r="3295" spans="26:27" x14ac:dyDescent="0.2">
      <c r="Z3295">
        <v>95364</v>
      </c>
      <c r="AA3295" t="s">
        <v>2868</v>
      </c>
    </row>
    <row r="3296" spans="26:27" x14ac:dyDescent="0.2">
      <c r="Z3296">
        <v>95365</v>
      </c>
      <c r="AA3296" t="s">
        <v>2901</v>
      </c>
    </row>
    <row r="3297" spans="26:27" x14ac:dyDescent="0.2">
      <c r="Z3297">
        <v>95366</v>
      </c>
      <c r="AA3297" t="s">
        <v>2902</v>
      </c>
    </row>
    <row r="3298" spans="26:27" x14ac:dyDescent="0.2">
      <c r="Z3298">
        <v>95367</v>
      </c>
      <c r="AA3298" t="s">
        <v>2903</v>
      </c>
    </row>
    <row r="3299" spans="26:27" x14ac:dyDescent="0.2">
      <c r="Z3299">
        <v>95368</v>
      </c>
      <c r="AA3299" t="s">
        <v>2904</v>
      </c>
    </row>
    <row r="3300" spans="26:27" x14ac:dyDescent="0.2">
      <c r="Z3300">
        <v>95369</v>
      </c>
      <c r="AA3300" t="s">
        <v>2905</v>
      </c>
    </row>
    <row r="3301" spans="26:27" x14ac:dyDescent="0.2">
      <c r="Z3301">
        <v>95370</v>
      </c>
      <c r="AA3301" t="s">
        <v>2906</v>
      </c>
    </row>
    <row r="3302" spans="26:27" x14ac:dyDescent="0.2">
      <c r="Z3302">
        <v>95372</v>
      </c>
      <c r="AA3302" t="s">
        <v>2907</v>
      </c>
    </row>
    <row r="3303" spans="26:27" x14ac:dyDescent="0.2">
      <c r="Z3303">
        <v>95373</v>
      </c>
      <c r="AA3303" t="s">
        <v>2906</v>
      </c>
    </row>
    <row r="3304" spans="26:27" x14ac:dyDescent="0.2">
      <c r="Z3304">
        <v>95373</v>
      </c>
      <c r="AA3304" t="s">
        <v>2908</v>
      </c>
    </row>
    <row r="3305" spans="26:27" x14ac:dyDescent="0.2">
      <c r="Z3305">
        <v>95374</v>
      </c>
      <c r="AA3305" t="s">
        <v>2909</v>
      </c>
    </row>
    <row r="3306" spans="26:27" x14ac:dyDescent="0.2">
      <c r="Z3306">
        <v>95375</v>
      </c>
      <c r="AA3306" t="s">
        <v>2868</v>
      </c>
    </row>
    <row r="3307" spans="26:27" x14ac:dyDescent="0.2">
      <c r="Z3307">
        <v>95375</v>
      </c>
      <c r="AA3307" t="s">
        <v>2910</v>
      </c>
    </row>
    <row r="3308" spans="26:27" x14ac:dyDescent="0.2">
      <c r="Z3308">
        <v>95376</v>
      </c>
      <c r="AA3308" t="s">
        <v>2858</v>
      </c>
    </row>
    <row r="3309" spans="26:27" x14ac:dyDescent="0.2">
      <c r="Z3309">
        <v>95377</v>
      </c>
      <c r="AA3309" t="s">
        <v>2858</v>
      </c>
    </row>
    <row r="3310" spans="26:27" x14ac:dyDescent="0.2">
      <c r="Z3310">
        <v>95378</v>
      </c>
      <c r="AA3310" t="s">
        <v>2858</v>
      </c>
    </row>
    <row r="3311" spans="26:27" x14ac:dyDescent="0.2">
      <c r="Z3311">
        <v>95379</v>
      </c>
      <c r="AA3311" t="s">
        <v>1220</v>
      </c>
    </row>
    <row r="3312" spans="26:27" x14ac:dyDescent="0.2">
      <c r="Z3312">
        <v>95380</v>
      </c>
      <c r="AA3312" t="s">
        <v>2911</v>
      </c>
    </row>
    <row r="3313" spans="26:27" x14ac:dyDescent="0.2">
      <c r="Z3313">
        <v>95381</v>
      </c>
      <c r="AA3313" t="s">
        <v>2911</v>
      </c>
    </row>
    <row r="3314" spans="26:27" x14ac:dyDescent="0.2">
      <c r="Z3314">
        <v>95382</v>
      </c>
      <c r="AA3314" t="s">
        <v>2911</v>
      </c>
    </row>
    <row r="3315" spans="26:27" x14ac:dyDescent="0.2">
      <c r="Z3315">
        <v>95383</v>
      </c>
      <c r="AA3315" t="s">
        <v>2912</v>
      </c>
    </row>
    <row r="3316" spans="26:27" x14ac:dyDescent="0.2">
      <c r="Z3316">
        <v>95385</v>
      </c>
      <c r="AA3316" t="s">
        <v>2858</v>
      </c>
    </row>
    <row r="3317" spans="26:27" x14ac:dyDescent="0.2">
      <c r="Z3317">
        <v>95385</v>
      </c>
      <c r="AA3317" t="s">
        <v>2913</v>
      </c>
    </row>
    <row r="3318" spans="26:27" x14ac:dyDescent="0.2">
      <c r="Z3318">
        <v>95386</v>
      </c>
      <c r="AA3318" t="s">
        <v>2914</v>
      </c>
    </row>
    <row r="3319" spans="26:27" x14ac:dyDescent="0.2">
      <c r="Z3319">
        <v>95387</v>
      </c>
      <c r="AA3319" t="s">
        <v>2915</v>
      </c>
    </row>
    <row r="3320" spans="26:27" x14ac:dyDescent="0.2">
      <c r="Z3320">
        <v>95388</v>
      </c>
      <c r="AA3320" t="s">
        <v>2916</v>
      </c>
    </row>
    <row r="3321" spans="26:27" x14ac:dyDescent="0.2">
      <c r="Z3321">
        <v>95389</v>
      </c>
      <c r="AA3321" t="s">
        <v>2917</v>
      </c>
    </row>
    <row r="3322" spans="26:27" x14ac:dyDescent="0.2">
      <c r="Z3322">
        <v>95389</v>
      </c>
      <c r="AA3322" t="s">
        <v>2918</v>
      </c>
    </row>
    <row r="3323" spans="26:27" x14ac:dyDescent="0.2">
      <c r="Z3323">
        <v>95389</v>
      </c>
      <c r="AA3323" t="s">
        <v>2919</v>
      </c>
    </row>
    <row r="3324" spans="26:27" x14ac:dyDescent="0.2">
      <c r="Z3324">
        <v>95389</v>
      </c>
      <c r="AA3324" t="s">
        <v>2920</v>
      </c>
    </row>
    <row r="3325" spans="26:27" x14ac:dyDescent="0.2">
      <c r="Z3325">
        <v>95391</v>
      </c>
      <c r="AA3325" t="s">
        <v>2921</v>
      </c>
    </row>
    <row r="3326" spans="26:27" x14ac:dyDescent="0.2">
      <c r="Z3326">
        <v>95391</v>
      </c>
      <c r="AA3326" t="s">
        <v>2922</v>
      </c>
    </row>
    <row r="3327" spans="26:27" x14ac:dyDescent="0.2">
      <c r="Z3327">
        <v>95391</v>
      </c>
      <c r="AA3327" t="s">
        <v>2858</v>
      </c>
    </row>
    <row r="3328" spans="26:27" x14ac:dyDescent="0.2">
      <c r="Z3328">
        <v>95397</v>
      </c>
      <c r="AA3328" t="s">
        <v>2894</v>
      </c>
    </row>
    <row r="3329" spans="26:27" x14ac:dyDescent="0.2">
      <c r="Z3329">
        <v>95397</v>
      </c>
      <c r="AA3329" t="s">
        <v>2923</v>
      </c>
    </row>
    <row r="3330" spans="26:27" x14ac:dyDescent="0.2">
      <c r="Z3330">
        <v>95401</v>
      </c>
      <c r="AA3330" t="s">
        <v>2924</v>
      </c>
    </row>
    <row r="3331" spans="26:27" x14ac:dyDescent="0.2">
      <c r="Z3331">
        <v>95402</v>
      </c>
      <c r="AA3331" t="s">
        <v>2924</v>
      </c>
    </row>
    <row r="3332" spans="26:27" x14ac:dyDescent="0.2">
      <c r="Z3332">
        <v>95403</v>
      </c>
      <c r="AA3332" t="s">
        <v>2925</v>
      </c>
    </row>
    <row r="3333" spans="26:27" x14ac:dyDescent="0.2">
      <c r="Z3333">
        <v>95403</v>
      </c>
      <c r="AA3333" t="s">
        <v>2924</v>
      </c>
    </row>
    <row r="3334" spans="26:27" x14ac:dyDescent="0.2">
      <c r="Z3334">
        <v>95404</v>
      </c>
      <c r="AA3334" t="s">
        <v>2924</v>
      </c>
    </row>
    <row r="3335" spans="26:27" x14ac:dyDescent="0.2">
      <c r="Z3335">
        <v>95405</v>
      </c>
      <c r="AA3335" t="s">
        <v>2924</v>
      </c>
    </row>
    <row r="3336" spans="26:27" x14ac:dyDescent="0.2">
      <c r="Z3336">
        <v>95406</v>
      </c>
      <c r="AA3336" t="s">
        <v>2924</v>
      </c>
    </row>
    <row r="3337" spans="26:27" x14ac:dyDescent="0.2">
      <c r="Z3337">
        <v>95407</v>
      </c>
      <c r="AA3337" t="s">
        <v>2926</v>
      </c>
    </row>
    <row r="3338" spans="26:27" x14ac:dyDescent="0.2">
      <c r="Z3338">
        <v>95407</v>
      </c>
      <c r="AA3338" t="s">
        <v>2924</v>
      </c>
    </row>
    <row r="3339" spans="26:27" x14ac:dyDescent="0.2">
      <c r="Z3339">
        <v>95409</v>
      </c>
      <c r="AA3339" t="s">
        <v>2927</v>
      </c>
    </row>
    <row r="3340" spans="26:27" x14ac:dyDescent="0.2">
      <c r="Z3340">
        <v>95409</v>
      </c>
      <c r="AA3340" t="s">
        <v>2924</v>
      </c>
    </row>
    <row r="3341" spans="26:27" x14ac:dyDescent="0.2">
      <c r="Z3341">
        <v>95410</v>
      </c>
      <c r="AA3341" t="s">
        <v>2928</v>
      </c>
    </row>
    <row r="3342" spans="26:27" x14ac:dyDescent="0.2">
      <c r="Z3342">
        <v>95412</v>
      </c>
      <c r="AA3342" t="s">
        <v>2929</v>
      </c>
    </row>
    <row r="3343" spans="26:27" x14ac:dyDescent="0.2">
      <c r="Z3343">
        <v>95415</v>
      </c>
      <c r="AA3343" t="s">
        <v>2930</v>
      </c>
    </row>
    <row r="3344" spans="26:27" x14ac:dyDescent="0.2">
      <c r="Z3344">
        <v>95416</v>
      </c>
      <c r="AA3344" t="s">
        <v>2931</v>
      </c>
    </row>
    <row r="3345" spans="26:27" x14ac:dyDescent="0.2">
      <c r="Z3345">
        <v>95416</v>
      </c>
      <c r="AA3345" t="s">
        <v>2932</v>
      </c>
    </row>
    <row r="3346" spans="26:27" x14ac:dyDescent="0.2">
      <c r="Z3346">
        <v>95416</v>
      </c>
      <c r="AA3346" t="s">
        <v>2933</v>
      </c>
    </row>
    <row r="3347" spans="26:27" x14ac:dyDescent="0.2">
      <c r="Z3347">
        <v>95416</v>
      </c>
      <c r="AA3347" t="s">
        <v>2934</v>
      </c>
    </row>
    <row r="3348" spans="26:27" x14ac:dyDescent="0.2">
      <c r="Z3348">
        <v>95417</v>
      </c>
      <c r="AA3348" t="s">
        <v>2935</v>
      </c>
    </row>
    <row r="3349" spans="26:27" x14ac:dyDescent="0.2">
      <c r="Z3349">
        <v>95417</v>
      </c>
      <c r="AA3349" t="s">
        <v>2936</v>
      </c>
    </row>
    <row r="3350" spans="26:27" x14ac:dyDescent="0.2">
      <c r="Z3350">
        <v>95418</v>
      </c>
      <c r="AA3350" t="s">
        <v>2937</v>
      </c>
    </row>
    <row r="3351" spans="26:27" x14ac:dyDescent="0.2">
      <c r="Z3351">
        <v>95418</v>
      </c>
      <c r="AA3351" t="s">
        <v>2938</v>
      </c>
    </row>
    <row r="3352" spans="26:27" x14ac:dyDescent="0.2">
      <c r="Z3352">
        <v>95419</v>
      </c>
      <c r="AA3352" t="s">
        <v>2939</v>
      </c>
    </row>
    <row r="3353" spans="26:27" x14ac:dyDescent="0.2">
      <c r="Z3353">
        <v>95420</v>
      </c>
      <c r="AA3353" t="s">
        <v>2940</v>
      </c>
    </row>
    <row r="3354" spans="26:27" x14ac:dyDescent="0.2">
      <c r="Z3354">
        <v>95421</v>
      </c>
      <c r="AA3354" t="s">
        <v>2941</v>
      </c>
    </row>
    <row r="3355" spans="26:27" x14ac:dyDescent="0.2">
      <c r="Z3355">
        <v>95422</v>
      </c>
      <c r="AA3355" t="s">
        <v>2942</v>
      </c>
    </row>
    <row r="3356" spans="26:27" x14ac:dyDescent="0.2">
      <c r="Z3356">
        <v>95423</v>
      </c>
      <c r="AA3356" t="s">
        <v>2943</v>
      </c>
    </row>
    <row r="3357" spans="26:27" x14ac:dyDescent="0.2">
      <c r="Z3357">
        <v>95423</v>
      </c>
      <c r="AA3357" t="s">
        <v>2944</v>
      </c>
    </row>
    <row r="3358" spans="26:27" x14ac:dyDescent="0.2">
      <c r="Z3358">
        <v>95423</v>
      </c>
      <c r="AA3358" t="s">
        <v>2945</v>
      </c>
    </row>
    <row r="3359" spans="26:27" x14ac:dyDescent="0.2">
      <c r="Z3359">
        <v>95424</v>
      </c>
      <c r="AA3359" t="s">
        <v>2946</v>
      </c>
    </row>
    <row r="3360" spans="26:27" x14ac:dyDescent="0.2">
      <c r="Z3360">
        <v>95425</v>
      </c>
      <c r="AA3360" t="s">
        <v>2947</v>
      </c>
    </row>
    <row r="3361" spans="26:27" x14ac:dyDescent="0.2">
      <c r="Z3361">
        <v>95425</v>
      </c>
      <c r="AA3361" t="s">
        <v>2948</v>
      </c>
    </row>
    <row r="3362" spans="26:27" x14ac:dyDescent="0.2">
      <c r="Z3362">
        <v>95425</v>
      </c>
      <c r="AA3362" t="s">
        <v>2949</v>
      </c>
    </row>
    <row r="3363" spans="26:27" x14ac:dyDescent="0.2">
      <c r="Z3363">
        <v>95426</v>
      </c>
      <c r="AA3363" t="s">
        <v>2950</v>
      </c>
    </row>
    <row r="3364" spans="26:27" x14ac:dyDescent="0.2">
      <c r="Z3364">
        <v>95427</v>
      </c>
      <c r="AA3364" t="s">
        <v>2951</v>
      </c>
    </row>
    <row r="3365" spans="26:27" x14ac:dyDescent="0.2">
      <c r="Z3365">
        <v>95427</v>
      </c>
      <c r="AA3365" t="s">
        <v>2952</v>
      </c>
    </row>
    <row r="3366" spans="26:27" x14ac:dyDescent="0.2">
      <c r="Z3366">
        <v>95428</v>
      </c>
      <c r="AA3366" t="s">
        <v>2953</v>
      </c>
    </row>
    <row r="3367" spans="26:27" x14ac:dyDescent="0.2">
      <c r="Z3367">
        <v>95429</v>
      </c>
      <c r="AA3367" t="s">
        <v>2954</v>
      </c>
    </row>
    <row r="3368" spans="26:27" x14ac:dyDescent="0.2">
      <c r="Z3368">
        <v>95430</v>
      </c>
      <c r="AA3368" t="s">
        <v>2955</v>
      </c>
    </row>
    <row r="3369" spans="26:27" x14ac:dyDescent="0.2">
      <c r="Z3369">
        <v>95431</v>
      </c>
      <c r="AA3369" t="s">
        <v>2956</v>
      </c>
    </row>
    <row r="3370" spans="26:27" x14ac:dyDescent="0.2">
      <c r="Z3370">
        <v>95432</v>
      </c>
      <c r="AA3370" t="s">
        <v>2957</v>
      </c>
    </row>
    <row r="3371" spans="26:27" x14ac:dyDescent="0.2">
      <c r="Z3371">
        <v>95433</v>
      </c>
      <c r="AA3371" t="s">
        <v>2958</v>
      </c>
    </row>
    <row r="3372" spans="26:27" x14ac:dyDescent="0.2">
      <c r="Z3372">
        <v>95435</v>
      </c>
      <c r="AA3372" t="s">
        <v>2959</v>
      </c>
    </row>
    <row r="3373" spans="26:27" x14ac:dyDescent="0.2">
      <c r="Z3373">
        <v>95436</v>
      </c>
      <c r="AA3373" t="s">
        <v>2960</v>
      </c>
    </row>
    <row r="3374" spans="26:27" x14ac:dyDescent="0.2">
      <c r="Z3374">
        <v>95437</v>
      </c>
      <c r="AA3374" t="s">
        <v>2961</v>
      </c>
    </row>
    <row r="3375" spans="26:27" x14ac:dyDescent="0.2">
      <c r="Z3375">
        <v>95437</v>
      </c>
      <c r="AA3375" t="s">
        <v>2962</v>
      </c>
    </row>
    <row r="3376" spans="26:27" x14ac:dyDescent="0.2">
      <c r="Z3376">
        <v>95437</v>
      </c>
      <c r="AA3376" t="s">
        <v>2963</v>
      </c>
    </row>
    <row r="3377" spans="26:27" x14ac:dyDescent="0.2">
      <c r="Z3377">
        <v>95437</v>
      </c>
      <c r="AA3377" t="s">
        <v>2964</v>
      </c>
    </row>
    <row r="3378" spans="26:27" x14ac:dyDescent="0.2">
      <c r="Z3378">
        <v>95437</v>
      </c>
      <c r="AA3378" t="s">
        <v>2965</v>
      </c>
    </row>
    <row r="3379" spans="26:27" x14ac:dyDescent="0.2">
      <c r="Z3379">
        <v>95437</v>
      </c>
      <c r="AA3379" t="s">
        <v>2966</v>
      </c>
    </row>
    <row r="3380" spans="26:27" x14ac:dyDescent="0.2">
      <c r="Z3380">
        <v>95437</v>
      </c>
      <c r="AA3380" t="s">
        <v>2967</v>
      </c>
    </row>
    <row r="3381" spans="26:27" x14ac:dyDescent="0.2">
      <c r="Z3381">
        <v>95439</v>
      </c>
      <c r="AA3381" t="s">
        <v>2968</v>
      </c>
    </row>
    <row r="3382" spans="26:27" x14ac:dyDescent="0.2">
      <c r="Z3382">
        <v>95441</v>
      </c>
      <c r="AA3382" t="s">
        <v>2969</v>
      </c>
    </row>
    <row r="3383" spans="26:27" x14ac:dyDescent="0.2">
      <c r="Z3383">
        <v>95442</v>
      </c>
      <c r="AA3383" t="s">
        <v>2970</v>
      </c>
    </row>
    <row r="3384" spans="26:27" x14ac:dyDescent="0.2">
      <c r="Z3384">
        <v>95443</v>
      </c>
      <c r="AA3384" t="s">
        <v>2971</v>
      </c>
    </row>
    <row r="3385" spans="26:27" x14ac:dyDescent="0.2">
      <c r="Z3385">
        <v>95444</v>
      </c>
      <c r="AA3385" t="s">
        <v>2972</v>
      </c>
    </row>
    <row r="3386" spans="26:27" x14ac:dyDescent="0.2">
      <c r="Z3386">
        <v>95445</v>
      </c>
      <c r="AA3386" t="s">
        <v>2973</v>
      </c>
    </row>
    <row r="3387" spans="26:27" x14ac:dyDescent="0.2">
      <c r="Z3387">
        <v>95445</v>
      </c>
      <c r="AA3387" t="s">
        <v>2974</v>
      </c>
    </row>
    <row r="3388" spans="26:27" x14ac:dyDescent="0.2">
      <c r="Z3388">
        <v>95445</v>
      </c>
      <c r="AA3388" t="s">
        <v>2975</v>
      </c>
    </row>
    <row r="3389" spans="26:27" x14ac:dyDescent="0.2">
      <c r="Z3389">
        <v>95446</v>
      </c>
      <c r="AA3389" t="s">
        <v>2976</v>
      </c>
    </row>
    <row r="3390" spans="26:27" x14ac:dyDescent="0.2">
      <c r="Z3390">
        <v>95446</v>
      </c>
      <c r="AA3390" t="s">
        <v>2977</v>
      </c>
    </row>
    <row r="3391" spans="26:27" x14ac:dyDescent="0.2">
      <c r="Z3391">
        <v>95448</v>
      </c>
      <c r="AA3391" t="s">
        <v>2978</v>
      </c>
    </row>
    <row r="3392" spans="26:27" x14ac:dyDescent="0.2">
      <c r="Z3392">
        <v>95449</v>
      </c>
      <c r="AA3392" t="s">
        <v>2979</v>
      </c>
    </row>
    <row r="3393" spans="26:27" x14ac:dyDescent="0.2">
      <c r="Z3393">
        <v>95450</v>
      </c>
      <c r="AA3393" t="s">
        <v>2980</v>
      </c>
    </row>
    <row r="3394" spans="26:27" x14ac:dyDescent="0.2">
      <c r="Z3394">
        <v>95450</v>
      </c>
      <c r="AA3394" t="s">
        <v>2981</v>
      </c>
    </row>
    <row r="3395" spans="26:27" x14ac:dyDescent="0.2">
      <c r="Z3395">
        <v>95451</v>
      </c>
      <c r="AA3395" t="s">
        <v>2982</v>
      </c>
    </row>
    <row r="3396" spans="26:27" x14ac:dyDescent="0.2">
      <c r="Z3396">
        <v>95452</v>
      </c>
      <c r="AA3396" t="s">
        <v>2927</v>
      </c>
    </row>
    <row r="3397" spans="26:27" x14ac:dyDescent="0.2">
      <c r="Z3397">
        <v>95453</v>
      </c>
      <c r="AA3397" t="s">
        <v>2983</v>
      </c>
    </row>
    <row r="3398" spans="26:27" x14ac:dyDescent="0.2">
      <c r="Z3398">
        <v>95454</v>
      </c>
      <c r="AA3398" t="s">
        <v>2936</v>
      </c>
    </row>
    <row r="3399" spans="26:27" x14ac:dyDescent="0.2">
      <c r="Z3399">
        <v>95454</v>
      </c>
      <c r="AA3399" t="s">
        <v>2984</v>
      </c>
    </row>
    <row r="3400" spans="26:27" x14ac:dyDescent="0.2">
      <c r="Z3400">
        <v>95456</v>
      </c>
      <c r="AA3400" t="s">
        <v>2985</v>
      </c>
    </row>
    <row r="3401" spans="26:27" x14ac:dyDescent="0.2">
      <c r="Z3401">
        <v>95456</v>
      </c>
      <c r="AA3401" t="s">
        <v>2986</v>
      </c>
    </row>
    <row r="3402" spans="26:27" x14ac:dyDescent="0.2">
      <c r="Z3402">
        <v>95457</v>
      </c>
      <c r="AA3402" t="s">
        <v>2987</v>
      </c>
    </row>
    <row r="3403" spans="26:27" x14ac:dyDescent="0.2">
      <c r="Z3403">
        <v>95458</v>
      </c>
      <c r="AA3403" t="s">
        <v>2988</v>
      </c>
    </row>
    <row r="3404" spans="26:27" x14ac:dyDescent="0.2">
      <c r="Z3404">
        <v>95459</v>
      </c>
      <c r="AA3404" t="s">
        <v>2989</v>
      </c>
    </row>
    <row r="3405" spans="26:27" x14ac:dyDescent="0.2">
      <c r="Z3405">
        <v>95459</v>
      </c>
      <c r="AA3405" t="s">
        <v>2990</v>
      </c>
    </row>
    <row r="3406" spans="26:27" x14ac:dyDescent="0.2">
      <c r="Z3406">
        <v>95460</v>
      </c>
      <c r="AA3406" t="s">
        <v>2991</v>
      </c>
    </row>
    <row r="3407" spans="26:27" x14ac:dyDescent="0.2">
      <c r="Z3407">
        <v>95461</v>
      </c>
      <c r="AA3407" t="s">
        <v>2992</v>
      </c>
    </row>
    <row r="3408" spans="26:27" x14ac:dyDescent="0.2">
      <c r="Z3408">
        <v>95461</v>
      </c>
      <c r="AA3408" t="s">
        <v>2993</v>
      </c>
    </row>
    <row r="3409" spans="26:27" x14ac:dyDescent="0.2">
      <c r="Z3409">
        <v>95461</v>
      </c>
      <c r="AA3409" t="s">
        <v>2994</v>
      </c>
    </row>
    <row r="3410" spans="26:27" x14ac:dyDescent="0.2">
      <c r="Z3410">
        <v>95462</v>
      </c>
      <c r="AA3410" t="s">
        <v>2995</v>
      </c>
    </row>
    <row r="3411" spans="26:27" x14ac:dyDescent="0.2">
      <c r="Z3411">
        <v>95462</v>
      </c>
      <c r="AA3411" t="s">
        <v>2996</v>
      </c>
    </row>
    <row r="3412" spans="26:27" x14ac:dyDescent="0.2">
      <c r="Z3412">
        <v>95462</v>
      </c>
      <c r="AA3412" t="s">
        <v>2997</v>
      </c>
    </row>
    <row r="3413" spans="26:27" x14ac:dyDescent="0.2">
      <c r="Z3413">
        <v>95463</v>
      </c>
      <c r="AA3413" t="s">
        <v>2998</v>
      </c>
    </row>
    <row r="3414" spans="26:27" x14ac:dyDescent="0.2">
      <c r="Z3414">
        <v>95463</v>
      </c>
      <c r="AA3414" t="s">
        <v>2999</v>
      </c>
    </row>
    <row r="3415" spans="26:27" x14ac:dyDescent="0.2">
      <c r="Z3415">
        <v>95464</v>
      </c>
      <c r="AA3415" t="s">
        <v>3000</v>
      </c>
    </row>
    <row r="3416" spans="26:27" x14ac:dyDescent="0.2">
      <c r="Z3416">
        <v>95465</v>
      </c>
      <c r="AA3416" t="s">
        <v>3001</v>
      </c>
    </row>
    <row r="3417" spans="26:27" x14ac:dyDescent="0.2">
      <c r="Z3417">
        <v>95466</v>
      </c>
      <c r="AA3417" t="s">
        <v>2999</v>
      </c>
    </row>
    <row r="3418" spans="26:27" x14ac:dyDescent="0.2">
      <c r="Z3418">
        <v>95467</v>
      </c>
      <c r="AA3418" t="s">
        <v>3002</v>
      </c>
    </row>
    <row r="3419" spans="26:27" x14ac:dyDescent="0.2">
      <c r="Z3419">
        <v>95467</v>
      </c>
      <c r="AA3419" t="s">
        <v>3003</v>
      </c>
    </row>
    <row r="3420" spans="26:27" x14ac:dyDescent="0.2">
      <c r="Z3420">
        <v>95468</v>
      </c>
      <c r="AA3420" t="s">
        <v>3004</v>
      </c>
    </row>
    <row r="3421" spans="26:27" x14ac:dyDescent="0.2">
      <c r="Z3421">
        <v>95468</v>
      </c>
      <c r="AA3421" t="s">
        <v>3005</v>
      </c>
    </row>
    <row r="3422" spans="26:27" x14ac:dyDescent="0.2">
      <c r="Z3422">
        <v>95469</v>
      </c>
      <c r="AA3422" t="s">
        <v>3006</v>
      </c>
    </row>
    <row r="3423" spans="26:27" x14ac:dyDescent="0.2">
      <c r="Z3423">
        <v>95470</v>
      </c>
      <c r="AA3423" t="s">
        <v>3007</v>
      </c>
    </row>
    <row r="3424" spans="26:27" x14ac:dyDescent="0.2">
      <c r="Z3424">
        <v>95471</v>
      </c>
      <c r="AA3424" t="s">
        <v>3008</v>
      </c>
    </row>
    <row r="3425" spans="26:27" x14ac:dyDescent="0.2">
      <c r="Z3425">
        <v>95472</v>
      </c>
      <c r="AA3425" t="s">
        <v>3009</v>
      </c>
    </row>
    <row r="3426" spans="26:27" x14ac:dyDescent="0.2">
      <c r="Z3426">
        <v>95472</v>
      </c>
      <c r="AA3426" t="s">
        <v>3010</v>
      </c>
    </row>
    <row r="3427" spans="26:27" x14ac:dyDescent="0.2">
      <c r="Z3427">
        <v>95473</v>
      </c>
      <c r="AA3427" t="s">
        <v>3010</v>
      </c>
    </row>
    <row r="3428" spans="26:27" x14ac:dyDescent="0.2">
      <c r="Z3428">
        <v>95476</v>
      </c>
      <c r="AA3428" t="s">
        <v>3011</v>
      </c>
    </row>
    <row r="3429" spans="26:27" x14ac:dyDescent="0.2">
      <c r="Z3429">
        <v>95476</v>
      </c>
      <c r="AA3429" t="s">
        <v>3012</v>
      </c>
    </row>
    <row r="3430" spans="26:27" x14ac:dyDescent="0.2">
      <c r="Z3430">
        <v>95476</v>
      </c>
      <c r="AA3430" t="s">
        <v>3013</v>
      </c>
    </row>
    <row r="3431" spans="26:27" x14ac:dyDescent="0.2">
      <c r="Z3431">
        <v>95480</v>
      </c>
      <c r="AA3431" t="s">
        <v>3014</v>
      </c>
    </row>
    <row r="3432" spans="26:27" x14ac:dyDescent="0.2">
      <c r="Z3432">
        <v>95480</v>
      </c>
      <c r="AA3432" t="s">
        <v>3015</v>
      </c>
    </row>
    <row r="3433" spans="26:27" x14ac:dyDescent="0.2">
      <c r="Z3433">
        <v>95481</v>
      </c>
      <c r="AA3433" t="s">
        <v>3016</v>
      </c>
    </row>
    <row r="3434" spans="26:27" x14ac:dyDescent="0.2">
      <c r="Z3434">
        <v>95482</v>
      </c>
      <c r="AA3434" t="s">
        <v>2938</v>
      </c>
    </row>
    <row r="3435" spans="26:27" x14ac:dyDescent="0.2">
      <c r="Z3435">
        <v>95485</v>
      </c>
      <c r="AA3435" t="s">
        <v>3017</v>
      </c>
    </row>
    <row r="3436" spans="26:27" x14ac:dyDescent="0.2">
      <c r="Z3436">
        <v>95486</v>
      </c>
      <c r="AA3436" t="s">
        <v>3018</v>
      </c>
    </row>
    <row r="3437" spans="26:27" x14ac:dyDescent="0.2">
      <c r="Z3437">
        <v>95486</v>
      </c>
      <c r="AA3437" t="s">
        <v>3019</v>
      </c>
    </row>
    <row r="3438" spans="26:27" x14ac:dyDescent="0.2">
      <c r="Z3438">
        <v>95487</v>
      </c>
      <c r="AA3438" t="s">
        <v>3020</v>
      </c>
    </row>
    <row r="3439" spans="26:27" x14ac:dyDescent="0.2">
      <c r="Z3439">
        <v>95488</v>
      </c>
      <c r="AA3439" t="s">
        <v>2962</v>
      </c>
    </row>
    <row r="3440" spans="26:27" x14ac:dyDescent="0.2">
      <c r="Z3440">
        <v>95488</v>
      </c>
      <c r="AA3440" t="s">
        <v>3021</v>
      </c>
    </row>
    <row r="3441" spans="26:27" x14ac:dyDescent="0.2">
      <c r="Z3441">
        <v>95488</v>
      </c>
      <c r="AA3441" t="s">
        <v>3022</v>
      </c>
    </row>
    <row r="3442" spans="26:27" x14ac:dyDescent="0.2">
      <c r="Z3442">
        <v>95490</v>
      </c>
      <c r="AA3442" t="s">
        <v>3023</v>
      </c>
    </row>
    <row r="3443" spans="26:27" x14ac:dyDescent="0.2">
      <c r="Z3443">
        <v>95492</v>
      </c>
      <c r="AA3443" t="s">
        <v>3024</v>
      </c>
    </row>
    <row r="3444" spans="26:27" x14ac:dyDescent="0.2">
      <c r="Z3444">
        <v>95493</v>
      </c>
      <c r="AA3444" t="s">
        <v>3017</v>
      </c>
    </row>
    <row r="3445" spans="26:27" x14ac:dyDescent="0.2">
      <c r="Z3445">
        <v>95493</v>
      </c>
      <c r="AA3445" t="s">
        <v>3025</v>
      </c>
    </row>
    <row r="3446" spans="26:27" x14ac:dyDescent="0.2">
      <c r="Z3446">
        <v>95494</v>
      </c>
      <c r="AA3446" t="s">
        <v>3026</v>
      </c>
    </row>
    <row r="3447" spans="26:27" x14ac:dyDescent="0.2">
      <c r="Z3447">
        <v>95497</v>
      </c>
      <c r="AA3447" t="s">
        <v>2975</v>
      </c>
    </row>
    <row r="3448" spans="26:27" x14ac:dyDescent="0.2">
      <c r="Z3448">
        <v>95501</v>
      </c>
      <c r="AA3448" t="s">
        <v>3027</v>
      </c>
    </row>
    <row r="3449" spans="26:27" x14ac:dyDescent="0.2">
      <c r="Z3449">
        <v>95501</v>
      </c>
      <c r="AA3449" t="s">
        <v>3028</v>
      </c>
    </row>
    <row r="3450" spans="26:27" x14ac:dyDescent="0.2">
      <c r="Z3450">
        <v>95502</v>
      </c>
      <c r="AA3450" t="s">
        <v>3028</v>
      </c>
    </row>
    <row r="3451" spans="26:27" x14ac:dyDescent="0.2">
      <c r="Z3451">
        <v>95503</v>
      </c>
      <c r="AA3451" t="s">
        <v>3028</v>
      </c>
    </row>
    <row r="3452" spans="26:27" x14ac:dyDescent="0.2">
      <c r="Z3452">
        <v>95511</v>
      </c>
      <c r="AA3452" t="s">
        <v>3029</v>
      </c>
    </row>
    <row r="3453" spans="26:27" x14ac:dyDescent="0.2">
      <c r="Z3453">
        <v>95514</v>
      </c>
      <c r="AA3453" t="s">
        <v>3030</v>
      </c>
    </row>
    <row r="3454" spans="26:27" x14ac:dyDescent="0.2">
      <c r="Z3454">
        <v>95518</v>
      </c>
      <c r="AA3454" t="s">
        <v>3031</v>
      </c>
    </row>
    <row r="3455" spans="26:27" x14ac:dyDescent="0.2">
      <c r="Z3455">
        <v>95519</v>
      </c>
      <c r="AA3455" t="s">
        <v>3032</v>
      </c>
    </row>
    <row r="3456" spans="26:27" x14ac:dyDescent="0.2">
      <c r="Z3456">
        <v>95521</v>
      </c>
      <c r="AA3456" t="s">
        <v>3031</v>
      </c>
    </row>
    <row r="3457" spans="26:27" x14ac:dyDescent="0.2">
      <c r="Z3457">
        <v>95521</v>
      </c>
      <c r="AA3457" t="s">
        <v>3033</v>
      </c>
    </row>
    <row r="3458" spans="26:27" x14ac:dyDescent="0.2">
      <c r="Z3458">
        <v>95521</v>
      </c>
      <c r="AA3458" t="s">
        <v>3034</v>
      </c>
    </row>
    <row r="3459" spans="26:27" x14ac:dyDescent="0.2">
      <c r="Z3459">
        <v>95521</v>
      </c>
      <c r="AA3459" t="s">
        <v>3032</v>
      </c>
    </row>
    <row r="3460" spans="26:27" x14ac:dyDescent="0.2">
      <c r="Z3460">
        <v>95524</v>
      </c>
      <c r="AA3460" t="s">
        <v>3035</v>
      </c>
    </row>
    <row r="3461" spans="26:27" x14ac:dyDescent="0.2">
      <c r="Z3461">
        <v>95525</v>
      </c>
      <c r="AA3461" t="s">
        <v>3036</v>
      </c>
    </row>
    <row r="3462" spans="26:27" x14ac:dyDescent="0.2">
      <c r="Z3462">
        <v>95526</v>
      </c>
      <c r="AA3462" t="s">
        <v>3037</v>
      </c>
    </row>
    <row r="3463" spans="26:27" x14ac:dyDescent="0.2">
      <c r="Z3463">
        <v>95526</v>
      </c>
      <c r="AA3463" t="s">
        <v>3038</v>
      </c>
    </row>
    <row r="3464" spans="26:27" x14ac:dyDescent="0.2">
      <c r="Z3464">
        <v>95527</v>
      </c>
      <c r="AA3464" t="s">
        <v>3039</v>
      </c>
    </row>
    <row r="3465" spans="26:27" x14ac:dyDescent="0.2">
      <c r="Z3465">
        <v>95528</v>
      </c>
      <c r="AA3465" t="s">
        <v>3040</v>
      </c>
    </row>
    <row r="3466" spans="26:27" x14ac:dyDescent="0.2">
      <c r="Z3466">
        <v>95531</v>
      </c>
      <c r="AA3466" t="s">
        <v>3041</v>
      </c>
    </row>
    <row r="3467" spans="26:27" x14ac:dyDescent="0.2">
      <c r="Z3467">
        <v>95531</v>
      </c>
      <c r="AA3467" t="s">
        <v>3042</v>
      </c>
    </row>
    <row r="3468" spans="26:27" x14ac:dyDescent="0.2">
      <c r="Z3468">
        <v>95532</v>
      </c>
      <c r="AA3468" t="s">
        <v>3041</v>
      </c>
    </row>
    <row r="3469" spans="26:27" x14ac:dyDescent="0.2">
      <c r="Z3469">
        <v>95532</v>
      </c>
      <c r="AA3469" t="s">
        <v>3043</v>
      </c>
    </row>
    <row r="3470" spans="26:27" x14ac:dyDescent="0.2">
      <c r="Z3470">
        <v>95534</v>
      </c>
      <c r="AA3470" t="s">
        <v>3027</v>
      </c>
    </row>
    <row r="3471" spans="26:27" x14ac:dyDescent="0.2">
      <c r="Z3471">
        <v>95534</v>
      </c>
      <c r="AA3471" t="s">
        <v>3028</v>
      </c>
    </row>
    <row r="3472" spans="26:27" x14ac:dyDescent="0.2">
      <c r="Z3472">
        <v>95536</v>
      </c>
      <c r="AA3472" t="s">
        <v>3044</v>
      </c>
    </row>
    <row r="3473" spans="26:27" x14ac:dyDescent="0.2">
      <c r="Z3473">
        <v>95537</v>
      </c>
      <c r="AA3473" t="s">
        <v>3045</v>
      </c>
    </row>
    <row r="3474" spans="26:27" x14ac:dyDescent="0.2">
      <c r="Z3474">
        <v>95537</v>
      </c>
      <c r="AA3474" t="s">
        <v>3046</v>
      </c>
    </row>
    <row r="3475" spans="26:27" x14ac:dyDescent="0.2">
      <c r="Z3475">
        <v>95538</v>
      </c>
      <c r="AA3475" t="s">
        <v>3041</v>
      </c>
    </row>
    <row r="3476" spans="26:27" x14ac:dyDescent="0.2">
      <c r="Z3476">
        <v>95538</v>
      </c>
      <c r="AA3476" t="s">
        <v>3047</v>
      </c>
    </row>
    <row r="3477" spans="26:27" x14ac:dyDescent="0.2">
      <c r="Z3477">
        <v>95540</v>
      </c>
      <c r="AA3477" t="s">
        <v>3048</v>
      </c>
    </row>
    <row r="3478" spans="26:27" x14ac:dyDescent="0.2">
      <c r="Z3478">
        <v>95542</v>
      </c>
      <c r="AA3478" t="s">
        <v>3049</v>
      </c>
    </row>
    <row r="3479" spans="26:27" x14ac:dyDescent="0.2">
      <c r="Z3479">
        <v>95543</v>
      </c>
      <c r="AA3479" t="s">
        <v>3050</v>
      </c>
    </row>
    <row r="3480" spans="26:27" x14ac:dyDescent="0.2">
      <c r="Z3480">
        <v>95545</v>
      </c>
      <c r="AA3480" t="s">
        <v>3051</v>
      </c>
    </row>
    <row r="3481" spans="26:27" x14ac:dyDescent="0.2">
      <c r="Z3481">
        <v>95546</v>
      </c>
      <c r="AA3481" t="s">
        <v>3052</v>
      </c>
    </row>
    <row r="3482" spans="26:27" x14ac:dyDescent="0.2">
      <c r="Z3482">
        <v>95546</v>
      </c>
      <c r="AA3482" t="s">
        <v>3053</v>
      </c>
    </row>
    <row r="3483" spans="26:27" x14ac:dyDescent="0.2">
      <c r="Z3483">
        <v>95546</v>
      </c>
      <c r="AA3483" t="s">
        <v>3054</v>
      </c>
    </row>
    <row r="3484" spans="26:27" x14ac:dyDescent="0.2">
      <c r="Z3484">
        <v>95546</v>
      </c>
      <c r="AA3484" t="s">
        <v>3055</v>
      </c>
    </row>
    <row r="3485" spans="26:27" x14ac:dyDescent="0.2">
      <c r="Z3485">
        <v>95547</v>
      </c>
      <c r="AA3485" t="s">
        <v>3056</v>
      </c>
    </row>
    <row r="3486" spans="26:27" x14ac:dyDescent="0.2">
      <c r="Z3486">
        <v>95548</v>
      </c>
      <c r="AA3486" t="s">
        <v>3057</v>
      </c>
    </row>
    <row r="3487" spans="26:27" x14ac:dyDescent="0.2">
      <c r="Z3487">
        <v>95548</v>
      </c>
      <c r="AA3487" t="s">
        <v>3058</v>
      </c>
    </row>
    <row r="3488" spans="26:27" x14ac:dyDescent="0.2">
      <c r="Z3488">
        <v>95549</v>
      </c>
      <c r="AA3488" t="s">
        <v>3059</v>
      </c>
    </row>
    <row r="3489" spans="26:27" x14ac:dyDescent="0.2">
      <c r="Z3489">
        <v>95550</v>
      </c>
      <c r="AA3489" t="s">
        <v>3060</v>
      </c>
    </row>
    <row r="3490" spans="26:27" x14ac:dyDescent="0.2">
      <c r="Z3490">
        <v>95551</v>
      </c>
      <c r="AA3490" t="s">
        <v>3061</v>
      </c>
    </row>
    <row r="3491" spans="26:27" x14ac:dyDescent="0.2">
      <c r="Z3491">
        <v>95552</v>
      </c>
      <c r="AA3491" t="s">
        <v>3062</v>
      </c>
    </row>
    <row r="3492" spans="26:27" x14ac:dyDescent="0.2">
      <c r="Z3492">
        <v>95553</v>
      </c>
      <c r="AA3492" t="s">
        <v>3063</v>
      </c>
    </row>
    <row r="3493" spans="26:27" x14ac:dyDescent="0.2">
      <c r="Z3493">
        <v>95554</v>
      </c>
      <c r="AA3493" t="s">
        <v>3064</v>
      </c>
    </row>
    <row r="3494" spans="26:27" x14ac:dyDescent="0.2">
      <c r="Z3494">
        <v>95555</v>
      </c>
      <c r="AA3494" t="s">
        <v>3065</v>
      </c>
    </row>
    <row r="3495" spans="26:27" x14ac:dyDescent="0.2">
      <c r="Z3495">
        <v>95556</v>
      </c>
      <c r="AA3495" t="s">
        <v>3066</v>
      </c>
    </row>
    <row r="3496" spans="26:27" x14ac:dyDescent="0.2">
      <c r="Z3496">
        <v>95558</v>
      </c>
      <c r="AA3496" t="s">
        <v>3067</v>
      </c>
    </row>
    <row r="3497" spans="26:27" x14ac:dyDescent="0.2">
      <c r="Z3497">
        <v>95559</v>
      </c>
      <c r="AA3497" t="s">
        <v>3068</v>
      </c>
    </row>
    <row r="3498" spans="26:27" x14ac:dyDescent="0.2">
      <c r="Z3498">
        <v>95560</v>
      </c>
      <c r="AA3498" t="s">
        <v>3069</v>
      </c>
    </row>
    <row r="3499" spans="26:27" x14ac:dyDescent="0.2">
      <c r="Z3499">
        <v>95562</v>
      </c>
      <c r="AA3499" t="s">
        <v>3070</v>
      </c>
    </row>
    <row r="3500" spans="26:27" x14ac:dyDescent="0.2">
      <c r="Z3500">
        <v>95563</v>
      </c>
      <c r="AA3500" t="s">
        <v>3071</v>
      </c>
    </row>
    <row r="3501" spans="26:27" x14ac:dyDescent="0.2">
      <c r="Z3501">
        <v>95564</v>
      </c>
      <c r="AA3501" t="s">
        <v>3072</v>
      </c>
    </row>
    <row r="3502" spans="26:27" x14ac:dyDescent="0.2">
      <c r="Z3502">
        <v>95565</v>
      </c>
      <c r="AA3502" t="s">
        <v>3073</v>
      </c>
    </row>
    <row r="3503" spans="26:27" x14ac:dyDescent="0.2">
      <c r="Z3503">
        <v>95567</v>
      </c>
      <c r="AA3503" t="s">
        <v>3074</v>
      </c>
    </row>
    <row r="3504" spans="26:27" x14ac:dyDescent="0.2">
      <c r="Z3504">
        <v>95568</v>
      </c>
      <c r="AA3504" t="s">
        <v>3075</v>
      </c>
    </row>
    <row r="3505" spans="26:27" x14ac:dyDescent="0.2">
      <c r="Z3505">
        <v>95568</v>
      </c>
      <c r="AA3505" t="s">
        <v>3076</v>
      </c>
    </row>
    <row r="3506" spans="26:27" x14ac:dyDescent="0.2">
      <c r="Z3506">
        <v>95569</v>
      </c>
      <c r="AA3506" t="s">
        <v>3077</v>
      </c>
    </row>
    <row r="3507" spans="26:27" x14ac:dyDescent="0.2">
      <c r="Z3507">
        <v>95570</v>
      </c>
      <c r="AA3507" t="s">
        <v>3078</v>
      </c>
    </row>
    <row r="3508" spans="26:27" x14ac:dyDescent="0.2">
      <c r="Z3508">
        <v>95570</v>
      </c>
      <c r="AA3508" t="s">
        <v>3079</v>
      </c>
    </row>
    <row r="3509" spans="26:27" x14ac:dyDescent="0.2">
      <c r="Z3509">
        <v>95571</v>
      </c>
      <c r="AA3509" t="s">
        <v>3080</v>
      </c>
    </row>
    <row r="3510" spans="26:27" x14ac:dyDescent="0.2">
      <c r="Z3510">
        <v>95573</v>
      </c>
      <c r="AA3510" t="s">
        <v>3081</v>
      </c>
    </row>
    <row r="3511" spans="26:27" x14ac:dyDescent="0.2">
      <c r="Z3511">
        <v>95585</v>
      </c>
      <c r="AA3511" t="s">
        <v>3082</v>
      </c>
    </row>
    <row r="3512" spans="26:27" x14ac:dyDescent="0.2">
      <c r="Z3512">
        <v>95587</v>
      </c>
      <c r="AA3512" t="s">
        <v>3083</v>
      </c>
    </row>
    <row r="3513" spans="26:27" x14ac:dyDescent="0.2">
      <c r="Z3513">
        <v>95589</v>
      </c>
      <c r="AA3513" t="s">
        <v>3084</v>
      </c>
    </row>
    <row r="3514" spans="26:27" x14ac:dyDescent="0.2">
      <c r="Z3514">
        <v>95589</v>
      </c>
      <c r="AA3514" t="s">
        <v>3085</v>
      </c>
    </row>
    <row r="3515" spans="26:27" x14ac:dyDescent="0.2">
      <c r="Z3515">
        <v>95595</v>
      </c>
      <c r="AA3515" t="s">
        <v>3086</v>
      </c>
    </row>
    <row r="3516" spans="26:27" x14ac:dyDescent="0.2">
      <c r="Z3516">
        <v>95601</v>
      </c>
      <c r="AA3516" t="s">
        <v>3087</v>
      </c>
    </row>
    <row r="3517" spans="26:27" x14ac:dyDescent="0.2">
      <c r="Z3517">
        <v>95602</v>
      </c>
      <c r="AA3517" t="s">
        <v>3088</v>
      </c>
    </row>
    <row r="3518" spans="26:27" x14ac:dyDescent="0.2">
      <c r="Z3518">
        <v>95603</v>
      </c>
      <c r="AA3518" t="s">
        <v>3088</v>
      </c>
    </row>
    <row r="3519" spans="26:27" x14ac:dyDescent="0.2">
      <c r="Z3519">
        <v>95603</v>
      </c>
      <c r="AA3519" t="s">
        <v>3089</v>
      </c>
    </row>
    <row r="3520" spans="26:27" x14ac:dyDescent="0.2">
      <c r="Z3520">
        <v>95603</v>
      </c>
      <c r="AA3520" t="s">
        <v>3090</v>
      </c>
    </row>
    <row r="3521" spans="26:27" x14ac:dyDescent="0.2">
      <c r="Z3521">
        <v>95603</v>
      </c>
      <c r="AA3521" t="s">
        <v>3091</v>
      </c>
    </row>
    <row r="3522" spans="26:27" x14ac:dyDescent="0.2">
      <c r="Z3522">
        <v>95603</v>
      </c>
      <c r="AA3522" t="s">
        <v>3092</v>
      </c>
    </row>
    <row r="3523" spans="26:27" x14ac:dyDescent="0.2">
      <c r="Z3523">
        <v>95604</v>
      </c>
      <c r="AA3523" t="s">
        <v>3088</v>
      </c>
    </row>
    <row r="3524" spans="26:27" x14ac:dyDescent="0.2">
      <c r="Z3524">
        <v>95604</v>
      </c>
      <c r="AA3524" t="s">
        <v>3093</v>
      </c>
    </row>
    <row r="3525" spans="26:27" x14ac:dyDescent="0.2">
      <c r="Z3525">
        <v>95605</v>
      </c>
      <c r="AA3525" t="s">
        <v>3094</v>
      </c>
    </row>
    <row r="3526" spans="26:27" x14ac:dyDescent="0.2">
      <c r="Z3526">
        <v>95605</v>
      </c>
      <c r="AA3526" t="s">
        <v>3095</v>
      </c>
    </row>
    <row r="3527" spans="26:27" x14ac:dyDescent="0.2">
      <c r="Z3527">
        <v>95605</v>
      </c>
      <c r="AA3527" t="s">
        <v>3096</v>
      </c>
    </row>
    <row r="3528" spans="26:27" x14ac:dyDescent="0.2">
      <c r="Z3528">
        <v>95605</v>
      </c>
      <c r="AA3528" t="s">
        <v>3097</v>
      </c>
    </row>
    <row r="3529" spans="26:27" x14ac:dyDescent="0.2">
      <c r="Z3529">
        <v>95606</v>
      </c>
      <c r="AA3529" t="s">
        <v>3098</v>
      </c>
    </row>
    <row r="3530" spans="26:27" x14ac:dyDescent="0.2">
      <c r="Z3530">
        <v>95607</v>
      </c>
      <c r="AA3530" t="s">
        <v>3099</v>
      </c>
    </row>
    <row r="3531" spans="26:27" x14ac:dyDescent="0.2">
      <c r="Z3531">
        <v>95607</v>
      </c>
      <c r="AA3531" t="s">
        <v>3100</v>
      </c>
    </row>
    <row r="3532" spans="26:27" x14ac:dyDescent="0.2">
      <c r="Z3532">
        <v>95608</v>
      </c>
      <c r="AA3532" t="s">
        <v>3101</v>
      </c>
    </row>
    <row r="3533" spans="26:27" x14ac:dyDescent="0.2">
      <c r="Z3533">
        <v>95609</v>
      </c>
      <c r="AA3533" t="s">
        <v>3101</v>
      </c>
    </row>
    <row r="3534" spans="26:27" x14ac:dyDescent="0.2">
      <c r="Z3534">
        <v>95610</v>
      </c>
      <c r="AA3534" t="s">
        <v>3102</v>
      </c>
    </row>
    <row r="3535" spans="26:27" x14ac:dyDescent="0.2">
      <c r="Z3535">
        <v>95611</v>
      </c>
      <c r="AA3535" t="s">
        <v>3102</v>
      </c>
    </row>
    <row r="3536" spans="26:27" x14ac:dyDescent="0.2">
      <c r="Z3536">
        <v>95612</v>
      </c>
      <c r="AA3536" t="s">
        <v>3103</v>
      </c>
    </row>
    <row r="3537" spans="26:27" x14ac:dyDescent="0.2">
      <c r="Z3537">
        <v>95613</v>
      </c>
      <c r="AA3537" t="s">
        <v>3104</v>
      </c>
    </row>
    <row r="3538" spans="26:27" x14ac:dyDescent="0.2">
      <c r="Z3538">
        <v>95614</v>
      </c>
      <c r="AA3538" t="s">
        <v>3105</v>
      </c>
    </row>
    <row r="3539" spans="26:27" x14ac:dyDescent="0.2">
      <c r="Z3539">
        <v>95614</v>
      </c>
      <c r="AA3539" t="s">
        <v>3106</v>
      </c>
    </row>
    <row r="3540" spans="26:27" x14ac:dyDescent="0.2">
      <c r="Z3540">
        <v>95615</v>
      </c>
      <c r="AA3540" t="s">
        <v>3107</v>
      </c>
    </row>
    <row r="3541" spans="26:27" x14ac:dyDescent="0.2">
      <c r="Z3541">
        <v>95615</v>
      </c>
      <c r="AA3541" t="s">
        <v>3108</v>
      </c>
    </row>
    <row r="3542" spans="26:27" x14ac:dyDescent="0.2">
      <c r="Z3542">
        <v>95615</v>
      </c>
      <c r="AA3542" t="s">
        <v>3109</v>
      </c>
    </row>
    <row r="3543" spans="26:27" x14ac:dyDescent="0.2">
      <c r="Z3543">
        <v>95615</v>
      </c>
      <c r="AA3543" t="s">
        <v>3110</v>
      </c>
    </row>
    <row r="3544" spans="26:27" x14ac:dyDescent="0.2">
      <c r="Z3544">
        <v>95616</v>
      </c>
      <c r="AA3544" t="s">
        <v>3111</v>
      </c>
    </row>
    <row r="3545" spans="26:27" x14ac:dyDescent="0.2">
      <c r="Z3545">
        <v>95617</v>
      </c>
      <c r="AA3545" t="s">
        <v>3111</v>
      </c>
    </row>
    <row r="3546" spans="26:27" x14ac:dyDescent="0.2">
      <c r="Z3546">
        <v>95618</v>
      </c>
      <c r="AA3546" t="s">
        <v>3111</v>
      </c>
    </row>
    <row r="3547" spans="26:27" x14ac:dyDescent="0.2">
      <c r="Z3547">
        <v>95618</v>
      </c>
      <c r="AA3547" t="s">
        <v>3112</v>
      </c>
    </row>
    <row r="3548" spans="26:27" x14ac:dyDescent="0.2">
      <c r="Z3548">
        <v>95619</v>
      </c>
      <c r="AA3548" t="s">
        <v>3113</v>
      </c>
    </row>
    <row r="3549" spans="26:27" x14ac:dyDescent="0.2">
      <c r="Z3549">
        <v>95620</v>
      </c>
      <c r="AA3549" t="s">
        <v>3114</v>
      </c>
    </row>
    <row r="3550" spans="26:27" x14ac:dyDescent="0.2">
      <c r="Z3550">
        <v>95620</v>
      </c>
      <c r="AA3550" t="s">
        <v>3115</v>
      </c>
    </row>
    <row r="3551" spans="26:27" x14ac:dyDescent="0.2">
      <c r="Z3551">
        <v>95621</v>
      </c>
      <c r="AA3551" t="s">
        <v>3102</v>
      </c>
    </row>
    <row r="3552" spans="26:27" x14ac:dyDescent="0.2">
      <c r="Z3552">
        <v>95623</v>
      </c>
      <c r="AA3552" t="s">
        <v>1082</v>
      </c>
    </row>
    <row r="3553" spans="26:27" x14ac:dyDescent="0.2">
      <c r="Z3553">
        <v>95623</v>
      </c>
      <c r="AA3553" t="s">
        <v>3116</v>
      </c>
    </row>
    <row r="3554" spans="26:27" x14ac:dyDescent="0.2">
      <c r="Z3554">
        <v>95624</v>
      </c>
      <c r="AA3554" t="s">
        <v>3117</v>
      </c>
    </row>
    <row r="3555" spans="26:27" x14ac:dyDescent="0.2">
      <c r="Z3555">
        <v>95625</v>
      </c>
      <c r="AA3555" t="s">
        <v>3118</v>
      </c>
    </row>
    <row r="3556" spans="26:27" x14ac:dyDescent="0.2">
      <c r="Z3556">
        <v>95626</v>
      </c>
      <c r="AA3556" t="s">
        <v>3119</v>
      </c>
    </row>
    <row r="3557" spans="26:27" x14ac:dyDescent="0.2">
      <c r="Z3557">
        <v>95627</v>
      </c>
      <c r="AA3557" t="s">
        <v>3100</v>
      </c>
    </row>
    <row r="3558" spans="26:27" x14ac:dyDescent="0.2">
      <c r="Z3558">
        <v>95628</v>
      </c>
      <c r="AA3558" t="s">
        <v>3120</v>
      </c>
    </row>
    <row r="3559" spans="26:27" x14ac:dyDescent="0.2">
      <c r="Z3559">
        <v>95629</v>
      </c>
      <c r="AA3559" t="s">
        <v>3121</v>
      </c>
    </row>
    <row r="3560" spans="26:27" x14ac:dyDescent="0.2">
      <c r="Z3560">
        <v>95630</v>
      </c>
      <c r="AA3560" t="s">
        <v>3122</v>
      </c>
    </row>
    <row r="3561" spans="26:27" x14ac:dyDescent="0.2">
      <c r="Z3561">
        <v>95630</v>
      </c>
      <c r="AA3561" t="s">
        <v>3123</v>
      </c>
    </row>
    <row r="3562" spans="26:27" x14ac:dyDescent="0.2">
      <c r="Z3562">
        <v>95630</v>
      </c>
      <c r="AA3562" t="s">
        <v>3124</v>
      </c>
    </row>
    <row r="3563" spans="26:27" x14ac:dyDescent="0.2">
      <c r="Z3563">
        <v>95630</v>
      </c>
      <c r="AA3563" t="s">
        <v>3125</v>
      </c>
    </row>
    <row r="3564" spans="26:27" x14ac:dyDescent="0.2">
      <c r="Z3564">
        <v>95630</v>
      </c>
      <c r="AA3564" t="s">
        <v>3126</v>
      </c>
    </row>
    <row r="3565" spans="26:27" x14ac:dyDescent="0.2">
      <c r="Z3565">
        <v>95631</v>
      </c>
      <c r="AA3565" t="s">
        <v>3127</v>
      </c>
    </row>
    <row r="3566" spans="26:27" x14ac:dyDescent="0.2">
      <c r="Z3566">
        <v>95631</v>
      </c>
      <c r="AA3566" t="s">
        <v>3128</v>
      </c>
    </row>
    <row r="3567" spans="26:27" x14ac:dyDescent="0.2">
      <c r="Z3567">
        <v>95631</v>
      </c>
      <c r="AA3567" t="s">
        <v>3129</v>
      </c>
    </row>
    <row r="3568" spans="26:27" x14ac:dyDescent="0.2">
      <c r="Z3568">
        <v>95631</v>
      </c>
      <c r="AA3568" t="s">
        <v>3130</v>
      </c>
    </row>
    <row r="3569" spans="26:27" x14ac:dyDescent="0.2">
      <c r="Z3569">
        <v>95632</v>
      </c>
      <c r="AA3569" t="s">
        <v>3131</v>
      </c>
    </row>
    <row r="3570" spans="26:27" x14ac:dyDescent="0.2">
      <c r="Z3570">
        <v>95633</v>
      </c>
      <c r="AA3570" t="s">
        <v>3132</v>
      </c>
    </row>
    <row r="3571" spans="26:27" x14ac:dyDescent="0.2">
      <c r="Z3571">
        <v>95634</v>
      </c>
      <c r="AA3571" t="s">
        <v>3133</v>
      </c>
    </row>
    <row r="3572" spans="26:27" x14ac:dyDescent="0.2">
      <c r="Z3572">
        <v>95634</v>
      </c>
      <c r="AA3572" t="s">
        <v>3134</v>
      </c>
    </row>
    <row r="3573" spans="26:27" x14ac:dyDescent="0.2">
      <c r="Z3573">
        <v>95634</v>
      </c>
      <c r="AA3573" t="s">
        <v>3135</v>
      </c>
    </row>
    <row r="3574" spans="26:27" x14ac:dyDescent="0.2">
      <c r="Z3574">
        <v>95634</v>
      </c>
      <c r="AA3574" t="s">
        <v>3136</v>
      </c>
    </row>
    <row r="3575" spans="26:27" x14ac:dyDescent="0.2">
      <c r="Z3575">
        <v>95634</v>
      </c>
      <c r="AA3575" t="s">
        <v>3137</v>
      </c>
    </row>
    <row r="3576" spans="26:27" x14ac:dyDescent="0.2">
      <c r="Z3576">
        <v>95635</v>
      </c>
      <c r="AA3576" t="s">
        <v>3138</v>
      </c>
    </row>
    <row r="3577" spans="26:27" x14ac:dyDescent="0.2">
      <c r="Z3577">
        <v>95636</v>
      </c>
      <c r="AA3577" t="s">
        <v>3139</v>
      </c>
    </row>
    <row r="3578" spans="26:27" x14ac:dyDescent="0.2">
      <c r="Z3578">
        <v>95637</v>
      </c>
      <c r="AA3578" t="s">
        <v>3140</v>
      </c>
    </row>
    <row r="3579" spans="26:27" x14ac:dyDescent="0.2">
      <c r="Z3579">
        <v>95638</v>
      </c>
      <c r="AA3579" t="s">
        <v>3141</v>
      </c>
    </row>
    <row r="3580" spans="26:27" x14ac:dyDescent="0.2">
      <c r="Z3580">
        <v>95638</v>
      </c>
      <c r="AA3580" t="s">
        <v>3142</v>
      </c>
    </row>
    <row r="3581" spans="26:27" x14ac:dyDescent="0.2">
      <c r="Z3581">
        <v>95639</v>
      </c>
      <c r="AA3581" t="s">
        <v>3143</v>
      </c>
    </row>
    <row r="3582" spans="26:27" x14ac:dyDescent="0.2">
      <c r="Z3582">
        <v>95640</v>
      </c>
      <c r="AA3582" t="s">
        <v>3144</v>
      </c>
    </row>
    <row r="3583" spans="26:27" x14ac:dyDescent="0.2">
      <c r="Z3583">
        <v>95640</v>
      </c>
      <c r="AA3583" t="s">
        <v>3145</v>
      </c>
    </row>
    <row r="3584" spans="26:27" x14ac:dyDescent="0.2">
      <c r="Z3584">
        <v>95640</v>
      </c>
      <c r="AA3584" t="s">
        <v>3146</v>
      </c>
    </row>
    <row r="3585" spans="26:27" x14ac:dyDescent="0.2">
      <c r="Z3585">
        <v>95640</v>
      </c>
      <c r="AA3585" t="s">
        <v>3147</v>
      </c>
    </row>
    <row r="3586" spans="26:27" x14ac:dyDescent="0.2">
      <c r="Z3586">
        <v>95641</v>
      </c>
      <c r="AA3586" t="s">
        <v>3148</v>
      </c>
    </row>
    <row r="3587" spans="26:27" x14ac:dyDescent="0.2">
      <c r="Z3587">
        <v>95641</v>
      </c>
      <c r="AA3587" t="s">
        <v>3149</v>
      </c>
    </row>
    <row r="3588" spans="26:27" x14ac:dyDescent="0.2">
      <c r="Z3588">
        <v>95641</v>
      </c>
      <c r="AA3588" t="s">
        <v>3150</v>
      </c>
    </row>
    <row r="3589" spans="26:27" x14ac:dyDescent="0.2">
      <c r="Z3589">
        <v>95641</v>
      </c>
      <c r="AA3589" t="s">
        <v>3151</v>
      </c>
    </row>
    <row r="3590" spans="26:27" x14ac:dyDescent="0.2">
      <c r="Z3590">
        <v>95642</v>
      </c>
      <c r="AA3590" t="s">
        <v>3152</v>
      </c>
    </row>
    <row r="3591" spans="26:27" x14ac:dyDescent="0.2">
      <c r="Z3591">
        <v>95642</v>
      </c>
      <c r="AA3591" t="s">
        <v>3153</v>
      </c>
    </row>
    <row r="3592" spans="26:27" x14ac:dyDescent="0.2">
      <c r="Z3592">
        <v>95644</v>
      </c>
      <c r="AA3592" t="s">
        <v>3154</v>
      </c>
    </row>
    <row r="3593" spans="26:27" x14ac:dyDescent="0.2">
      <c r="Z3593">
        <v>95644</v>
      </c>
      <c r="AA3593" t="s">
        <v>3155</v>
      </c>
    </row>
    <row r="3594" spans="26:27" x14ac:dyDescent="0.2">
      <c r="Z3594">
        <v>95645</v>
      </c>
      <c r="AA3594" t="s">
        <v>3156</v>
      </c>
    </row>
    <row r="3595" spans="26:27" x14ac:dyDescent="0.2">
      <c r="Z3595">
        <v>95645</v>
      </c>
      <c r="AA3595" t="s">
        <v>3157</v>
      </c>
    </row>
    <row r="3596" spans="26:27" x14ac:dyDescent="0.2">
      <c r="Z3596">
        <v>95646</v>
      </c>
      <c r="AA3596" t="s">
        <v>3158</v>
      </c>
    </row>
    <row r="3597" spans="26:27" x14ac:dyDescent="0.2">
      <c r="Z3597">
        <v>95646</v>
      </c>
      <c r="AA3597" t="s">
        <v>3159</v>
      </c>
    </row>
    <row r="3598" spans="26:27" x14ac:dyDescent="0.2">
      <c r="Z3598">
        <v>95646</v>
      </c>
      <c r="AA3598" t="s">
        <v>3160</v>
      </c>
    </row>
    <row r="3599" spans="26:27" x14ac:dyDescent="0.2">
      <c r="Z3599">
        <v>95646</v>
      </c>
      <c r="AA3599" t="s">
        <v>3161</v>
      </c>
    </row>
    <row r="3600" spans="26:27" x14ac:dyDescent="0.2">
      <c r="Z3600">
        <v>95646</v>
      </c>
      <c r="AA3600" t="s">
        <v>3162</v>
      </c>
    </row>
    <row r="3601" spans="26:27" x14ac:dyDescent="0.2">
      <c r="Z3601">
        <v>95646</v>
      </c>
      <c r="AA3601" t="s">
        <v>3163</v>
      </c>
    </row>
    <row r="3602" spans="26:27" x14ac:dyDescent="0.2">
      <c r="Z3602">
        <v>95646</v>
      </c>
      <c r="AA3602" t="s">
        <v>3164</v>
      </c>
    </row>
    <row r="3603" spans="26:27" x14ac:dyDescent="0.2">
      <c r="Z3603">
        <v>95646</v>
      </c>
      <c r="AA3603" t="s">
        <v>3155</v>
      </c>
    </row>
    <row r="3604" spans="26:27" x14ac:dyDescent="0.2">
      <c r="Z3604">
        <v>95648</v>
      </c>
      <c r="AA3604" t="s">
        <v>3165</v>
      </c>
    </row>
    <row r="3605" spans="26:27" x14ac:dyDescent="0.2">
      <c r="Z3605">
        <v>95650</v>
      </c>
      <c r="AA3605" t="s">
        <v>3166</v>
      </c>
    </row>
    <row r="3606" spans="26:27" x14ac:dyDescent="0.2">
      <c r="Z3606">
        <v>95651</v>
      </c>
      <c r="AA3606" t="s">
        <v>3167</v>
      </c>
    </row>
    <row r="3607" spans="26:27" x14ac:dyDescent="0.2">
      <c r="Z3607">
        <v>95652</v>
      </c>
      <c r="AA3607" t="s">
        <v>3168</v>
      </c>
    </row>
    <row r="3608" spans="26:27" x14ac:dyDescent="0.2">
      <c r="Z3608">
        <v>95653</v>
      </c>
      <c r="AA3608" t="s">
        <v>3169</v>
      </c>
    </row>
    <row r="3609" spans="26:27" x14ac:dyDescent="0.2">
      <c r="Z3609">
        <v>95654</v>
      </c>
      <c r="AA3609" t="s">
        <v>3153</v>
      </c>
    </row>
    <row r="3610" spans="26:27" x14ac:dyDescent="0.2">
      <c r="Z3610">
        <v>95654</v>
      </c>
      <c r="AA3610" t="s">
        <v>3170</v>
      </c>
    </row>
    <row r="3611" spans="26:27" x14ac:dyDescent="0.2">
      <c r="Z3611">
        <v>95655</v>
      </c>
      <c r="AA3611" t="s">
        <v>3171</v>
      </c>
    </row>
    <row r="3612" spans="26:27" x14ac:dyDescent="0.2">
      <c r="Z3612">
        <v>95656</v>
      </c>
      <c r="AA3612" t="s">
        <v>3172</v>
      </c>
    </row>
    <row r="3613" spans="26:27" x14ac:dyDescent="0.2">
      <c r="Z3613">
        <v>95658</v>
      </c>
      <c r="AA3613" t="s">
        <v>3173</v>
      </c>
    </row>
    <row r="3614" spans="26:27" x14ac:dyDescent="0.2">
      <c r="Z3614">
        <v>95659</v>
      </c>
      <c r="AA3614" t="s">
        <v>3174</v>
      </c>
    </row>
    <row r="3615" spans="26:27" x14ac:dyDescent="0.2">
      <c r="Z3615">
        <v>95659</v>
      </c>
      <c r="AA3615" t="s">
        <v>3175</v>
      </c>
    </row>
    <row r="3616" spans="26:27" x14ac:dyDescent="0.2">
      <c r="Z3616">
        <v>95659</v>
      </c>
      <c r="AA3616" t="s">
        <v>3176</v>
      </c>
    </row>
    <row r="3617" spans="26:27" x14ac:dyDescent="0.2">
      <c r="Z3617">
        <v>95659</v>
      </c>
      <c r="AA3617" t="s">
        <v>3177</v>
      </c>
    </row>
    <row r="3618" spans="26:27" x14ac:dyDescent="0.2">
      <c r="Z3618">
        <v>95659</v>
      </c>
      <c r="AA3618" t="s">
        <v>3178</v>
      </c>
    </row>
    <row r="3619" spans="26:27" x14ac:dyDescent="0.2">
      <c r="Z3619">
        <v>95660</v>
      </c>
      <c r="AA3619" t="s">
        <v>3179</v>
      </c>
    </row>
    <row r="3620" spans="26:27" x14ac:dyDescent="0.2">
      <c r="Z3620">
        <v>95661</v>
      </c>
      <c r="AA3620" t="s">
        <v>3180</v>
      </c>
    </row>
    <row r="3621" spans="26:27" x14ac:dyDescent="0.2">
      <c r="Z3621">
        <v>95662</v>
      </c>
      <c r="AA3621" t="s">
        <v>3102</v>
      </c>
    </row>
    <row r="3622" spans="26:27" x14ac:dyDescent="0.2">
      <c r="Z3622">
        <v>95662</v>
      </c>
      <c r="AA3622" t="s">
        <v>3181</v>
      </c>
    </row>
    <row r="3623" spans="26:27" x14ac:dyDescent="0.2">
      <c r="Z3623">
        <v>95662</v>
      </c>
      <c r="AA3623" t="s">
        <v>3182</v>
      </c>
    </row>
    <row r="3624" spans="26:27" x14ac:dyDescent="0.2">
      <c r="Z3624">
        <v>95663</v>
      </c>
      <c r="AA3624" t="s">
        <v>3183</v>
      </c>
    </row>
    <row r="3625" spans="26:27" x14ac:dyDescent="0.2">
      <c r="Z3625">
        <v>95664</v>
      </c>
      <c r="AA3625" t="s">
        <v>3184</v>
      </c>
    </row>
    <row r="3626" spans="26:27" x14ac:dyDescent="0.2">
      <c r="Z3626">
        <v>95665</v>
      </c>
      <c r="AA3626" t="s">
        <v>3185</v>
      </c>
    </row>
    <row r="3627" spans="26:27" x14ac:dyDescent="0.2">
      <c r="Z3627">
        <v>95666</v>
      </c>
      <c r="AA3627" t="s">
        <v>3155</v>
      </c>
    </row>
    <row r="3628" spans="26:27" x14ac:dyDescent="0.2">
      <c r="Z3628">
        <v>95666</v>
      </c>
      <c r="AA3628" t="s">
        <v>1175</v>
      </c>
    </row>
    <row r="3629" spans="26:27" x14ac:dyDescent="0.2">
      <c r="Z3629">
        <v>95667</v>
      </c>
      <c r="AA3629" t="s">
        <v>3186</v>
      </c>
    </row>
    <row r="3630" spans="26:27" x14ac:dyDescent="0.2">
      <c r="Z3630">
        <v>95667</v>
      </c>
      <c r="AA3630" t="s">
        <v>3187</v>
      </c>
    </row>
    <row r="3631" spans="26:27" x14ac:dyDescent="0.2">
      <c r="Z3631">
        <v>95667</v>
      </c>
      <c r="AA3631" t="s">
        <v>3188</v>
      </c>
    </row>
    <row r="3632" spans="26:27" x14ac:dyDescent="0.2">
      <c r="Z3632">
        <v>95667</v>
      </c>
      <c r="AA3632" t="s">
        <v>3189</v>
      </c>
    </row>
    <row r="3633" spans="26:27" x14ac:dyDescent="0.2">
      <c r="Z3633">
        <v>95667</v>
      </c>
      <c r="AA3633" t="s">
        <v>3190</v>
      </c>
    </row>
    <row r="3634" spans="26:27" x14ac:dyDescent="0.2">
      <c r="Z3634">
        <v>95667</v>
      </c>
      <c r="AA3634" t="s">
        <v>3191</v>
      </c>
    </row>
    <row r="3635" spans="26:27" x14ac:dyDescent="0.2">
      <c r="Z3635">
        <v>95667</v>
      </c>
      <c r="AA3635" t="s">
        <v>3192</v>
      </c>
    </row>
    <row r="3636" spans="26:27" x14ac:dyDescent="0.2">
      <c r="Z3636">
        <v>95667</v>
      </c>
      <c r="AA3636" t="s">
        <v>3193</v>
      </c>
    </row>
    <row r="3637" spans="26:27" x14ac:dyDescent="0.2">
      <c r="Z3637">
        <v>95667</v>
      </c>
      <c r="AA3637" t="s">
        <v>3194</v>
      </c>
    </row>
    <row r="3638" spans="26:27" x14ac:dyDescent="0.2">
      <c r="Z3638">
        <v>95667</v>
      </c>
      <c r="AA3638" t="s">
        <v>3195</v>
      </c>
    </row>
    <row r="3639" spans="26:27" x14ac:dyDescent="0.2">
      <c r="Z3639">
        <v>95668</v>
      </c>
      <c r="AA3639" t="s">
        <v>3196</v>
      </c>
    </row>
    <row r="3640" spans="26:27" x14ac:dyDescent="0.2">
      <c r="Z3640">
        <v>95668</v>
      </c>
      <c r="AA3640" t="s">
        <v>3197</v>
      </c>
    </row>
    <row r="3641" spans="26:27" x14ac:dyDescent="0.2">
      <c r="Z3641">
        <v>95669</v>
      </c>
      <c r="AA3641" t="s">
        <v>3198</v>
      </c>
    </row>
    <row r="3642" spans="26:27" x14ac:dyDescent="0.2">
      <c r="Z3642">
        <v>95670</v>
      </c>
      <c r="AA3642" t="s">
        <v>3199</v>
      </c>
    </row>
    <row r="3643" spans="26:27" x14ac:dyDescent="0.2">
      <c r="Z3643">
        <v>95670</v>
      </c>
      <c r="AA3643" t="s">
        <v>3200</v>
      </c>
    </row>
    <row r="3644" spans="26:27" x14ac:dyDescent="0.2">
      <c r="Z3644">
        <v>95670</v>
      </c>
      <c r="AA3644" t="s">
        <v>3201</v>
      </c>
    </row>
    <row r="3645" spans="26:27" x14ac:dyDescent="0.2">
      <c r="Z3645">
        <v>95670</v>
      </c>
      <c r="AA3645" t="s">
        <v>3202</v>
      </c>
    </row>
    <row r="3646" spans="26:27" x14ac:dyDescent="0.2">
      <c r="Z3646">
        <v>95671</v>
      </c>
      <c r="AA3646" t="s">
        <v>3122</v>
      </c>
    </row>
    <row r="3647" spans="26:27" x14ac:dyDescent="0.2">
      <c r="Z3647">
        <v>95671</v>
      </c>
      <c r="AA3647" t="s">
        <v>3203</v>
      </c>
    </row>
    <row r="3648" spans="26:27" x14ac:dyDescent="0.2">
      <c r="Z3648">
        <v>95671</v>
      </c>
      <c r="AA3648" t="s">
        <v>3204</v>
      </c>
    </row>
    <row r="3649" spans="26:27" x14ac:dyDescent="0.2">
      <c r="Z3649">
        <v>95672</v>
      </c>
      <c r="AA3649" t="s">
        <v>3205</v>
      </c>
    </row>
    <row r="3650" spans="26:27" x14ac:dyDescent="0.2">
      <c r="Z3650">
        <v>95673</v>
      </c>
      <c r="AA3650" t="s">
        <v>3206</v>
      </c>
    </row>
    <row r="3651" spans="26:27" x14ac:dyDescent="0.2">
      <c r="Z3651">
        <v>95674</v>
      </c>
      <c r="AA3651" t="s">
        <v>3207</v>
      </c>
    </row>
    <row r="3652" spans="26:27" x14ac:dyDescent="0.2">
      <c r="Z3652">
        <v>95675</v>
      </c>
      <c r="AA3652" t="s">
        <v>3172</v>
      </c>
    </row>
    <row r="3653" spans="26:27" x14ac:dyDescent="0.2">
      <c r="Z3653">
        <v>95675</v>
      </c>
      <c r="AA3653" t="s">
        <v>3208</v>
      </c>
    </row>
    <row r="3654" spans="26:27" x14ac:dyDescent="0.2">
      <c r="Z3654">
        <v>95676</v>
      </c>
      <c r="AA3654" t="s">
        <v>3209</v>
      </c>
    </row>
    <row r="3655" spans="26:27" x14ac:dyDescent="0.2">
      <c r="Z3655">
        <v>95677</v>
      </c>
      <c r="AA3655" t="s">
        <v>3210</v>
      </c>
    </row>
    <row r="3656" spans="26:27" x14ac:dyDescent="0.2">
      <c r="Z3656">
        <v>95677</v>
      </c>
      <c r="AA3656" t="s">
        <v>3211</v>
      </c>
    </row>
    <row r="3657" spans="26:27" x14ac:dyDescent="0.2">
      <c r="Z3657">
        <v>95678</v>
      </c>
      <c r="AA3657" t="s">
        <v>3180</v>
      </c>
    </row>
    <row r="3658" spans="26:27" x14ac:dyDescent="0.2">
      <c r="Z3658">
        <v>95679</v>
      </c>
      <c r="AA3658" t="s">
        <v>3212</v>
      </c>
    </row>
    <row r="3659" spans="26:27" x14ac:dyDescent="0.2">
      <c r="Z3659">
        <v>95680</v>
      </c>
      <c r="AA3659" t="s">
        <v>3213</v>
      </c>
    </row>
    <row r="3660" spans="26:27" x14ac:dyDescent="0.2">
      <c r="Z3660">
        <v>95681</v>
      </c>
      <c r="AA3660" t="s">
        <v>3018</v>
      </c>
    </row>
    <row r="3661" spans="26:27" x14ac:dyDescent="0.2">
      <c r="Z3661">
        <v>95682</v>
      </c>
      <c r="AA3661" t="s">
        <v>3214</v>
      </c>
    </row>
    <row r="3662" spans="26:27" x14ac:dyDescent="0.2">
      <c r="Z3662">
        <v>95682</v>
      </c>
      <c r="AA3662" t="s">
        <v>3215</v>
      </c>
    </row>
    <row r="3663" spans="26:27" x14ac:dyDescent="0.2">
      <c r="Z3663">
        <v>95682</v>
      </c>
      <c r="AA3663" t="s">
        <v>3216</v>
      </c>
    </row>
    <row r="3664" spans="26:27" x14ac:dyDescent="0.2">
      <c r="Z3664">
        <v>95683</v>
      </c>
      <c r="AA3664" t="s">
        <v>3217</v>
      </c>
    </row>
    <row r="3665" spans="26:27" x14ac:dyDescent="0.2">
      <c r="Z3665">
        <v>95683</v>
      </c>
      <c r="AA3665" t="s">
        <v>3218</v>
      </c>
    </row>
    <row r="3666" spans="26:27" x14ac:dyDescent="0.2">
      <c r="Z3666">
        <v>95683</v>
      </c>
      <c r="AA3666" t="s">
        <v>3219</v>
      </c>
    </row>
    <row r="3667" spans="26:27" x14ac:dyDescent="0.2">
      <c r="Z3667">
        <v>95684</v>
      </c>
      <c r="AA3667" t="s">
        <v>3220</v>
      </c>
    </row>
    <row r="3668" spans="26:27" x14ac:dyDescent="0.2">
      <c r="Z3668">
        <v>95684</v>
      </c>
      <c r="AA3668" t="s">
        <v>3221</v>
      </c>
    </row>
    <row r="3669" spans="26:27" x14ac:dyDescent="0.2">
      <c r="Z3669">
        <v>95684</v>
      </c>
      <c r="AA3669" t="s">
        <v>3222</v>
      </c>
    </row>
    <row r="3670" spans="26:27" x14ac:dyDescent="0.2">
      <c r="Z3670">
        <v>95684</v>
      </c>
      <c r="AA3670" t="s">
        <v>3223</v>
      </c>
    </row>
    <row r="3671" spans="26:27" x14ac:dyDescent="0.2">
      <c r="Z3671">
        <v>95685</v>
      </c>
      <c r="AA3671" t="s">
        <v>3224</v>
      </c>
    </row>
    <row r="3672" spans="26:27" x14ac:dyDescent="0.2">
      <c r="Z3672">
        <v>95685</v>
      </c>
      <c r="AA3672" t="s">
        <v>3225</v>
      </c>
    </row>
    <row r="3673" spans="26:27" x14ac:dyDescent="0.2">
      <c r="Z3673">
        <v>95686</v>
      </c>
      <c r="AA3673" t="s">
        <v>3226</v>
      </c>
    </row>
    <row r="3674" spans="26:27" x14ac:dyDescent="0.2">
      <c r="Z3674">
        <v>95687</v>
      </c>
      <c r="AA3674" t="s">
        <v>3227</v>
      </c>
    </row>
    <row r="3675" spans="26:27" x14ac:dyDescent="0.2">
      <c r="Z3675">
        <v>95688</v>
      </c>
      <c r="AA3675" t="s">
        <v>3228</v>
      </c>
    </row>
    <row r="3676" spans="26:27" x14ac:dyDescent="0.2">
      <c r="Z3676">
        <v>95688</v>
      </c>
      <c r="AA3676" t="s">
        <v>3227</v>
      </c>
    </row>
    <row r="3677" spans="26:27" x14ac:dyDescent="0.2">
      <c r="Z3677">
        <v>95689</v>
      </c>
      <c r="AA3677" t="s">
        <v>3229</v>
      </c>
    </row>
    <row r="3678" spans="26:27" x14ac:dyDescent="0.2">
      <c r="Z3678">
        <v>95690</v>
      </c>
      <c r="AA3678" t="s">
        <v>3230</v>
      </c>
    </row>
    <row r="3679" spans="26:27" x14ac:dyDescent="0.2">
      <c r="Z3679">
        <v>95690</v>
      </c>
      <c r="AA3679" t="s">
        <v>3231</v>
      </c>
    </row>
    <row r="3680" spans="26:27" x14ac:dyDescent="0.2">
      <c r="Z3680">
        <v>95690</v>
      </c>
      <c r="AA3680" t="s">
        <v>3232</v>
      </c>
    </row>
    <row r="3681" spans="26:27" x14ac:dyDescent="0.2">
      <c r="Z3681">
        <v>95690</v>
      </c>
      <c r="AA3681" t="s">
        <v>3233</v>
      </c>
    </row>
    <row r="3682" spans="26:27" x14ac:dyDescent="0.2">
      <c r="Z3682">
        <v>95690</v>
      </c>
      <c r="AA3682" t="s">
        <v>3234</v>
      </c>
    </row>
    <row r="3683" spans="26:27" x14ac:dyDescent="0.2">
      <c r="Z3683">
        <v>95690</v>
      </c>
      <c r="AA3683" t="s">
        <v>3235</v>
      </c>
    </row>
    <row r="3684" spans="26:27" x14ac:dyDescent="0.2">
      <c r="Z3684">
        <v>95690</v>
      </c>
      <c r="AA3684" t="s">
        <v>3236</v>
      </c>
    </row>
    <row r="3685" spans="26:27" x14ac:dyDescent="0.2">
      <c r="Z3685">
        <v>95690</v>
      </c>
      <c r="AA3685" t="s">
        <v>3237</v>
      </c>
    </row>
    <row r="3686" spans="26:27" x14ac:dyDescent="0.2">
      <c r="Z3686">
        <v>95690</v>
      </c>
      <c r="AA3686" t="s">
        <v>3238</v>
      </c>
    </row>
    <row r="3687" spans="26:27" x14ac:dyDescent="0.2">
      <c r="Z3687">
        <v>95691</v>
      </c>
      <c r="AA3687" t="s">
        <v>3239</v>
      </c>
    </row>
    <row r="3688" spans="26:27" x14ac:dyDescent="0.2">
      <c r="Z3688">
        <v>95691</v>
      </c>
      <c r="AA3688" t="s">
        <v>3097</v>
      </c>
    </row>
    <row r="3689" spans="26:27" x14ac:dyDescent="0.2">
      <c r="Z3689">
        <v>95692</v>
      </c>
      <c r="AA3689" t="s">
        <v>3240</v>
      </c>
    </row>
    <row r="3690" spans="26:27" x14ac:dyDescent="0.2">
      <c r="Z3690">
        <v>95693</v>
      </c>
      <c r="AA3690" t="s">
        <v>3241</v>
      </c>
    </row>
    <row r="3691" spans="26:27" x14ac:dyDescent="0.2">
      <c r="Z3691">
        <v>95694</v>
      </c>
      <c r="AA3691" t="s">
        <v>3242</v>
      </c>
    </row>
    <row r="3692" spans="26:27" x14ac:dyDescent="0.2">
      <c r="Z3692">
        <v>95695</v>
      </c>
      <c r="AA3692" t="s">
        <v>3243</v>
      </c>
    </row>
    <row r="3693" spans="26:27" x14ac:dyDescent="0.2">
      <c r="Z3693">
        <v>95696</v>
      </c>
      <c r="AA3693" t="s">
        <v>3244</v>
      </c>
    </row>
    <row r="3694" spans="26:27" x14ac:dyDescent="0.2">
      <c r="Z3694">
        <v>95696</v>
      </c>
      <c r="AA3694" t="s">
        <v>3227</v>
      </c>
    </row>
    <row r="3695" spans="26:27" x14ac:dyDescent="0.2">
      <c r="Z3695">
        <v>95697</v>
      </c>
      <c r="AA3695" t="s">
        <v>1222</v>
      </c>
    </row>
    <row r="3696" spans="26:27" x14ac:dyDescent="0.2">
      <c r="Z3696">
        <v>95698</v>
      </c>
      <c r="AA3696" t="s">
        <v>3245</v>
      </c>
    </row>
    <row r="3697" spans="26:27" x14ac:dyDescent="0.2">
      <c r="Z3697">
        <v>95699</v>
      </c>
      <c r="AA3697" t="s">
        <v>3246</v>
      </c>
    </row>
    <row r="3698" spans="26:27" x14ac:dyDescent="0.2">
      <c r="Z3698">
        <v>95699</v>
      </c>
      <c r="AA3698" t="s">
        <v>3224</v>
      </c>
    </row>
    <row r="3699" spans="26:27" x14ac:dyDescent="0.2">
      <c r="Z3699">
        <v>95701</v>
      </c>
      <c r="AA3699" t="s">
        <v>3247</v>
      </c>
    </row>
    <row r="3700" spans="26:27" x14ac:dyDescent="0.2">
      <c r="Z3700">
        <v>95703</v>
      </c>
      <c r="AA3700" t="s">
        <v>3248</v>
      </c>
    </row>
    <row r="3701" spans="26:27" x14ac:dyDescent="0.2">
      <c r="Z3701">
        <v>95703</v>
      </c>
      <c r="AA3701" t="s">
        <v>3249</v>
      </c>
    </row>
    <row r="3702" spans="26:27" x14ac:dyDescent="0.2">
      <c r="Z3702">
        <v>95709</v>
      </c>
      <c r="AA3702" t="s">
        <v>3250</v>
      </c>
    </row>
    <row r="3703" spans="26:27" x14ac:dyDescent="0.2">
      <c r="Z3703">
        <v>95709</v>
      </c>
      <c r="AA3703" t="s">
        <v>3251</v>
      </c>
    </row>
    <row r="3704" spans="26:27" x14ac:dyDescent="0.2">
      <c r="Z3704">
        <v>95709</v>
      </c>
      <c r="AA3704" t="s">
        <v>3252</v>
      </c>
    </row>
    <row r="3705" spans="26:27" x14ac:dyDescent="0.2">
      <c r="Z3705">
        <v>95709</v>
      </c>
      <c r="AA3705" t="s">
        <v>3253</v>
      </c>
    </row>
    <row r="3706" spans="26:27" x14ac:dyDescent="0.2">
      <c r="Z3706">
        <v>95712</v>
      </c>
      <c r="AA3706" t="s">
        <v>3254</v>
      </c>
    </row>
    <row r="3707" spans="26:27" x14ac:dyDescent="0.2">
      <c r="Z3707">
        <v>95713</v>
      </c>
      <c r="AA3707" t="s">
        <v>3255</v>
      </c>
    </row>
    <row r="3708" spans="26:27" x14ac:dyDescent="0.2">
      <c r="Z3708">
        <v>95713</v>
      </c>
      <c r="AA3708" t="s">
        <v>3256</v>
      </c>
    </row>
    <row r="3709" spans="26:27" x14ac:dyDescent="0.2">
      <c r="Z3709">
        <v>95713</v>
      </c>
      <c r="AA3709" t="s">
        <v>3257</v>
      </c>
    </row>
    <row r="3710" spans="26:27" x14ac:dyDescent="0.2">
      <c r="Z3710">
        <v>95713</v>
      </c>
      <c r="AA3710" t="s">
        <v>3258</v>
      </c>
    </row>
    <row r="3711" spans="26:27" x14ac:dyDescent="0.2">
      <c r="Z3711">
        <v>95713</v>
      </c>
      <c r="AA3711" t="s">
        <v>3259</v>
      </c>
    </row>
    <row r="3712" spans="26:27" x14ac:dyDescent="0.2">
      <c r="Z3712">
        <v>95713</v>
      </c>
      <c r="AA3712" t="s">
        <v>3260</v>
      </c>
    </row>
    <row r="3713" spans="26:27" x14ac:dyDescent="0.2">
      <c r="Z3713">
        <v>95714</v>
      </c>
      <c r="AA3713" t="s">
        <v>3261</v>
      </c>
    </row>
    <row r="3714" spans="26:27" x14ac:dyDescent="0.2">
      <c r="Z3714">
        <v>95715</v>
      </c>
      <c r="AA3714" t="s">
        <v>3247</v>
      </c>
    </row>
    <row r="3715" spans="26:27" x14ac:dyDescent="0.2">
      <c r="Z3715">
        <v>95715</v>
      </c>
      <c r="AA3715" t="s">
        <v>3262</v>
      </c>
    </row>
    <row r="3716" spans="26:27" x14ac:dyDescent="0.2">
      <c r="Z3716">
        <v>95715</v>
      </c>
      <c r="AA3716" t="s">
        <v>3263</v>
      </c>
    </row>
    <row r="3717" spans="26:27" x14ac:dyDescent="0.2">
      <c r="Z3717">
        <v>95717</v>
      </c>
      <c r="AA3717" t="s">
        <v>3264</v>
      </c>
    </row>
    <row r="3718" spans="26:27" x14ac:dyDescent="0.2">
      <c r="Z3718">
        <v>95717</v>
      </c>
      <c r="AA3718" t="s">
        <v>3265</v>
      </c>
    </row>
    <row r="3719" spans="26:27" x14ac:dyDescent="0.2">
      <c r="Z3719">
        <v>95720</v>
      </c>
      <c r="AA3719" t="s">
        <v>3266</v>
      </c>
    </row>
    <row r="3720" spans="26:27" x14ac:dyDescent="0.2">
      <c r="Z3720">
        <v>95720</v>
      </c>
      <c r="AA3720" t="s">
        <v>3267</v>
      </c>
    </row>
    <row r="3721" spans="26:27" x14ac:dyDescent="0.2">
      <c r="Z3721">
        <v>95721</v>
      </c>
      <c r="AA3721" t="s">
        <v>3268</v>
      </c>
    </row>
    <row r="3722" spans="26:27" x14ac:dyDescent="0.2">
      <c r="Z3722">
        <v>95721</v>
      </c>
      <c r="AA3722" t="s">
        <v>3269</v>
      </c>
    </row>
    <row r="3723" spans="26:27" x14ac:dyDescent="0.2">
      <c r="Z3723">
        <v>95722</v>
      </c>
      <c r="AA3723" t="s">
        <v>3270</v>
      </c>
    </row>
    <row r="3724" spans="26:27" x14ac:dyDescent="0.2">
      <c r="Z3724">
        <v>95724</v>
      </c>
      <c r="AA3724" t="s">
        <v>3271</v>
      </c>
    </row>
    <row r="3725" spans="26:27" x14ac:dyDescent="0.2">
      <c r="Z3725">
        <v>95724</v>
      </c>
      <c r="AA3725" t="s">
        <v>3272</v>
      </c>
    </row>
    <row r="3726" spans="26:27" x14ac:dyDescent="0.2">
      <c r="Z3726">
        <v>95726</v>
      </c>
      <c r="AA3726" t="s">
        <v>3273</v>
      </c>
    </row>
    <row r="3727" spans="26:27" x14ac:dyDescent="0.2">
      <c r="Z3727">
        <v>95726</v>
      </c>
      <c r="AA3727" t="s">
        <v>3274</v>
      </c>
    </row>
    <row r="3728" spans="26:27" x14ac:dyDescent="0.2">
      <c r="Z3728">
        <v>95726</v>
      </c>
      <c r="AA3728" t="s">
        <v>3275</v>
      </c>
    </row>
    <row r="3729" spans="26:27" x14ac:dyDescent="0.2">
      <c r="Z3729">
        <v>95728</v>
      </c>
      <c r="AA3729" t="s">
        <v>3276</v>
      </c>
    </row>
    <row r="3730" spans="26:27" x14ac:dyDescent="0.2">
      <c r="Z3730">
        <v>95728</v>
      </c>
      <c r="AA3730" t="s">
        <v>3277</v>
      </c>
    </row>
    <row r="3731" spans="26:27" x14ac:dyDescent="0.2">
      <c r="Z3731">
        <v>95728</v>
      </c>
      <c r="AA3731" t="s">
        <v>3278</v>
      </c>
    </row>
    <row r="3732" spans="26:27" x14ac:dyDescent="0.2">
      <c r="Z3732">
        <v>95728</v>
      </c>
      <c r="AA3732" t="s">
        <v>3272</v>
      </c>
    </row>
    <row r="3733" spans="26:27" x14ac:dyDescent="0.2">
      <c r="Z3733">
        <v>95728</v>
      </c>
      <c r="AA3733" t="s">
        <v>3279</v>
      </c>
    </row>
    <row r="3734" spans="26:27" x14ac:dyDescent="0.2">
      <c r="Z3734">
        <v>95735</v>
      </c>
      <c r="AA3734" t="s">
        <v>3269</v>
      </c>
    </row>
    <row r="3735" spans="26:27" x14ac:dyDescent="0.2">
      <c r="Z3735">
        <v>95736</v>
      </c>
      <c r="AA3735" t="s">
        <v>3280</v>
      </c>
    </row>
    <row r="3736" spans="26:27" x14ac:dyDescent="0.2">
      <c r="Z3736">
        <v>95741</v>
      </c>
      <c r="AA3736" t="s">
        <v>3201</v>
      </c>
    </row>
    <row r="3737" spans="26:27" x14ac:dyDescent="0.2">
      <c r="Z3737">
        <v>95741</v>
      </c>
      <c r="AA3737" t="s">
        <v>3202</v>
      </c>
    </row>
    <row r="3738" spans="26:27" x14ac:dyDescent="0.2">
      <c r="Z3738">
        <v>95742</v>
      </c>
      <c r="AA3738" t="s">
        <v>3201</v>
      </c>
    </row>
    <row r="3739" spans="26:27" x14ac:dyDescent="0.2">
      <c r="Z3739">
        <v>95742</v>
      </c>
      <c r="AA3739" t="s">
        <v>3202</v>
      </c>
    </row>
    <row r="3740" spans="26:27" x14ac:dyDescent="0.2">
      <c r="Z3740">
        <v>95746</v>
      </c>
      <c r="AA3740" t="s">
        <v>3281</v>
      </c>
    </row>
    <row r="3741" spans="26:27" x14ac:dyDescent="0.2">
      <c r="Z3741">
        <v>95746</v>
      </c>
      <c r="AA3741" t="s">
        <v>3180</v>
      </c>
    </row>
    <row r="3742" spans="26:27" x14ac:dyDescent="0.2">
      <c r="Z3742">
        <v>95747</v>
      </c>
      <c r="AA3742" t="s">
        <v>3180</v>
      </c>
    </row>
    <row r="3743" spans="26:27" x14ac:dyDescent="0.2">
      <c r="Z3743">
        <v>95757</v>
      </c>
      <c r="AA3743" t="s">
        <v>3117</v>
      </c>
    </row>
    <row r="3744" spans="26:27" x14ac:dyDescent="0.2">
      <c r="Z3744">
        <v>95758</v>
      </c>
      <c r="AA3744" t="s">
        <v>3117</v>
      </c>
    </row>
    <row r="3745" spans="26:27" x14ac:dyDescent="0.2">
      <c r="Z3745">
        <v>95759</v>
      </c>
      <c r="AA3745" t="s">
        <v>3117</v>
      </c>
    </row>
    <row r="3746" spans="26:27" x14ac:dyDescent="0.2">
      <c r="Z3746">
        <v>95762</v>
      </c>
      <c r="AA3746" t="s">
        <v>3282</v>
      </c>
    </row>
    <row r="3747" spans="26:27" x14ac:dyDescent="0.2">
      <c r="Z3747">
        <v>95762</v>
      </c>
      <c r="AA3747" t="s">
        <v>3283</v>
      </c>
    </row>
    <row r="3748" spans="26:27" x14ac:dyDescent="0.2">
      <c r="Z3748">
        <v>95762</v>
      </c>
      <c r="AA3748" t="s">
        <v>3122</v>
      </c>
    </row>
    <row r="3749" spans="26:27" x14ac:dyDescent="0.2">
      <c r="Z3749">
        <v>95763</v>
      </c>
      <c r="AA3749" t="s">
        <v>3122</v>
      </c>
    </row>
    <row r="3750" spans="26:27" x14ac:dyDescent="0.2">
      <c r="Z3750">
        <v>95765</v>
      </c>
      <c r="AA3750" t="s">
        <v>3210</v>
      </c>
    </row>
    <row r="3751" spans="26:27" x14ac:dyDescent="0.2">
      <c r="Z3751">
        <v>95776</v>
      </c>
      <c r="AA3751" t="s">
        <v>3243</v>
      </c>
    </row>
    <row r="3752" spans="26:27" x14ac:dyDescent="0.2">
      <c r="Z3752">
        <v>95798</v>
      </c>
      <c r="AA3752" t="s">
        <v>3097</v>
      </c>
    </row>
    <row r="3753" spans="26:27" x14ac:dyDescent="0.2">
      <c r="Z3753">
        <v>95798</v>
      </c>
      <c r="AA3753" t="s">
        <v>3284</v>
      </c>
    </row>
    <row r="3754" spans="26:27" x14ac:dyDescent="0.2">
      <c r="Z3754">
        <v>95799</v>
      </c>
      <c r="AA3754" t="s">
        <v>3097</v>
      </c>
    </row>
    <row r="3755" spans="26:27" x14ac:dyDescent="0.2">
      <c r="Z3755">
        <v>95811</v>
      </c>
      <c r="AA3755" t="s">
        <v>1173</v>
      </c>
    </row>
    <row r="3756" spans="26:27" x14ac:dyDescent="0.2">
      <c r="Z3756">
        <v>95812</v>
      </c>
      <c r="AA3756" t="s">
        <v>1173</v>
      </c>
    </row>
    <row r="3757" spans="26:27" x14ac:dyDescent="0.2">
      <c r="Z3757">
        <v>95813</v>
      </c>
      <c r="AA3757" t="s">
        <v>1173</v>
      </c>
    </row>
    <row r="3758" spans="26:27" x14ac:dyDescent="0.2">
      <c r="Z3758">
        <v>95814</v>
      </c>
      <c r="AA3758" t="s">
        <v>1173</v>
      </c>
    </row>
    <row r="3759" spans="26:27" x14ac:dyDescent="0.2">
      <c r="Z3759">
        <v>95815</v>
      </c>
      <c r="AA3759" t="s">
        <v>3285</v>
      </c>
    </row>
    <row r="3760" spans="26:27" x14ac:dyDescent="0.2">
      <c r="Z3760">
        <v>95815</v>
      </c>
      <c r="AA3760" t="s">
        <v>1173</v>
      </c>
    </row>
    <row r="3761" spans="26:27" x14ac:dyDescent="0.2">
      <c r="Z3761">
        <v>95816</v>
      </c>
      <c r="AA3761" t="s">
        <v>1173</v>
      </c>
    </row>
    <row r="3762" spans="26:27" x14ac:dyDescent="0.2">
      <c r="Z3762">
        <v>95817</v>
      </c>
      <c r="AA3762" t="s">
        <v>1173</v>
      </c>
    </row>
    <row r="3763" spans="26:27" x14ac:dyDescent="0.2">
      <c r="Z3763">
        <v>95818</v>
      </c>
      <c r="AA3763" t="s">
        <v>1173</v>
      </c>
    </row>
    <row r="3764" spans="26:27" x14ac:dyDescent="0.2">
      <c r="Z3764">
        <v>95819</v>
      </c>
      <c r="AA3764" t="s">
        <v>1173</v>
      </c>
    </row>
    <row r="3765" spans="26:27" x14ac:dyDescent="0.2">
      <c r="Z3765">
        <v>95820</v>
      </c>
      <c r="AA3765" t="s">
        <v>3286</v>
      </c>
    </row>
    <row r="3766" spans="26:27" x14ac:dyDescent="0.2">
      <c r="Z3766">
        <v>95820</v>
      </c>
      <c r="AA3766" t="s">
        <v>1173</v>
      </c>
    </row>
    <row r="3767" spans="26:27" x14ac:dyDescent="0.2">
      <c r="Z3767">
        <v>95821</v>
      </c>
      <c r="AA3767" t="s">
        <v>3179</v>
      </c>
    </row>
    <row r="3768" spans="26:27" x14ac:dyDescent="0.2">
      <c r="Z3768">
        <v>95821</v>
      </c>
      <c r="AA3768" t="s">
        <v>1173</v>
      </c>
    </row>
    <row r="3769" spans="26:27" x14ac:dyDescent="0.2">
      <c r="Z3769">
        <v>95822</v>
      </c>
      <c r="AA3769" t="s">
        <v>1173</v>
      </c>
    </row>
    <row r="3770" spans="26:27" x14ac:dyDescent="0.2">
      <c r="Z3770">
        <v>95823</v>
      </c>
      <c r="AA3770" t="s">
        <v>1173</v>
      </c>
    </row>
    <row r="3771" spans="26:27" x14ac:dyDescent="0.2">
      <c r="Z3771">
        <v>95824</v>
      </c>
      <c r="AA3771" t="s">
        <v>1173</v>
      </c>
    </row>
    <row r="3772" spans="26:27" x14ac:dyDescent="0.2">
      <c r="Z3772">
        <v>95825</v>
      </c>
      <c r="AA3772" t="s">
        <v>1173</v>
      </c>
    </row>
    <row r="3773" spans="26:27" x14ac:dyDescent="0.2">
      <c r="Z3773">
        <v>95826</v>
      </c>
      <c r="AA3773" t="s">
        <v>1173</v>
      </c>
    </row>
    <row r="3774" spans="26:27" x14ac:dyDescent="0.2">
      <c r="Z3774">
        <v>95826</v>
      </c>
      <c r="AA3774" t="s">
        <v>3287</v>
      </c>
    </row>
    <row r="3775" spans="26:27" x14ac:dyDescent="0.2">
      <c r="Z3775">
        <v>95827</v>
      </c>
      <c r="AA3775" t="s">
        <v>1173</v>
      </c>
    </row>
    <row r="3776" spans="26:27" x14ac:dyDescent="0.2">
      <c r="Z3776">
        <v>95828</v>
      </c>
      <c r="AA3776" t="s">
        <v>1173</v>
      </c>
    </row>
    <row r="3777" spans="26:27" x14ac:dyDescent="0.2">
      <c r="Z3777">
        <v>95829</v>
      </c>
      <c r="AA3777" t="s">
        <v>1173</v>
      </c>
    </row>
    <row r="3778" spans="26:27" x14ac:dyDescent="0.2">
      <c r="Z3778">
        <v>95830</v>
      </c>
      <c r="AA3778" t="s">
        <v>1173</v>
      </c>
    </row>
    <row r="3779" spans="26:27" x14ac:dyDescent="0.2">
      <c r="Z3779">
        <v>95831</v>
      </c>
      <c r="AA3779" t="s">
        <v>1173</v>
      </c>
    </row>
    <row r="3780" spans="26:27" x14ac:dyDescent="0.2">
      <c r="Z3780">
        <v>95832</v>
      </c>
      <c r="AA3780" t="s">
        <v>1173</v>
      </c>
    </row>
    <row r="3781" spans="26:27" x14ac:dyDescent="0.2">
      <c r="Z3781">
        <v>95833</v>
      </c>
      <c r="AA3781" t="s">
        <v>1173</v>
      </c>
    </row>
    <row r="3782" spans="26:27" x14ac:dyDescent="0.2">
      <c r="Z3782">
        <v>95834</v>
      </c>
      <c r="AA3782" t="s">
        <v>1173</v>
      </c>
    </row>
    <row r="3783" spans="26:27" x14ac:dyDescent="0.2">
      <c r="Z3783">
        <v>95835</v>
      </c>
      <c r="AA3783" t="s">
        <v>1173</v>
      </c>
    </row>
    <row r="3784" spans="26:27" x14ac:dyDescent="0.2">
      <c r="Z3784">
        <v>95836</v>
      </c>
      <c r="AA3784" t="s">
        <v>1173</v>
      </c>
    </row>
    <row r="3785" spans="26:27" x14ac:dyDescent="0.2">
      <c r="Z3785">
        <v>95837</v>
      </c>
      <c r="AA3785" t="s">
        <v>1173</v>
      </c>
    </row>
    <row r="3786" spans="26:27" x14ac:dyDescent="0.2">
      <c r="Z3786">
        <v>95838</v>
      </c>
      <c r="AA3786" t="s">
        <v>1173</v>
      </c>
    </row>
    <row r="3787" spans="26:27" x14ac:dyDescent="0.2">
      <c r="Z3787">
        <v>95840</v>
      </c>
      <c r="AA3787" t="s">
        <v>3288</v>
      </c>
    </row>
    <row r="3788" spans="26:27" x14ac:dyDescent="0.2">
      <c r="Z3788">
        <v>95840</v>
      </c>
      <c r="AA3788" t="s">
        <v>1173</v>
      </c>
    </row>
    <row r="3789" spans="26:27" x14ac:dyDescent="0.2">
      <c r="Z3789">
        <v>95841</v>
      </c>
      <c r="AA3789" t="s">
        <v>1173</v>
      </c>
    </row>
    <row r="3790" spans="26:27" x14ac:dyDescent="0.2">
      <c r="Z3790">
        <v>95842</v>
      </c>
      <c r="AA3790" t="s">
        <v>1173</v>
      </c>
    </row>
    <row r="3791" spans="26:27" x14ac:dyDescent="0.2">
      <c r="Z3791">
        <v>95843</v>
      </c>
      <c r="AA3791" t="s">
        <v>3289</v>
      </c>
    </row>
    <row r="3792" spans="26:27" x14ac:dyDescent="0.2">
      <c r="Z3792">
        <v>95843</v>
      </c>
      <c r="AA3792" t="s">
        <v>1173</v>
      </c>
    </row>
    <row r="3793" spans="26:27" x14ac:dyDescent="0.2">
      <c r="Z3793">
        <v>95851</v>
      </c>
      <c r="AA3793" t="s">
        <v>1173</v>
      </c>
    </row>
    <row r="3794" spans="26:27" x14ac:dyDescent="0.2">
      <c r="Z3794">
        <v>95852</v>
      </c>
      <c r="AA3794" t="s">
        <v>1173</v>
      </c>
    </row>
    <row r="3795" spans="26:27" x14ac:dyDescent="0.2">
      <c r="Z3795">
        <v>95853</v>
      </c>
      <c r="AA3795" t="s">
        <v>1173</v>
      </c>
    </row>
    <row r="3796" spans="26:27" x14ac:dyDescent="0.2">
      <c r="Z3796">
        <v>95860</v>
      </c>
      <c r="AA3796" t="s">
        <v>1173</v>
      </c>
    </row>
    <row r="3797" spans="26:27" x14ac:dyDescent="0.2">
      <c r="Z3797">
        <v>95864</v>
      </c>
      <c r="AA3797" t="s">
        <v>1173</v>
      </c>
    </row>
    <row r="3798" spans="26:27" x14ac:dyDescent="0.2">
      <c r="Z3798">
        <v>95865</v>
      </c>
      <c r="AA3798" t="s">
        <v>1173</v>
      </c>
    </row>
    <row r="3799" spans="26:27" x14ac:dyDescent="0.2">
      <c r="Z3799">
        <v>95866</v>
      </c>
      <c r="AA3799" t="s">
        <v>1173</v>
      </c>
    </row>
    <row r="3800" spans="26:27" x14ac:dyDescent="0.2">
      <c r="Z3800">
        <v>95867</v>
      </c>
      <c r="AA3800" t="s">
        <v>3290</v>
      </c>
    </row>
    <row r="3801" spans="26:27" x14ac:dyDescent="0.2">
      <c r="Z3801">
        <v>95867</v>
      </c>
      <c r="AA3801" t="s">
        <v>1173</v>
      </c>
    </row>
    <row r="3802" spans="26:27" x14ac:dyDescent="0.2">
      <c r="Z3802">
        <v>95887</v>
      </c>
      <c r="AA3802" t="s">
        <v>3291</v>
      </c>
    </row>
    <row r="3803" spans="26:27" x14ac:dyDescent="0.2">
      <c r="Z3803">
        <v>95887</v>
      </c>
      <c r="AA3803" t="s">
        <v>1173</v>
      </c>
    </row>
    <row r="3804" spans="26:27" x14ac:dyDescent="0.2">
      <c r="Z3804">
        <v>95894</v>
      </c>
      <c r="AA3804" t="s">
        <v>3292</v>
      </c>
    </row>
    <row r="3805" spans="26:27" x14ac:dyDescent="0.2">
      <c r="Z3805">
        <v>95894</v>
      </c>
      <c r="AA3805" t="s">
        <v>1173</v>
      </c>
    </row>
    <row r="3806" spans="26:27" x14ac:dyDescent="0.2">
      <c r="Z3806">
        <v>95899</v>
      </c>
      <c r="AA3806" t="s">
        <v>1173</v>
      </c>
    </row>
    <row r="3807" spans="26:27" x14ac:dyDescent="0.2">
      <c r="Z3807">
        <v>95901</v>
      </c>
      <c r="AA3807" t="s">
        <v>3293</v>
      </c>
    </row>
    <row r="3808" spans="26:27" x14ac:dyDescent="0.2">
      <c r="Z3808">
        <v>95901</v>
      </c>
      <c r="AA3808" t="s">
        <v>3294</v>
      </c>
    </row>
    <row r="3809" spans="26:27" x14ac:dyDescent="0.2">
      <c r="Z3809">
        <v>95901</v>
      </c>
      <c r="AA3809" t="s">
        <v>3295</v>
      </c>
    </row>
    <row r="3810" spans="26:27" x14ac:dyDescent="0.2">
      <c r="Z3810">
        <v>95901</v>
      </c>
      <c r="AA3810" t="s">
        <v>3296</v>
      </c>
    </row>
    <row r="3811" spans="26:27" x14ac:dyDescent="0.2">
      <c r="Z3811">
        <v>95901</v>
      </c>
      <c r="AA3811" t="s">
        <v>3297</v>
      </c>
    </row>
    <row r="3812" spans="26:27" x14ac:dyDescent="0.2">
      <c r="Z3812">
        <v>95903</v>
      </c>
      <c r="AA3812" t="s">
        <v>3298</v>
      </c>
    </row>
    <row r="3813" spans="26:27" x14ac:dyDescent="0.2">
      <c r="Z3813">
        <v>95903</v>
      </c>
      <c r="AA3813" t="s">
        <v>3297</v>
      </c>
    </row>
    <row r="3814" spans="26:27" x14ac:dyDescent="0.2">
      <c r="Z3814">
        <v>95910</v>
      </c>
      <c r="AA3814" t="s">
        <v>3299</v>
      </c>
    </row>
    <row r="3815" spans="26:27" x14ac:dyDescent="0.2">
      <c r="Z3815">
        <v>95910</v>
      </c>
      <c r="AA3815" t="s">
        <v>3300</v>
      </c>
    </row>
    <row r="3816" spans="26:27" x14ac:dyDescent="0.2">
      <c r="Z3816">
        <v>95912</v>
      </c>
      <c r="AA3816" t="s">
        <v>3301</v>
      </c>
    </row>
    <row r="3817" spans="26:27" x14ac:dyDescent="0.2">
      <c r="Z3817">
        <v>95912</v>
      </c>
      <c r="AA3817" t="s">
        <v>3302</v>
      </c>
    </row>
    <row r="3818" spans="26:27" x14ac:dyDescent="0.2">
      <c r="Z3818">
        <v>95913</v>
      </c>
      <c r="AA3818" t="s">
        <v>3303</v>
      </c>
    </row>
    <row r="3819" spans="26:27" x14ac:dyDescent="0.2">
      <c r="Z3819">
        <v>95914</v>
      </c>
      <c r="AA3819" t="s">
        <v>3304</v>
      </c>
    </row>
    <row r="3820" spans="26:27" x14ac:dyDescent="0.2">
      <c r="Z3820">
        <v>95915</v>
      </c>
      <c r="AA3820" t="s">
        <v>3305</v>
      </c>
    </row>
    <row r="3821" spans="26:27" x14ac:dyDescent="0.2">
      <c r="Z3821">
        <v>95915</v>
      </c>
      <c r="AA3821" t="s">
        <v>3306</v>
      </c>
    </row>
    <row r="3822" spans="26:27" x14ac:dyDescent="0.2">
      <c r="Z3822">
        <v>95915</v>
      </c>
      <c r="AA3822" t="s">
        <v>3307</v>
      </c>
    </row>
    <row r="3823" spans="26:27" x14ac:dyDescent="0.2">
      <c r="Z3823">
        <v>95915</v>
      </c>
      <c r="AA3823" t="s">
        <v>3308</v>
      </c>
    </row>
    <row r="3824" spans="26:27" x14ac:dyDescent="0.2">
      <c r="Z3824">
        <v>95916</v>
      </c>
      <c r="AA3824" t="s">
        <v>3309</v>
      </c>
    </row>
    <row r="3825" spans="26:27" x14ac:dyDescent="0.2">
      <c r="Z3825">
        <v>95916</v>
      </c>
      <c r="AA3825" t="s">
        <v>3310</v>
      </c>
    </row>
    <row r="3826" spans="26:27" x14ac:dyDescent="0.2">
      <c r="Z3826">
        <v>95917</v>
      </c>
      <c r="AA3826" t="s">
        <v>3311</v>
      </c>
    </row>
    <row r="3827" spans="26:27" x14ac:dyDescent="0.2">
      <c r="Z3827">
        <v>95918</v>
      </c>
      <c r="AA3827" t="s">
        <v>3312</v>
      </c>
    </row>
    <row r="3828" spans="26:27" x14ac:dyDescent="0.2">
      <c r="Z3828">
        <v>95919</v>
      </c>
      <c r="AA3828" t="s">
        <v>3313</v>
      </c>
    </row>
    <row r="3829" spans="26:27" x14ac:dyDescent="0.2">
      <c r="Z3829">
        <v>95920</v>
      </c>
      <c r="AA3829" t="s">
        <v>3314</v>
      </c>
    </row>
    <row r="3830" spans="26:27" x14ac:dyDescent="0.2">
      <c r="Z3830">
        <v>95920</v>
      </c>
      <c r="AA3830" t="s">
        <v>3315</v>
      </c>
    </row>
    <row r="3831" spans="26:27" x14ac:dyDescent="0.2">
      <c r="Z3831">
        <v>95922</v>
      </c>
      <c r="AA3831" t="s">
        <v>3316</v>
      </c>
    </row>
    <row r="3832" spans="26:27" x14ac:dyDescent="0.2">
      <c r="Z3832">
        <v>95923</v>
      </c>
      <c r="AA3832" t="s">
        <v>3317</v>
      </c>
    </row>
    <row r="3833" spans="26:27" x14ac:dyDescent="0.2">
      <c r="Z3833">
        <v>95923</v>
      </c>
      <c r="AA3833" t="s">
        <v>3318</v>
      </c>
    </row>
    <row r="3834" spans="26:27" x14ac:dyDescent="0.2">
      <c r="Z3834">
        <v>95923</v>
      </c>
      <c r="AA3834" t="s">
        <v>3319</v>
      </c>
    </row>
    <row r="3835" spans="26:27" x14ac:dyDescent="0.2">
      <c r="Z3835">
        <v>95923</v>
      </c>
      <c r="AA3835" t="s">
        <v>3320</v>
      </c>
    </row>
    <row r="3836" spans="26:27" x14ac:dyDescent="0.2">
      <c r="Z3836">
        <v>95924</v>
      </c>
      <c r="AA3836" t="s">
        <v>3321</v>
      </c>
    </row>
    <row r="3837" spans="26:27" x14ac:dyDescent="0.2">
      <c r="Z3837">
        <v>95925</v>
      </c>
      <c r="AA3837" t="s">
        <v>3322</v>
      </c>
    </row>
    <row r="3838" spans="26:27" x14ac:dyDescent="0.2">
      <c r="Z3838">
        <v>95925</v>
      </c>
      <c r="AA3838" t="s">
        <v>3323</v>
      </c>
    </row>
    <row r="3839" spans="26:27" x14ac:dyDescent="0.2">
      <c r="Z3839">
        <v>95926</v>
      </c>
      <c r="AA3839" t="s">
        <v>3324</v>
      </c>
    </row>
    <row r="3840" spans="26:27" x14ac:dyDescent="0.2">
      <c r="Z3840">
        <v>95927</v>
      </c>
      <c r="AA3840" t="s">
        <v>3324</v>
      </c>
    </row>
    <row r="3841" spans="26:27" x14ac:dyDescent="0.2">
      <c r="Z3841">
        <v>95928</v>
      </c>
      <c r="AA3841" t="s">
        <v>3325</v>
      </c>
    </row>
    <row r="3842" spans="26:27" x14ac:dyDescent="0.2">
      <c r="Z3842">
        <v>95928</v>
      </c>
      <c r="AA3842" t="s">
        <v>3326</v>
      </c>
    </row>
    <row r="3843" spans="26:27" x14ac:dyDescent="0.2">
      <c r="Z3843">
        <v>95928</v>
      </c>
      <c r="AA3843" t="s">
        <v>3324</v>
      </c>
    </row>
    <row r="3844" spans="26:27" x14ac:dyDescent="0.2">
      <c r="Z3844">
        <v>95928</v>
      </c>
      <c r="AA3844" t="s">
        <v>3327</v>
      </c>
    </row>
    <row r="3845" spans="26:27" x14ac:dyDescent="0.2">
      <c r="Z3845">
        <v>95929</v>
      </c>
      <c r="AA3845" t="s">
        <v>3328</v>
      </c>
    </row>
    <row r="3846" spans="26:27" x14ac:dyDescent="0.2">
      <c r="Z3846">
        <v>95929</v>
      </c>
      <c r="AA3846" t="s">
        <v>3324</v>
      </c>
    </row>
    <row r="3847" spans="26:27" x14ac:dyDescent="0.2">
      <c r="Z3847">
        <v>95930</v>
      </c>
      <c r="AA3847" t="s">
        <v>3329</v>
      </c>
    </row>
    <row r="3848" spans="26:27" x14ac:dyDescent="0.2">
      <c r="Z3848">
        <v>95932</v>
      </c>
      <c r="AA3848" t="s">
        <v>1071</v>
      </c>
    </row>
    <row r="3849" spans="26:27" x14ac:dyDescent="0.2">
      <c r="Z3849">
        <v>95934</v>
      </c>
      <c r="AA3849" t="s">
        <v>3330</v>
      </c>
    </row>
    <row r="3850" spans="26:27" x14ac:dyDescent="0.2">
      <c r="Z3850">
        <v>95934</v>
      </c>
      <c r="AA3850" t="s">
        <v>3331</v>
      </c>
    </row>
    <row r="3851" spans="26:27" x14ac:dyDescent="0.2">
      <c r="Z3851">
        <v>95935</v>
      </c>
      <c r="AA3851" t="s">
        <v>3332</v>
      </c>
    </row>
    <row r="3852" spans="26:27" x14ac:dyDescent="0.2">
      <c r="Z3852">
        <v>95936</v>
      </c>
      <c r="AA3852" t="s">
        <v>3333</v>
      </c>
    </row>
    <row r="3853" spans="26:27" x14ac:dyDescent="0.2">
      <c r="Z3853">
        <v>95937</v>
      </c>
      <c r="AA3853" t="s">
        <v>3334</v>
      </c>
    </row>
    <row r="3854" spans="26:27" x14ac:dyDescent="0.2">
      <c r="Z3854">
        <v>95938</v>
      </c>
      <c r="AA3854" t="s">
        <v>3335</v>
      </c>
    </row>
    <row r="3855" spans="26:27" x14ac:dyDescent="0.2">
      <c r="Z3855">
        <v>95939</v>
      </c>
      <c r="AA3855" t="s">
        <v>3336</v>
      </c>
    </row>
    <row r="3856" spans="26:27" x14ac:dyDescent="0.2">
      <c r="Z3856">
        <v>95939</v>
      </c>
      <c r="AA3856" t="s">
        <v>3337</v>
      </c>
    </row>
    <row r="3857" spans="26:27" x14ac:dyDescent="0.2">
      <c r="Z3857">
        <v>95940</v>
      </c>
      <c r="AA3857" t="s">
        <v>3338</v>
      </c>
    </row>
    <row r="3858" spans="26:27" x14ac:dyDescent="0.2">
      <c r="Z3858">
        <v>95940</v>
      </c>
      <c r="AA3858" t="s">
        <v>3308</v>
      </c>
    </row>
    <row r="3859" spans="26:27" x14ac:dyDescent="0.2">
      <c r="Z3859">
        <v>95941</v>
      </c>
      <c r="AA3859" t="s">
        <v>3339</v>
      </c>
    </row>
    <row r="3860" spans="26:27" x14ac:dyDescent="0.2">
      <c r="Z3860">
        <v>95942</v>
      </c>
      <c r="AA3860" t="s">
        <v>3340</v>
      </c>
    </row>
    <row r="3861" spans="26:27" x14ac:dyDescent="0.2">
      <c r="Z3861">
        <v>95942</v>
      </c>
      <c r="AA3861" t="s">
        <v>3341</v>
      </c>
    </row>
    <row r="3862" spans="26:27" x14ac:dyDescent="0.2">
      <c r="Z3862">
        <v>95943</v>
      </c>
      <c r="AA3862" t="s">
        <v>3342</v>
      </c>
    </row>
    <row r="3863" spans="26:27" x14ac:dyDescent="0.2">
      <c r="Z3863">
        <v>95943</v>
      </c>
      <c r="AA3863" t="s">
        <v>1091</v>
      </c>
    </row>
    <row r="3864" spans="26:27" x14ac:dyDescent="0.2">
      <c r="Z3864">
        <v>95943</v>
      </c>
      <c r="AA3864" t="s">
        <v>3343</v>
      </c>
    </row>
    <row r="3865" spans="26:27" x14ac:dyDescent="0.2">
      <c r="Z3865">
        <v>95944</v>
      </c>
      <c r="AA3865" t="s">
        <v>3344</v>
      </c>
    </row>
    <row r="3866" spans="26:27" x14ac:dyDescent="0.2">
      <c r="Z3866">
        <v>95945</v>
      </c>
      <c r="AA3866" t="s">
        <v>3345</v>
      </c>
    </row>
    <row r="3867" spans="26:27" x14ac:dyDescent="0.2">
      <c r="Z3867">
        <v>95945</v>
      </c>
      <c r="AA3867" t="s">
        <v>3346</v>
      </c>
    </row>
    <row r="3868" spans="26:27" x14ac:dyDescent="0.2">
      <c r="Z3868">
        <v>95945</v>
      </c>
      <c r="AA3868" t="s">
        <v>3347</v>
      </c>
    </row>
    <row r="3869" spans="26:27" x14ac:dyDescent="0.2">
      <c r="Z3869">
        <v>95945</v>
      </c>
      <c r="AA3869" t="s">
        <v>3348</v>
      </c>
    </row>
    <row r="3870" spans="26:27" x14ac:dyDescent="0.2">
      <c r="Z3870">
        <v>95945</v>
      </c>
      <c r="AA3870" t="s">
        <v>3349</v>
      </c>
    </row>
    <row r="3871" spans="26:27" x14ac:dyDescent="0.2">
      <c r="Z3871">
        <v>95945</v>
      </c>
      <c r="AA3871" t="s">
        <v>3350</v>
      </c>
    </row>
    <row r="3872" spans="26:27" x14ac:dyDescent="0.2">
      <c r="Z3872">
        <v>95945</v>
      </c>
      <c r="AA3872" t="s">
        <v>3351</v>
      </c>
    </row>
    <row r="3873" spans="26:27" x14ac:dyDescent="0.2">
      <c r="Z3873">
        <v>95945</v>
      </c>
      <c r="AA3873" t="s">
        <v>3352</v>
      </c>
    </row>
    <row r="3874" spans="26:27" x14ac:dyDescent="0.2">
      <c r="Z3874">
        <v>95945</v>
      </c>
      <c r="AA3874" t="s">
        <v>3353</v>
      </c>
    </row>
    <row r="3875" spans="26:27" x14ac:dyDescent="0.2">
      <c r="Z3875">
        <v>95945</v>
      </c>
      <c r="AA3875" t="s">
        <v>3354</v>
      </c>
    </row>
    <row r="3876" spans="26:27" x14ac:dyDescent="0.2">
      <c r="Z3876">
        <v>95945</v>
      </c>
      <c r="AA3876" t="s">
        <v>3355</v>
      </c>
    </row>
    <row r="3877" spans="26:27" x14ac:dyDescent="0.2">
      <c r="Z3877">
        <v>95945</v>
      </c>
      <c r="AA3877" t="s">
        <v>3356</v>
      </c>
    </row>
    <row r="3878" spans="26:27" x14ac:dyDescent="0.2">
      <c r="Z3878">
        <v>95945</v>
      </c>
      <c r="AA3878" t="s">
        <v>3357</v>
      </c>
    </row>
    <row r="3879" spans="26:27" x14ac:dyDescent="0.2">
      <c r="Z3879">
        <v>95946</v>
      </c>
      <c r="AA3879" t="s">
        <v>3358</v>
      </c>
    </row>
    <row r="3880" spans="26:27" x14ac:dyDescent="0.2">
      <c r="Z3880">
        <v>95946</v>
      </c>
      <c r="AA3880" t="s">
        <v>3359</v>
      </c>
    </row>
    <row r="3881" spans="26:27" x14ac:dyDescent="0.2">
      <c r="Z3881">
        <v>95947</v>
      </c>
      <c r="AA3881" t="s">
        <v>3360</v>
      </c>
    </row>
    <row r="3882" spans="26:27" x14ac:dyDescent="0.2">
      <c r="Z3882">
        <v>95947</v>
      </c>
      <c r="AA3882" t="s">
        <v>3361</v>
      </c>
    </row>
    <row r="3883" spans="26:27" x14ac:dyDescent="0.2">
      <c r="Z3883">
        <v>95948</v>
      </c>
      <c r="AA3883" t="s">
        <v>3362</v>
      </c>
    </row>
    <row r="3884" spans="26:27" x14ac:dyDescent="0.2">
      <c r="Z3884">
        <v>95948</v>
      </c>
      <c r="AA3884" t="s">
        <v>3363</v>
      </c>
    </row>
    <row r="3885" spans="26:27" x14ac:dyDescent="0.2">
      <c r="Z3885">
        <v>95948</v>
      </c>
      <c r="AA3885" t="s">
        <v>3364</v>
      </c>
    </row>
    <row r="3886" spans="26:27" x14ac:dyDescent="0.2">
      <c r="Z3886">
        <v>95949</v>
      </c>
      <c r="AA3886" t="s">
        <v>3350</v>
      </c>
    </row>
    <row r="3887" spans="26:27" x14ac:dyDescent="0.2">
      <c r="Z3887">
        <v>95950</v>
      </c>
      <c r="AA3887" t="s">
        <v>3365</v>
      </c>
    </row>
    <row r="3888" spans="26:27" x14ac:dyDescent="0.2">
      <c r="Z3888">
        <v>95951</v>
      </c>
      <c r="AA3888" t="s">
        <v>3366</v>
      </c>
    </row>
    <row r="3889" spans="26:27" x14ac:dyDescent="0.2">
      <c r="Z3889">
        <v>95951</v>
      </c>
      <c r="AA3889" t="s">
        <v>3367</v>
      </c>
    </row>
    <row r="3890" spans="26:27" x14ac:dyDescent="0.2">
      <c r="Z3890">
        <v>95953</v>
      </c>
      <c r="AA3890" t="s">
        <v>3368</v>
      </c>
    </row>
    <row r="3891" spans="26:27" x14ac:dyDescent="0.2">
      <c r="Z3891">
        <v>95953</v>
      </c>
      <c r="AA3891" t="s">
        <v>3369</v>
      </c>
    </row>
    <row r="3892" spans="26:27" x14ac:dyDescent="0.2">
      <c r="Z3892">
        <v>95954</v>
      </c>
      <c r="AA3892" t="s">
        <v>3370</v>
      </c>
    </row>
    <row r="3893" spans="26:27" x14ac:dyDescent="0.2">
      <c r="Z3893">
        <v>95954</v>
      </c>
      <c r="AA3893" t="s">
        <v>3371</v>
      </c>
    </row>
    <row r="3894" spans="26:27" x14ac:dyDescent="0.2">
      <c r="Z3894">
        <v>95954</v>
      </c>
      <c r="AA3894" t="s">
        <v>3372</v>
      </c>
    </row>
    <row r="3895" spans="26:27" x14ac:dyDescent="0.2">
      <c r="Z3895">
        <v>95955</v>
      </c>
      <c r="AA3895" t="s">
        <v>3373</v>
      </c>
    </row>
    <row r="3896" spans="26:27" x14ac:dyDescent="0.2">
      <c r="Z3896">
        <v>95956</v>
      </c>
      <c r="AA3896" t="s">
        <v>3374</v>
      </c>
    </row>
    <row r="3897" spans="26:27" x14ac:dyDescent="0.2">
      <c r="Z3897">
        <v>95956</v>
      </c>
      <c r="AA3897" t="s">
        <v>3375</v>
      </c>
    </row>
    <row r="3898" spans="26:27" x14ac:dyDescent="0.2">
      <c r="Z3898">
        <v>95957</v>
      </c>
      <c r="AA3898" t="s">
        <v>3376</v>
      </c>
    </row>
    <row r="3899" spans="26:27" x14ac:dyDescent="0.2">
      <c r="Z3899">
        <v>95957</v>
      </c>
      <c r="AA3899" t="s">
        <v>3377</v>
      </c>
    </row>
    <row r="3900" spans="26:27" x14ac:dyDescent="0.2">
      <c r="Z3900">
        <v>95958</v>
      </c>
      <c r="AA3900" t="s">
        <v>3335</v>
      </c>
    </row>
    <row r="3901" spans="26:27" x14ac:dyDescent="0.2">
      <c r="Z3901">
        <v>95958</v>
      </c>
      <c r="AA3901" t="s">
        <v>3378</v>
      </c>
    </row>
    <row r="3902" spans="26:27" x14ac:dyDescent="0.2">
      <c r="Z3902">
        <v>95959</v>
      </c>
      <c r="AA3902" t="s">
        <v>3379</v>
      </c>
    </row>
    <row r="3903" spans="26:27" x14ac:dyDescent="0.2">
      <c r="Z3903">
        <v>95959</v>
      </c>
      <c r="AA3903" t="s">
        <v>3380</v>
      </c>
    </row>
    <row r="3904" spans="26:27" x14ac:dyDescent="0.2">
      <c r="Z3904">
        <v>95959</v>
      </c>
      <c r="AA3904" t="s">
        <v>3381</v>
      </c>
    </row>
    <row r="3905" spans="26:27" x14ac:dyDescent="0.2">
      <c r="Z3905">
        <v>95959</v>
      </c>
      <c r="AA3905" t="s">
        <v>3382</v>
      </c>
    </row>
    <row r="3906" spans="26:27" x14ac:dyDescent="0.2">
      <c r="Z3906">
        <v>95959</v>
      </c>
      <c r="AA3906" t="s">
        <v>3383</v>
      </c>
    </row>
    <row r="3907" spans="26:27" x14ac:dyDescent="0.2">
      <c r="Z3907">
        <v>95960</v>
      </c>
      <c r="AA3907" t="s">
        <v>3384</v>
      </c>
    </row>
    <row r="3908" spans="26:27" x14ac:dyDescent="0.2">
      <c r="Z3908">
        <v>95960</v>
      </c>
      <c r="AA3908" t="s">
        <v>3385</v>
      </c>
    </row>
    <row r="3909" spans="26:27" x14ac:dyDescent="0.2">
      <c r="Z3909">
        <v>95960</v>
      </c>
      <c r="AA3909" t="s">
        <v>3386</v>
      </c>
    </row>
    <row r="3910" spans="26:27" x14ac:dyDescent="0.2">
      <c r="Z3910">
        <v>95961</v>
      </c>
      <c r="AA3910" t="s">
        <v>3387</v>
      </c>
    </row>
    <row r="3911" spans="26:27" x14ac:dyDescent="0.2">
      <c r="Z3911">
        <v>95961</v>
      </c>
      <c r="AA3911" t="s">
        <v>3388</v>
      </c>
    </row>
    <row r="3912" spans="26:27" x14ac:dyDescent="0.2">
      <c r="Z3912">
        <v>95961</v>
      </c>
      <c r="AA3912" t="s">
        <v>3389</v>
      </c>
    </row>
    <row r="3913" spans="26:27" x14ac:dyDescent="0.2">
      <c r="Z3913">
        <v>95961</v>
      </c>
      <c r="AA3913" t="s">
        <v>3390</v>
      </c>
    </row>
    <row r="3914" spans="26:27" x14ac:dyDescent="0.2">
      <c r="Z3914">
        <v>95962</v>
      </c>
      <c r="AA3914" t="s">
        <v>3391</v>
      </c>
    </row>
    <row r="3915" spans="26:27" x14ac:dyDescent="0.2">
      <c r="Z3915">
        <v>95962</v>
      </c>
      <c r="AA3915" t="s">
        <v>3392</v>
      </c>
    </row>
    <row r="3916" spans="26:27" x14ac:dyDescent="0.2">
      <c r="Z3916">
        <v>95963</v>
      </c>
      <c r="AA3916" t="s">
        <v>3393</v>
      </c>
    </row>
    <row r="3917" spans="26:27" x14ac:dyDescent="0.2">
      <c r="Z3917">
        <v>95963</v>
      </c>
      <c r="AA3917" t="s">
        <v>3394</v>
      </c>
    </row>
    <row r="3918" spans="26:27" x14ac:dyDescent="0.2">
      <c r="Z3918">
        <v>95965</v>
      </c>
      <c r="AA3918" t="s">
        <v>3395</v>
      </c>
    </row>
    <row r="3919" spans="26:27" x14ac:dyDescent="0.2">
      <c r="Z3919">
        <v>95965</v>
      </c>
      <c r="AA3919" t="s">
        <v>3379</v>
      </c>
    </row>
    <row r="3920" spans="26:27" x14ac:dyDescent="0.2">
      <c r="Z3920">
        <v>95965</v>
      </c>
      <c r="AA3920" t="s">
        <v>3396</v>
      </c>
    </row>
    <row r="3921" spans="26:27" x14ac:dyDescent="0.2">
      <c r="Z3921">
        <v>95965</v>
      </c>
      <c r="AA3921" t="s">
        <v>3397</v>
      </c>
    </row>
    <row r="3922" spans="26:27" x14ac:dyDescent="0.2">
      <c r="Z3922">
        <v>95965</v>
      </c>
      <c r="AA3922" t="s">
        <v>3398</v>
      </c>
    </row>
    <row r="3923" spans="26:27" x14ac:dyDescent="0.2">
      <c r="Z3923">
        <v>95965</v>
      </c>
      <c r="AA3923" t="s">
        <v>3399</v>
      </c>
    </row>
    <row r="3924" spans="26:27" x14ac:dyDescent="0.2">
      <c r="Z3924">
        <v>95965</v>
      </c>
      <c r="AA3924" t="s">
        <v>3400</v>
      </c>
    </row>
    <row r="3925" spans="26:27" x14ac:dyDescent="0.2">
      <c r="Z3925">
        <v>95965</v>
      </c>
      <c r="AA3925" t="s">
        <v>3401</v>
      </c>
    </row>
    <row r="3926" spans="26:27" x14ac:dyDescent="0.2">
      <c r="Z3926">
        <v>95965</v>
      </c>
      <c r="AA3926" t="s">
        <v>3308</v>
      </c>
    </row>
    <row r="3927" spans="26:27" x14ac:dyDescent="0.2">
      <c r="Z3927">
        <v>95965</v>
      </c>
      <c r="AA3927" t="s">
        <v>3402</v>
      </c>
    </row>
    <row r="3928" spans="26:27" x14ac:dyDescent="0.2">
      <c r="Z3928">
        <v>95965</v>
      </c>
      <c r="AA3928" t="s">
        <v>3403</v>
      </c>
    </row>
    <row r="3929" spans="26:27" x14ac:dyDescent="0.2">
      <c r="Z3929">
        <v>95965</v>
      </c>
      <c r="AA3929" t="s">
        <v>3404</v>
      </c>
    </row>
    <row r="3930" spans="26:27" x14ac:dyDescent="0.2">
      <c r="Z3930">
        <v>95965</v>
      </c>
      <c r="AA3930" t="s">
        <v>3405</v>
      </c>
    </row>
    <row r="3931" spans="26:27" x14ac:dyDescent="0.2">
      <c r="Z3931">
        <v>95965</v>
      </c>
      <c r="AA3931" t="s">
        <v>3406</v>
      </c>
    </row>
    <row r="3932" spans="26:27" x14ac:dyDescent="0.2">
      <c r="Z3932">
        <v>95965</v>
      </c>
      <c r="AA3932" t="s">
        <v>3407</v>
      </c>
    </row>
    <row r="3933" spans="26:27" x14ac:dyDescent="0.2">
      <c r="Z3933">
        <v>95965</v>
      </c>
      <c r="AA3933" t="s">
        <v>3408</v>
      </c>
    </row>
    <row r="3934" spans="26:27" x14ac:dyDescent="0.2">
      <c r="Z3934">
        <v>95965</v>
      </c>
      <c r="AA3934" t="s">
        <v>3409</v>
      </c>
    </row>
    <row r="3935" spans="26:27" x14ac:dyDescent="0.2">
      <c r="Z3935">
        <v>95966</v>
      </c>
      <c r="AA3935" t="s">
        <v>3308</v>
      </c>
    </row>
    <row r="3936" spans="26:27" x14ac:dyDescent="0.2">
      <c r="Z3936">
        <v>95967</v>
      </c>
      <c r="AA3936" t="s">
        <v>3410</v>
      </c>
    </row>
    <row r="3937" spans="26:27" x14ac:dyDescent="0.2">
      <c r="Z3937">
        <v>95968</v>
      </c>
      <c r="AA3937" t="s">
        <v>3411</v>
      </c>
    </row>
    <row r="3938" spans="26:27" x14ac:dyDescent="0.2">
      <c r="Z3938">
        <v>95969</v>
      </c>
      <c r="AA3938" t="s">
        <v>3410</v>
      </c>
    </row>
    <row r="3939" spans="26:27" x14ac:dyDescent="0.2">
      <c r="Z3939">
        <v>95970</v>
      </c>
      <c r="AA3939" t="s">
        <v>3412</v>
      </c>
    </row>
    <row r="3940" spans="26:27" x14ac:dyDescent="0.2">
      <c r="Z3940">
        <v>95970</v>
      </c>
      <c r="AA3940" t="s">
        <v>3413</v>
      </c>
    </row>
    <row r="3941" spans="26:27" x14ac:dyDescent="0.2">
      <c r="Z3941">
        <v>95971</v>
      </c>
      <c r="AA3941" t="s">
        <v>3414</v>
      </c>
    </row>
    <row r="3942" spans="26:27" x14ac:dyDescent="0.2">
      <c r="Z3942">
        <v>95971</v>
      </c>
      <c r="AA3942" t="s">
        <v>3415</v>
      </c>
    </row>
    <row r="3943" spans="26:27" x14ac:dyDescent="0.2">
      <c r="Z3943">
        <v>95971</v>
      </c>
      <c r="AA3943" t="s">
        <v>3416</v>
      </c>
    </row>
    <row r="3944" spans="26:27" x14ac:dyDescent="0.2">
      <c r="Z3944">
        <v>95971</v>
      </c>
      <c r="AA3944" t="s">
        <v>3417</v>
      </c>
    </row>
    <row r="3945" spans="26:27" x14ac:dyDescent="0.2">
      <c r="Z3945">
        <v>95971</v>
      </c>
      <c r="AA3945" t="s">
        <v>3375</v>
      </c>
    </row>
    <row r="3946" spans="26:27" x14ac:dyDescent="0.2">
      <c r="Z3946">
        <v>95971</v>
      </c>
      <c r="AA3946" t="s">
        <v>3418</v>
      </c>
    </row>
    <row r="3947" spans="26:27" x14ac:dyDescent="0.2">
      <c r="Z3947">
        <v>95972</v>
      </c>
      <c r="AA3947" t="s">
        <v>3419</v>
      </c>
    </row>
    <row r="3948" spans="26:27" x14ac:dyDescent="0.2">
      <c r="Z3948">
        <v>95973</v>
      </c>
      <c r="AA3948" t="s">
        <v>3324</v>
      </c>
    </row>
    <row r="3949" spans="26:27" x14ac:dyDescent="0.2">
      <c r="Z3949">
        <v>95973</v>
      </c>
      <c r="AA3949" t="s">
        <v>3420</v>
      </c>
    </row>
    <row r="3950" spans="26:27" x14ac:dyDescent="0.2">
      <c r="Z3950">
        <v>95973</v>
      </c>
      <c r="AA3950" t="s">
        <v>3421</v>
      </c>
    </row>
    <row r="3951" spans="26:27" x14ac:dyDescent="0.2">
      <c r="Z3951">
        <v>95973</v>
      </c>
      <c r="AA3951" t="s">
        <v>3422</v>
      </c>
    </row>
    <row r="3952" spans="26:27" x14ac:dyDescent="0.2">
      <c r="Z3952">
        <v>95974</v>
      </c>
      <c r="AA3952" t="s">
        <v>3423</v>
      </c>
    </row>
    <row r="3953" spans="26:27" x14ac:dyDescent="0.2">
      <c r="Z3953">
        <v>95975</v>
      </c>
      <c r="AA3953" t="s">
        <v>3424</v>
      </c>
    </row>
    <row r="3954" spans="26:27" x14ac:dyDescent="0.2">
      <c r="Z3954">
        <v>95975</v>
      </c>
      <c r="AA3954" t="s">
        <v>3425</v>
      </c>
    </row>
    <row r="3955" spans="26:27" x14ac:dyDescent="0.2">
      <c r="Z3955">
        <v>95976</v>
      </c>
      <c r="AA3955" t="s">
        <v>3426</v>
      </c>
    </row>
    <row r="3956" spans="26:27" x14ac:dyDescent="0.2">
      <c r="Z3956">
        <v>95976</v>
      </c>
      <c r="AA3956" t="s">
        <v>3324</v>
      </c>
    </row>
    <row r="3957" spans="26:27" x14ac:dyDescent="0.2">
      <c r="Z3957">
        <v>95977</v>
      </c>
      <c r="AA3957" t="s">
        <v>3427</v>
      </c>
    </row>
    <row r="3958" spans="26:27" x14ac:dyDescent="0.2">
      <c r="Z3958">
        <v>95977</v>
      </c>
      <c r="AA3958" t="s">
        <v>3428</v>
      </c>
    </row>
    <row r="3959" spans="26:27" x14ac:dyDescent="0.2">
      <c r="Z3959">
        <v>95977</v>
      </c>
      <c r="AA3959" t="s">
        <v>3429</v>
      </c>
    </row>
    <row r="3960" spans="26:27" x14ac:dyDescent="0.2">
      <c r="Z3960">
        <v>95978</v>
      </c>
      <c r="AA3960" t="s">
        <v>3430</v>
      </c>
    </row>
    <row r="3961" spans="26:27" x14ac:dyDescent="0.2">
      <c r="Z3961">
        <v>95979</v>
      </c>
      <c r="AA3961" t="s">
        <v>3431</v>
      </c>
    </row>
    <row r="3962" spans="26:27" x14ac:dyDescent="0.2">
      <c r="Z3962">
        <v>95979</v>
      </c>
      <c r="AA3962" t="s">
        <v>3432</v>
      </c>
    </row>
    <row r="3963" spans="26:27" x14ac:dyDescent="0.2">
      <c r="Z3963">
        <v>95979</v>
      </c>
      <c r="AA3963" t="s">
        <v>3433</v>
      </c>
    </row>
    <row r="3964" spans="26:27" x14ac:dyDescent="0.2">
      <c r="Z3964">
        <v>95979</v>
      </c>
      <c r="AA3964" t="s">
        <v>3434</v>
      </c>
    </row>
    <row r="3965" spans="26:27" x14ac:dyDescent="0.2">
      <c r="Z3965">
        <v>95980</v>
      </c>
      <c r="AA3965" t="s">
        <v>3308</v>
      </c>
    </row>
    <row r="3966" spans="26:27" x14ac:dyDescent="0.2">
      <c r="Z3966">
        <v>95980</v>
      </c>
      <c r="AA3966" t="s">
        <v>3435</v>
      </c>
    </row>
    <row r="3967" spans="26:27" x14ac:dyDescent="0.2">
      <c r="Z3967">
        <v>95980</v>
      </c>
      <c r="AA3967" t="s">
        <v>3436</v>
      </c>
    </row>
    <row r="3968" spans="26:27" x14ac:dyDescent="0.2">
      <c r="Z3968">
        <v>95980</v>
      </c>
      <c r="AA3968" t="s">
        <v>3437</v>
      </c>
    </row>
    <row r="3969" spans="26:27" x14ac:dyDescent="0.2">
      <c r="Z3969">
        <v>95980</v>
      </c>
      <c r="AA3969" t="s">
        <v>3438</v>
      </c>
    </row>
    <row r="3970" spans="26:27" x14ac:dyDescent="0.2">
      <c r="Z3970">
        <v>95980</v>
      </c>
      <c r="AA3970" t="s">
        <v>3439</v>
      </c>
    </row>
    <row r="3971" spans="26:27" x14ac:dyDescent="0.2">
      <c r="Z3971">
        <v>95981</v>
      </c>
      <c r="AA3971" t="s">
        <v>3440</v>
      </c>
    </row>
    <row r="3972" spans="26:27" x14ac:dyDescent="0.2">
      <c r="Z3972">
        <v>95981</v>
      </c>
      <c r="AA3972" t="s">
        <v>3441</v>
      </c>
    </row>
    <row r="3973" spans="26:27" x14ac:dyDescent="0.2">
      <c r="Z3973">
        <v>95981</v>
      </c>
      <c r="AA3973" t="s">
        <v>3442</v>
      </c>
    </row>
    <row r="3974" spans="26:27" x14ac:dyDescent="0.2">
      <c r="Z3974">
        <v>95982</v>
      </c>
      <c r="AA3974" t="s">
        <v>1204</v>
      </c>
    </row>
    <row r="3975" spans="26:27" x14ac:dyDescent="0.2">
      <c r="Z3975">
        <v>95983</v>
      </c>
      <c r="AA3975" t="s">
        <v>3443</v>
      </c>
    </row>
    <row r="3976" spans="26:27" x14ac:dyDescent="0.2">
      <c r="Z3976">
        <v>95983</v>
      </c>
      <c r="AA3976" t="s">
        <v>3444</v>
      </c>
    </row>
    <row r="3977" spans="26:27" x14ac:dyDescent="0.2">
      <c r="Z3977">
        <v>95984</v>
      </c>
      <c r="AA3977" t="s">
        <v>3445</v>
      </c>
    </row>
    <row r="3978" spans="26:27" x14ac:dyDescent="0.2">
      <c r="Z3978">
        <v>95984</v>
      </c>
      <c r="AA3978" t="s">
        <v>3446</v>
      </c>
    </row>
    <row r="3979" spans="26:27" x14ac:dyDescent="0.2">
      <c r="Z3979">
        <v>95986</v>
      </c>
      <c r="AA3979" t="s">
        <v>3447</v>
      </c>
    </row>
    <row r="3980" spans="26:27" x14ac:dyDescent="0.2">
      <c r="Z3980">
        <v>95987</v>
      </c>
      <c r="AA3980" t="s">
        <v>3448</v>
      </c>
    </row>
    <row r="3981" spans="26:27" x14ac:dyDescent="0.2">
      <c r="Z3981">
        <v>95987</v>
      </c>
      <c r="AA3981" t="s">
        <v>3449</v>
      </c>
    </row>
    <row r="3982" spans="26:27" x14ac:dyDescent="0.2">
      <c r="Z3982">
        <v>95987</v>
      </c>
      <c r="AA3982" t="s">
        <v>3450</v>
      </c>
    </row>
    <row r="3983" spans="26:27" x14ac:dyDescent="0.2">
      <c r="Z3983">
        <v>95988</v>
      </c>
      <c r="AA3983" t="s">
        <v>3451</v>
      </c>
    </row>
    <row r="3984" spans="26:27" x14ac:dyDescent="0.2">
      <c r="Z3984">
        <v>95988</v>
      </c>
      <c r="AA3984" t="s">
        <v>3452</v>
      </c>
    </row>
    <row r="3985" spans="26:27" x14ac:dyDescent="0.2">
      <c r="Z3985">
        <v>95991</v>
      </c>
      <c r="AA3985" t="s">
        <v>3453</v>
      </c>
    </row>
    <row r="3986" spans="26:27" x14ac:dyDescent="0.2">
      <c r="Z3986">
        <v>95991</v>
      </c>
      <c r="AA3986" t="s">
        <v>3454</v>
      </c>
    </row>
    <row r="3987" spans="26:27" x14ac:dyDescent="0.2">
      <c r="Z3987">
        <v>95992</v>
      </c>
      <c r="AA3987" t="s">
        <v>3454</v>
      </c>
    </row>
    <row r="3988" spans="26:27" x14ac:dyDescent="0.2">
      <c r="Z3988">
        <v>95993</v>
      </c>
      <c r="AA3988" t="s">
        <v>3454</v>
      </c>
    </row>
    <row r="3989" spans="26:27" x14ac:dyDescent="0.2">
      <c r="Z3989">
        <v>96001</v>
      </c>
      <c r="AA3989" t="s">
        <v>3455</v>
      </c>
    </row>
    <row r="3990" spans="26:27" x14ac:dyDescent="0.2">
      <c r="Z3990">
        <v>96001</v>
      </c>
      <c r="AA3990" t="s">
        <v>3456</v>
      </c>
    </row>
    <row r="3991" spans="26:27" x14ac:dyDescent="0.2">
      <c r="Z3991">
        <v>96002</v>
      </c>
      <c r="AA3991" t="s">
        <v>3456</v>
      </c>
    </row>
    <row r="3992" spans="26:27" x14ac:dyDescent="0.2">
      <c r="Z3992">
        <v>96003</v>
      </c>
      <c r="AA3992" t="s">
        <v>3456</v>
      </c>
    </row>
    <row r="3993" spans="26:27" x14ac:dyDescent="0.2">
      <c r="Z3993">
        <v>96006</v>
      </c>
      <c r="AA3993" t="s">
        <v>3457</v>
      </c>
    </row>
    <row r="3994" spans="26:27" x14ac:dyDescent="0.2">
      <c r="Z3994">
        <v>96007</v>
      </c>
      <c r="AA3994" t="s">
        <v>3458</v>
      </c>
    </row>
    <row r="3995" spans="26:27" x14ac:dyDescent="0.2">
      <c r="Z3995">
        <v>96007</v>
      </c>
      <c r="AA3995" t="s">
        <v>3459</v>
      </c>
    </row>
    <row r="3996" spans="26:27" x14ac:dyDescent="0.2">
      <c r="Z3996">
        <v>96008</v>
      </c>
      <c r="AA3996" t="s">
        <v>3460</v>
      </c>
    </row>
    <row r="3997" spans="26:27" x14ac:dyDescent="0.2">
      <c r="Z3997">
        <v>96009</v>
      </c>
      <c r="AA3997" t="s">
        <v>3461</v>
      </c>
    </row>
    <row r="3998" spans="26:27" x14ac:dyDescent="0.2">
      <c r="Z3998">
        <v>96010</v>
      </c>
      <c r="AA3998" t="s">
        <v>3462</v>
      </c>
    </row>
    <row r="3999" spans="26:27" x14ac:dyDescent="0.2">
      <c r="Z3999">
        <v>96011</v>
      </c>
      <c r="AA3999" t="s">
        <v>3463</v>
      </c>
    </row>
    <row r="4000" spans="26:27" x14ac:dyDescent="0.2">
      <c r="Z4000">
        <v>96013</v>
      </c>
      <c r="AA4000" t="s">
        <v>3464</v>
      </c>
    </row>
    <row r="4001" spans="26:27" x14ac:dyDescent="0.2">
      <c r="Z4001">
        <v>96013</v>
      </c>
      <c r="AA4001" t="s">
        <v>3465</v>
      </c>
    </row>
    <row r="4002" spans="26:27" x14ac:dyDescent="0.2">
      <c r="Z4002">
        <v>96014</v>
      </c>
      <c r="AA4002" t="s">
        <v>3466</v>
      </c>
    </row>
    <row r="4003" spans="26:27" x14ac:dyDescent="0.2">
      <c r="Z4003">
        <v>96015</v>
      </c>
      <c r="AA4003" t="s">
        <v>3467</v>
      </c>
    </row>
    <row r="4004" spans="26:27" x14ac:dyDescent="0.2">
      <c r="Z4004">
        <v>96016</v>
      </c>
      <c r="AA4004" t="s">
        <v>3468</v>
      </c>
    </row>
    <row r="4005" spans="26:27" x14ac:dyDescent="0.2">
      <c r="Z4005">
        <v>96017</v>
      </c>
      <c r="AA4005" t="s">
        <v>3469</v>
      </c>
    </row>
    <row r="4006" spans="26:27" x14ac:dyDescent="0.2">
      <c r="Z4006">
        <v>96017</v>
      </c>
      <c r="AA4006" t="s">
        <v>3470</v>
      </c>
    </row>
    <row r="4007" spans="26:27" x14ac:dyDescent="0.2">
      <c r="Z4007">
        <v>96019</v>
      </c>
      <c r="AA4007" t="s">
        <v>3471</v>
      </c>
    </row>
    <row r="4008" spans="26:27" x14ac:dyDescent="0.2">
      <c r="Z4008">
        <v>96019</v>
      </c>
      <c r="AA4008" t="s">
        <v>3472</v>
      </c>
    </row>
    <row r="4009" spans="26:27" x14ac:dyDescent="0.2">
      <c r="Z4009">
        <v>96020</v>
      </c>
      <c r="AA4009" t="s">
        <v>3473</v>
      </c>
    </row>
    <row r="4010" spans="26:27" x14ac:dyDescent="0.2">
      <c r="Z4010">
        <v>96021</v>
      </c>
      <c r="AA4010" t="s">
        <v>3474</v>
      </c>
    </row>
    <row r="4011" spans="26:27" x14ac:dyDescent="0.2">
      <c r="Z4011">
        <v>96022</v>
      </c>
      <c r="AA4011" t="s">
        <v>3475</v>
      </c>
    </row>
    <row r="4012" spans="26:27" x14ac:dyDescent="0.2">
      <c r="Z4012">
        <v>96023</v>
      </c>
      <c r="AA4012" t="s">
        <v>3476</v>
      </c>
    </row>
    <row r="4013" spans="26:27" x14ac:dyDescent="0.2">
      <c r="Z4013">
        <v>96024</v>
      </c>
      <c r="AA4013" t="s">
        <v>3477</v>
      </c>
    </row>
    <row r="4014" spans="26:27" x14ac:dyDescent="0.2">
      <c r="Z4014">
        <v>96025</v>
      </c>
      <c r="AA4014" t="s">
        <v>3478</v>
      </c>
    </row>
    <row r="4015" spans="26:27" x14ac:dyDescent="0.2">
      <c r="Z4015">
        <v>96027</v>
      </c>
      <c r="AA4015" t="s">
        <v>3479</v>
      </c>
    </row>
    <row r="4016" spans="26:27" x14ac:dyDescent="0.2">
      <c r="Z4016">
        <v>96027</v>
      </c>
      <c r="AA4016" t="s">
        <v>3480</v>
      </c>
    </row>
    <row r="4017" spans="26:27" x14ac:dyDescent="0.2">
      <c r="Z4017">
        <v>96028</v>
      </c>
      <c r="AA4017" t="s">
        <v>3481</v>
      </c>
    </row>
    <row r="4018" spans="26:27" x14ac:dyDescent="0.2">
      <c r="Z4018">
        <v>96028</v>
      </c>
      <c r="AA4018" t="s">
        <v>3482</v>
      </c>
    </row>
    <row r="4019" spans="26:27" x14ac:dyDescent="0.2">
      <c r="Z4019">
        <v>96029</v>
      </c>
      <c r="AA4019" t="s">
        <v>3474</v>
      </c>
    </row>
    <row r="4020" spans="26:27" x14ac:dyDescent="0.2">
      <c r="Z4020">
        <v>96029</v>
      </c>
      <c r="AA4020" t="s">
        <v>3483</v>
      </c>
    </row>
    <row r="4021" spans="26:27" x14ac:dyDescent="0.2">
      <c r="Z4021">
        <v>96031</v>
      </c>
      <c r="AA4021" t="s">
        <v>3484</v>
      </c>
    </row>
    <row r="4022" spans="26:27" x14ac:dyDescent="0.2">
      <c r="Z4022">
        <v>96031</v>
      </c>
      <c r="AA4022" t="s">
        <v>3485</v>
      </c>
    </row>
    <row r="4023" spans="26:27" x14ac:dyDescent="0.2">
      <c r="Z4023">
        <v>96032</v>
      </c>
      <c r="AA4023" t="s">
        <v>3486</v>
      </c>
    </row>
    <row r="4024" spans="26:27" x14ac:dyDescent="0.2">
      <c r="Z4024">
        <v>96033</v>
      </c>
      <c r="AA4024" t="s">
        <v>3487</v>
      </c>
    </row>
    <row r="4025" spans="26:27" x14ac:dyDescent="0.2">
      <c r="Z4025">
        <v>96034</v>
      </c>
      <c r="AA4025" t="s">
        <v>3488</v>
      </c>
    </row>
    <row r="4026" spans="26:27" x14ac:dyDescent="0.2">
      <c r="Z4026">
        <v>96035</v>
      </c>
      <c r="AA4026" t="s">
        <v>3489</v>
      </c>
    </row>
    <row r="4027" spans="26:27" x14ac:dyDescent="0.2">
      <c r="Z4027">
        <v>96037</v>
      </c>
      <c r="AA4027" t="s">
        <v>3490</v>
      </c>
    </row>
    <row r="4028" spans="26:27" x14ac:dyDescent="0.2">
      <c r="Z4028">
        <v>96038</v>
      </c>
      <c r="AA4028" t="s">
        <v>3491</v>
      </c>
    </row>
    <row r="4029" spans="26:27" x14ac:dyDescent="0.2">
      <c r="Z4029">
        <v>96039</v>
      </c>
      <c r="AA4029" t="s">
        <v>3492</v>
      </c>
    </row>
    <row r="4030" spans="26:27" x14ac:dyDescent="0.2">
      <c r="Z4030">
        <v>96040</v>
      </c>
      <c r="AA4030" t="s">
        <v>3493</v>
      </c>
    </row>
    <row r="4031" spans="26:27" x14ac:dyDescent="0.2">
      <c r="Z4031">
        <v>96041</v>
      </c>
      <c r="AA4031" t="s">
        <v>3494</v>
      </c>
    </row>
    <row r="4032" spans="26:27" x14ac:dyDescent="0.2">
      <c r="Z4032">
        <v>96041</v>
      </c>
      <c r="AA4032" t="s">
        <v>3495</v>
      </c>
    </row>
    <row r="4033" spans="26:27" x14ac:dyDescent="0.2">
      <c r="Z4033">
        <v>96044</v>
      </c>
      <c r="AA4033" t="s">
        <v>3496</v>
      </c>
    </row>
    <row r="4034" spans="26:27" x14ac:dyDescent="0.2">
      <c r="Z4034">
        <v>96044</v>
      </c>
      <c r="AA4034" t="s">
        <v>3497</v>
      </c>
    </row>
    <row r="4035" spans="26:27" x14ac:dyDescent="0.2">
      <c r="Z4035">
        <v>96046</v>
      </c>
      <c r="AA4035" t="s">
        <v>3498</v>
      </c>
    </row>
    <row r="4036" spans="26:27" x14ac:dyDescent="0.2">
      <c r="Z4036">
        <v>96047</v>
      </c>
      <c r="AA4036" t="s">
        <v>3499</v>
      </c>
    </row>
    <row r="4037" spans="26:27" x14ac:dyDescent="0.2">
      <c r="Z4037">
        <v>96048</v>
      </c>
      <c r="AA4037" t="s">
        <v>3500</v>
      </c>
    </row>
    <row r="4038" spans="26:27" x14ac:dyDescent="0.2">
      <c r="Z4038">
        <v>96048</v>
      </c>
      <c r="AA4038" t="s">
        <v>3501</v>
      </c>
    </row>
    <row r="4039" spans="26:27" x14ac:dyDescent="0.2">
      <c r="Z4039">
        <v>96049</v>
      </c>
      <c r="AA4039" t="s">
        <v>3456</v>
      </c>
    </row>
    <row r="4040" spans="26:27" x14ac:dyDescent="0.2">
      <c r="Z4040">
        <v>96050</v>
      </c>
      <c r="AA4040" t="s">
        <v>3502</v>
      </c>
    </row>
    <row r="4041" spans="26:27" x14ac:dyDescent="0.2">
      <c r="Z4041">
        <v>96050</v>
      </c>
      <c r="AA4041" t="s">
        <v>3503</v>
      </c>
    </row>
    <row r="4042" spans="26:27" x14ac:dyDescent="0.2">
      <c r="Z4042">
        <v>96051</v>
      </c>
      <c r="AA4042" t="s">
        <v>3504</v>
      </c>
    </row>
    <row r="4043" spans="26:27" x14ac:dyDescent="0.2">
      <c r="Z4043">
        <v>96052</v>
      </c>
      <c r="AA4043" t="s">
        <v>3505</v>
      </c>
    </row>
    <row r="4044" spans="26:27" x14ac:dyDescent="0.2">
      <c r="Z4044">
        <v>96054</v>
      </c>
      <c r="AA4044" t="s">
        <v>3506</v>
      </c>
    </row>
    <row r="4045" spans="26:27" x14ac:dyDescent="0.2">
      <c r="Z4045">
        <v>96055</v>
      </c>
      <c r="AA4045" t="s">
        <v>3507</v>
      </c>
    </row>
    <row r="4046" spans="26:27" x14ac:dyDescent="0.2">
      <c r="Z4046">
        <v>96056</v>
      </c>
      <c r="AA4046" t="s">
        <v>3508</v>
      </c>
    </row>
    <row r="4047" spans="26:27" x14ac:dyDescent="0.2">
      <c r="Z4047">
        <v>96056</v>
      </c>
      <c r="AA4047" t="s">
        <v>3509</v>
      </c>
    </row>
    <row r="4048" spans="26:27" x14ac:dyDescent="0.2">
      <c r="Z4048">
        <v>96056</v>
      </c>
      <c r="AA4048" t="s">
        <v>3510</v>
      </c>
    </row>
    <row r="4049" spans="26:27" x14ac:dyDescent="0.2">
      <c r="Z4049">
        <v>96057</v>
      </c>
      <c r="AA4049" t="s">
        <v>3511</v>
      </c>
    </row>
    <row r="4050" spans="26:27" x14ac:dyDescent="0.2">
      <c r="Z4050">
        <v>96058</v>
      </c>
      <c r="AA4050" t="s">
        <v>3512</v>
      </c>
    </row>
    <row r="4051" spans="26:27" x14ac:dyDescent="0.2">
      <c r="Z4051">
        <v>96059</v>
      </c>
      <c r="AA4051" t="s">
        <v>3513</v>
      </c>
    </row>
    <row r="4052" spans="26:27" x14ac:dyDescent="0.2">
      <c r="Z4052">
        <v>96061</v>
      </c>
      <c r="AA4052" t="s">
        <v>3514</v>
      </c>
    </row>
    <row r="4053" spans="26:27" x14ac:dyDescent="0.2">
      <c r="Z4053">
        <v>96061</v>
      </c>
      <c r="AA4053" t="s">
        <v>3515</v>
      </c>
    </row>
    <row r="4054" spans="26:27" x14ac:dyDescent="0.2">
      <c r="Z4054">
        <v>96062</v>
      </c>
      <c r="AA4054" t="s">
        <v>3516</v>
      </c>
    </row>
    <row r="4055" spans="26:27" x14ac:dyDescent="0.2">
      <c r="Z4055">
        <v>96063</v>
      </c>
      <c r="AA4055" t="s">
        <v>3517</v>
      </c>
    </row>
    <row r="4056" spans="26:27" x14ac:dyDescent="0.2">
      <c r="Z4056">
        <v>96063</v>
      </c>
      <c r="AA4056" t="s">
        <v>3515</v>
      </c>
    </row>
    <row r="4057" spans="26:27" x14ac:dyDescent="0.2">
      <c r="Z4057">
        <v>96064</v>
      </c>
      <c r="AA4057" t="s">
        <v>3518</v>
      </c>
    </row>
    <row r="4058" spans="26:27" x14ac:dyDescent="0.2">
      <c r="Z4058">
        <v>96065</v>
      </c>
      <c r="AA4058" t="s">
        <v>3519</v>
      </c>
    </row>
    <row r="4059" spans="26:27" x14ac:dyDescent="0.2">
      <c r="Z4059">
        <v>96065</v>
      </c>
      <c r="AA4059" t="s">
        <v>3520</v>
      </c>
    </row>
    <row r="4060" spans="26:27" x14ac:dyDescent="0.2">
      <c r="Z4060">
        <v>96067</v>
      </c>
      <c r="AA4060" t="s">
        <v>3521</v>
      </c>
    </row>
    <row r="4061" spans="26:27" x14ac:dyDescent="0.2">
      <c r="Z4061">
        <v>96068</v>
      </c>
      <c r="AA4061" t="s">
        <v>3522</v>
      </c>
    </row>
    <row r="4062" spans="26:27" x14ac:dyDescent="0.2">
      <c r="Z4062">
        <v>96069</v>
      </c>
      <c r="AA4062" t="s">
        <v>3523</v>
      </c>
    </row>
    <row r="4063" spans="26:27" x14ac:dyDescent="0.2">
      <c r="Z4063">
        <v>96070</v>
      </c>
      <c r="AA4063" t="s">
        <v>3504</v>
      </c>
    </row>
    <row r="4064" spans="26:27" x14ac:dyDescent="0.2">
      <c r="Z4064">
        <v>96070</v>
      </c>
      <c r="AA4064" t="s">
        <v>3524</v>
      </c>
    </row>
    <row r="4065" spans="26:27" x14ac:dyDescent="0.2">
      <c r="Z4065">
        <v>96071</v>
      </c>
      <c r="AA4065" t="s">
        <v>3525</v>
      </c>
    </row>
    <row r="4066" spans="26:27" x14ac:dyDescent="0.2">
      <c r="Z4066">
        <v>96073</v>
      </c>
      <c r="AA4066" t="s">
        <v>3526</v>
      </c>
    </row>
    <row r="4067" spans="26:27" x14ac:dyDescent="0.2">
      <c r="Z4067">
        <v>96074</v>
      </c>
      <c r="AA4067" t="s">
        <v>3527</v>
      </c>
    </row>
    <row r="4068" spans="26:27" x14ac:dyDescent="0.2">
      <c r="Z4068">
        <v>96075</v>
      </c>
      <c r="AA4068" t="s">
        <v>3528</v>
      </c>
    </row>
    <row r="4069" spans="26:27" x14ac:dyDescent="0.2">
      <c r="Z4069">
        <v>96076</v>
      </c>
      <c r="AA4069" t="s">
        <v>3529</v>
      </c>
    </row>
    <row r="4070" spans="26:27" x14ac:dyDescent="0.2">
      <c r="Z4070">
        <v>96076</v>
      </c>
      <c r="AA4070" t="s">
        <v>3530</v>
      </c>
    </row>
    <row r="4071" spans="26:27" x14ac:dyDescent="0.2">
      <c r="Z4071">
        <v>96078</v>
      </c>
      <c r="AA4071" t="s">
        <v>3531</v>
      </c>
    </row>
    <row r="4072" spans="26:27" x14ac:dyDescent="0.2">
      <c r="Z4072">
        <v>96079</v>
      </c>
      <c r="AA4072" t="s">
        <v>3471</v>
      </c>
    </row>
    <row r="4073" spans="26:27" x14ac:dyDescent="0.2">
      <c r="Z4073">
        <v>96079</v>
      </c>
      <c r="AA4073" t="s">
        <v>3532</v>
      </c>
    </row>
    <row r="4074" spans="26:27" x14ac:dyDescent="0.2">
      <c r="Z4074">
        <v>96079</v>
      </c>
      <c r="AA4074" t="s">
        <v>3472</v>
      </c>
    </row>
    <row r="4075" spans="26:27" x14ac:dyDescent="0.2">
      <c r="Z4075">
        <v>96080</v>
      </c>
      <c r="AA4075" t="s">
        <v>3533</v>
      </c>
    </row>
    <row r="4076" spans="26:27" x14ac:dyDescent="0.2">
      <c r="Z4076">
        <v>96080</v>
      </c>
      <c r="AA4076" t="s">
        <v>3534</v>
      </c>
    </row>
    <row r="4077" spans="26:27" x14ac:dyDescent="0.2">
      <c r="Z4077">
        <v>96084</v>
      </c>
      <c r="AA4077" t="s">
        <v>3535</v>
      </c>
    </row>
    <row r="4078" spans="26:27" x14ac:dyDescent="0.2">
      <c r="Z4078">
        <v>96085</v>
      </c>
      <c r="AA4078" t="s">
        <v>3536</v>
      </c>
    </row>
    <row r="4079" spans="26:27" x14ac:dyDescent="0.2">
      <c r="Z4079">
        <v>96086</v>
      </c>
      <c r="AA4079" t="s">
        <v>3537</v>
      </c>
    </row>
    <row r="4080" spans="26:27" x14ac:dyDescent="0.2">
      <c r="Z4080">
        <v>96087</v>
      </c>
      <c r="AA4080" t="s">
        <v>1191</v>
      </c>
    </row>
    <row r="4081" spans="26:27" x14ac:dyDescent="0.2">
      <c r="Z4081">
        <v>96088</v>
      </c>
      <c r="AA4081" t="s">
        <v>3538</v>
      </c>
    </row>
    <row r="4082" spans="26:27" x14ac:dyDescent="0.2">
      <c r="Z4082">
        <v>96088</v>
      </c>
      <c r="AA4082" t="s">
        <v>3539</v>
      </c>
    </row>
    <row r="4083" spans="26:27" x14ac:dyDescent="0.2">
      <c r="Z4083">
        <v>96089</v>
      </c>
      <c r="AA4083" t="s">
        <v>3472</v>
      </c>
    </row>
    <row r="4084" spans="26:27" x14ac:dyDescent="0.2">
      <c r="Z4084">
        <v>96089</v>
      </c>
      <c r="AA4084" t="s">
        <v>3540</v>
      </c>
    </row>
    <row r="4085" spans="26:27" x14ac:dyDescent="0.2">
      <c r="Z4085">
        <v>96090</v>
      </c>
      <c r="AA4085" t="s">
        <v>1208</v>
      </c>
    </row>
    <row r="4086" spans="26:27" x14ac:dyDescent="0.2">
      <c r="Z4086">
        <v>96091</v>
      </c>
      <c r="AA4086" t="s">
        <v>3541</v>
      </c>
    </row>
    <row r="4087" spans="26:27" x14ac:dyDescent="0.2">
      <c r="Z4087">
        <v>96092</v>
      </c>
      <c r="AA4087" t="s">
        <v>3542</v>
      </c>
    </row>
    <row r="4088" spans="26:27" x14ac:dyDescent="0.2">
      <c r="Z4088">
        <v>96093</v>
      </c>
      <c r="AA4088" t="s">
        <v>3543</v>
      </c>
    </row>
    <row r="4089" spans="26:27" x14ac:dyDescent="0.2">
      <c r="Z4089">
        <v>96094</v>
      </c>
      <c r="AA4089" t="s">
        <v>3544</v>
      </c>
    </row>
    <row r="4090" spans="26:27" x14ac:dyDescent="0.2">
      <c r="Z4090">
        <v>96094</v>
      </c>
      <c r="AA4090" t="s">
        <v>3545</v>
      </c>
    </row>
    <row r="4091" spans="26:27" x14ac:dyDescent="0.2">
      <c r="Z4091">
        <v>96095</v>
      </c>
      <c r="AA4091" t="s">
        <v>3546</v>
      </c>
    </row>
    <row r="4092" spans="26:27" x14ac:dyDescent="0.2">
      <c r="Z4092">
        <v>96096</v>
      </c>
      <c r="AA4092" t="s">
        <v>3547</v>
      </c>
    </row>
    <row r="4093" spans="26:27" x14ac:dyDescent="0.2">
      <c r="Z4093">
        <v>96097</v>
      </c>
      <c r="AA4093" t="s">
        <v>3548</v>
      </c>
    </row>
    <row r="4094" spans="26:27" x14ac:dyDescent="0.2">
      <c r="Z4094">
        <v>96099</v>
      </c>
      <c r="AA4094" t="s">
        <v>3456</v>
      </c>
    </row>
    <row r="4095" spans="26:27" x14ac:dyDescent="0.2">
      <c r="Z4095">
        <v>96101</v>
      </c>
      <c r="AA4095" t="s">
        <v>3549</v>
      </c>
    </row>
    <row r="4096" spans="26:27" x14ac:dyDescent="0.2">
      <c r="Z4096">
        <v>96101</v>
      </c>
      <c r="AA4096" t="s">
        <v>3550</v>
      </c>
    </row>
    <row r="4097" spans="26:27" x14ac:dyDescent="0.2">
      <c r="Z4097">
        <v>96101</v>
      </c>
      <c r="AA4097" t="s">
        <v>3551</v>
      </c>
    </row>
    <row r="4098" spans="26:27" x14ac:dyDescent="0.2">
      <c r="Z4098">
        <v>96101</v>
      </c>
      <c r="AA4098" t="s">
        <v>3552</v>
      </c>
    </row>
    <row r="4099" spans="26:27" x14ac:dyDescent="0.2">
      <c r="Z4099">
        <v>96103</v>
      </c>
      <c r="AA4099" t="s">
        <v>3553</v>
      </c>
    </row>
    <row r="4100" spans="26:27" x14ac:dyDescent="0.2">
      <c r="Z4100">
        <v>96103</v>
      </c>
      <c r="AA4100" t="s">
        <v>3554</v>
      </c>
    </row>
    <row r="4101" spans="26:27" x14ac:dyDescent="0.2">
      <c r="Z4101">
        <v>96103</v>
      </c>
      <c r="AA4101" t="s">
        <v>3555</v>
      </c>
    </row>
    <row r="4102" spans="26:27" x14ac:dyDescent="0.2">
      <c r="Z4102">
        <v>96103</v>
      </c>
      <c r="AA4102" t="s">
        <v>3556</v>
      </c>
    </row>
    <row r="4103" spans="26:27" x14ac:dyDescent="0.2">
      <c r="Z4103">
        <v>96103</v>
      </c>
      <c r="AA4103" t="s">
        <v>3557</v>
      </c>
    </row>
    <row r="4104" spans="26:27" x14ac:dyDescent="0.2">
      <c r="Z4104">
        <v>96103</v>
      </c>
      <c r="AA4104" t="s">
        <v>3558</v>
      </c>
    </row>
    <row r="4105" spans="26:27" x14ac:dyDescent="0.2">
      <c r="Z4105">
        <v>96104</v>
      </c>
      <c r="AA4105" t="s">
        <v>3559</v>
      </c>
    </row>
    <row r="4106" spans="26:27" x14ac:dyDescent="0.2">
      <c r="Z4106">
        <v>96105</v>
      </c>
      <c r="AA4106" t="s">
        <v>3560</v>
      </c>
    </row>
    <row r="4107" spans="26:27" x14ac:dyDescent="0.2">
      <c r="Z4107">
        <v>96106</v>
      </c>
      <c r="AA4107" t="s">
        <v>3561</v>
      </c>
    </row>
    <row r="4108" spans="26:27" x14ac:dyDescent="0.2">
      <c r="Z4108">
        <v>96107</v>
      </c>
      <c r="AA4108" t="s">
        <v>3562</v>
      </c>
    </row>
    <row r="4109" spans="26:27" x14ac:dyDescent="0.2">
      <c r="Z4109">
        <v>96107</v>
      </c>
      <c r="AA4109" t="s">
        <v>3563</v>
      </c>
    </row>
    <row r="4110" spans="26:27" x14ac:dyDescent="0.2">
      <c r="Z4110">
        <v>96108</v>
      </c>
      <c r="AA4110" t="s">
        <v>3564</v>
      </c>
    </row>
    <row r="4111" spans="26:27" x14ac:dyDescent="0.2">
      <c r="Z4111">
        <v>96108</v>
      </c>
      <c r="AA4111" t="s">
        <v>3565</v>
      </c>
    </row>
    <row r="4112" spans="26:27" x14ac:dyDescent="0.2">
      <c r="Z4112">
        <v>96109</v>
      </c>
      <c r="AA4112" t="s">
        <v>3566</v>
      </c>
    </row>
    <row r="4113" spans="26:27" x14ac:dyDescent="0.2">
      <c r="Z4113">
        <v>96110</v>
      </c>
      <c r="AA4113" t="s">
        <v>3567</v>
      </c>
    </row>
    <row r="4114" spans="26:27" x14ac:dyDescent="0.2">
      <c r="Z4114">
        <v>96111</v>
      </c>
      <c r="AA4114" t="s">
        <v>3568</v>
      </c>
    </row>
    <row r="4115" spans="26:27" x14ac:dyDescent="0.2">
      <c r="Z4115">
        <v>96112</v>
      </c>
      <c r="AA4115" t="s">
        <v>3569</v>
      </c>
    </row>
    <row r="4116" spans="26:27" x14ac:dyDescent="0.2">
      <c r="Z4116">
        <v>96113</v>
      </c>
      <c r="AA4116" t="s">
        <v>3570</v>
      </c>
    </row>
    <row r="4117" spans="26:27" x14ac:dyDescent="0.2">
      <c r="Z4117">
        <v>96113</v>
      </c>
      <c r="AA4117" t="s">
        <v>3571</v>
      </c>
    </row>
    <row r="4118" spans="26:27" x14ac:dyDescent="0.2">
      <c r="Z4118">
        <v>96113</v>
      </c>
      <c r="AA4118" t="s">
        <v>3572</v>
      </c>
    </row>
    <row r="4119" spans="26:27" x14ac:dyDescent="0.2">
      <c r="Z4119">
        <v>96114</v>
      </c>
      <c r="AA4119" t="s">
        <v>3573</v>
      </c>
    </row>
    <row r="4120" spans="26:27" x14ac:dyDescent="0.2">
      <c r="Z4120">
        <v>96115</v>
      </c>
      <c r="AA4120" t="s">
        <v>3574</v>
      </c>
    </row>
    <row r="4121" spans="26:27" x14ac:dyDescent="0.2">
      <c r="Z4121">
        <v>96116</v>
      </c>
      <c r="AA4121" t="s">
        <v>3575</v>
      </c>
    </row>
    <row r="4122" spans="26:27" x14ac:dyDescent="0.2">
      <c r="Z4122">
        <v>96117</v>
      </c>
      <c r="AA4122" t="s">
        <v>3576</v>
      </c>
    </row>
    <row r="4123" spans="26:27" x14ac:dyDescent="0.2">
      <c r="Z4123">
        <v>96118</v>
      </c>
      <c r="AA4123" t="s">
        <v>3577</v>
      </c>
    </row>
    <row r="4124" spans="26:27" x14ac:dyDescent="0.2">
      <c r="Z4124">
        <v>96119</v>
      </c>
      <c r="AA4124" t="s">
        <v>3578</v>
      </c>
    </row>
    <row r="4125" spans="26:27" x14ac:dyDescent="0.2">
      <c r="Z4125">
        <v>96120</v>
      </c>
      <c r="AA4125" t="s">
        <v>3579</v>
      </c>
    </row>
    <row r="4126" spans="26:27" x14ac:dyDescent="0.2">
      <c r="Z4126">
        <v>96120</v>
      </c>
      <c r="AA4126" t="s">
        <v>3580</v>
      </c>
    </row>
    <row r="4127" spans="26:27" x14ac:dyDescent="0.2">
      <c r="Z4127">
        <v>96120</v>
      </c>
      <c r="AA4127" t="s">
        <v>3581</v>
      </c>
    </row>
    <row r="4128" spans="26:27" x14ac:dyDescent="0.2">
      <c r="Z4128">
        <v>96120</v>
      </c>
      <c r="AA4128" t="s">
        <v>3582</v>
      </c>
    </row>
    <row r="4129" spans="26:27" x14ac:dyDescent="0.2">
      <c r="Z4129">
        <v>96120</v>
      </c>
      <c r="AA4129" t="s">
        <v>3583</v>
      </c>
    </row>
    <row r="4130" spans="26:27" x14ac:dyDescent="0.2">
      <c r="Z4130">
        <v>96120</v>
      </c>
      <c r="AA4130" t="s">
        <v>3584</v>
      </c>
    </row>
    <row r="4131" spans="26:27" x14ac:dyDescent="0.2">
      <c r="Z4131">
        <v>96120</v>
      </c>
      <c r="AA4131" t="s">
        <v>3585</v>
      </c>
    </row>
    <row r="4132" spans="26:27" x14ac:dyDescent="0.2">
      <c r="Z4132">
        <v>96121</v>
      </c>
      <c r="AA4132" t="s">
        <v>3586</v>
      </c>
    </row>
    <row r="4133" spans="26:27" x14ac:dyDescent="0.2">
      <c r="Z4133">
        <v>96122</v>
      </c>
      <c r="AA4133" t="s">
        <v>3587</v>
      </c>
    </row>
    <row r="4134" spans="26:27" x14ac:dyDescent="0.2">
      <c r="Z4134">
        <v>96122</v>
      </c>
      <c r="AA4134" t="s">
        <v>3588</v>
      </c>
    </row>
    <row r="4135" spans="26:27" x14ac:dyDescent="0.2">
      <c r="Z4135">
        <v>96123</v>
      </c>
      <c r="AA4135" t="s">
        <v>3589</v>
      </c>
    </row>
    <row r="4136" spans="26:27" x14ac:dyDescent="0.2">
      <c r="Z4136">
        <v>96124</v>
      </c>
      <c r="AA4136" t="s">
        <v>3590</v>
      </c>
    </row>
    <row r="4137" spans="26:27" x14ac:dyDescent="0.2">
      <c r="Z4137">
        <v>96124</v>
      </c>
      <c r="AA4137" t="s">
        <v>3591</v>
      </c>
    </row>
    <row r="4138" spans="26:27" x14ac:dyDescent="0.2">
      <c r="Z4138">
        <v>96125</v>
      </c>
      <c r="AA4138" t="s">
        <v>3592</v>
      </c>
    </row>
    <row r="4139" spans="26:27" x14ac:dyDescent="0.2">
      <c r="Z4139">
        <v>96125</v>
      </c>
      <c r="AA4139" t="s">
        <v>3593</v>
      </c>
    </row>
    <row r="4140" spans="26:27" x14ac:dyDescent="0.2">
      <c r="Z4140">
        <v>96126</v>
      </c>
      <c r="AA4140" t="s">
        <v>3594</v>
      </c>
    </row>
    <row r="4141" spans="26:27" x14ac:dyDescent="0.2">
      <c r="Z4141">
        <v>96127</v>
      </c>
      <c r="AA4141" t="s">
        <v>3595</v>
      </c>
    </row>
    <row r="4142" spans="26:27" x14ac:dyDescent="0.2">
      <c r="Z4142">
        <v>96128</v>
      </c>
      <c r="AA4142" t="s">
        <v>3596</v>
      </c>
    </row>
    <row r="4143" spans="26:27" x14ac:dyDescent="0.2">
      <c r="Z4143">
        <v>96129</v>
      </c>
      <c r="AA4143" t="s">
        <v>3597</v>
      </c>
    </row>
    <row r="4144" spans="26:27" x14ac:dyDescent="0.2">
      <c r="Z4144">
        <v>96129</v>
      </c>
      <c r="AA4144" t="s">
        <v>3588</v>
      </c>
    </row>
    <row r="4145" spans="26:27" x14ac:dyDescent="0.2">
      <c r="Z4145">
        <v>96130</v>
      </c>
      <c r="AA4145" t="s">
        <v>3598</v>
      </c>
    </row>
    <row r="4146" spans="26:27" x14ac:dyDescent="0.2">
      <c r="Z4146">
        <v>96130</v>
      </c>
      <c r="AA4146" t="s">
        <v>3599</v>
      </c>
    </row>
    <row r="4147" spans="26:27" x14ac:dyDescent="0.2">
      <c r="Z4147">
        <v>96130</v>
      </c>
      <c r="AA4147" t="s">
        <v>3600</v>
      </c>
    </row>
    <row r="4148" spans="26:27" x14ac:dyDescent="0.2">
      <c r="Z4148">
        <v>96130</v>
      </c>
      <c r="AA4148" t="s">
        <v>3601</v>
      </c>
    </row>
    <row r="4149" spans="26:27" x14ac:dyDescent="0.2">
      <c r="Z4149">
        <v>96130</v>
      </c>
      <c r="AA4149" t="s">
        <v>3595</v>
      </c>
    </row>
    <row r="4150" spans="26:27" x14ac:dyDescent="0.2">
      <c r="Z4150">
        <v>96132</v>
      </c>
      <c r="AA4150" t="s">
        <v>3602</v>
      </c>
    </row>
    <row r="4151" spans="26:27" x14ac:dyDescent="0.2">
      <c r="Z4151">
        <v>96133</v>
      </c>
      <c r="AA4151" t="s">
        <v>3603</v>
      </c>
    </row>
    <row r="4152" spans="26:27" x14ac:dyDescent="0.2">
      <c r="Z4152">
        <v>96134</v>
      </c>
      <c r="AA4152" t="s">
        <v>3604</v>
      </c>
    </row>
    <row r="4153" spans="26:27" x14ac:dyDescent="0.2">
      <c r="Z4153">
        <v>96134</v>
      </c>
      <c r="AA4153" t="s">
        <v>3605</v>
      </c>
    </row>
    <row r="4154" spans="26:27" x14ac:dyDescent="0.2">
      <c r="Z4154">
        <v>96134</v>
      </c>
      <c r="AA4154" t="s">
        <v>3606</v>
      </c>
    </row>
    <row r="4155" spans="26:27" x14ac:dyDescent="0.2">
      <c r="Z4155">
        <v>96134</v>
      </c>
      <c r="AA4155" t="s">
        <v>3607</v>
      </c>
    </row>
    <row r="4156" spans="26:27" x14ac:dyDescent="0.2">
      <c r="Z4156">
        <v>96134</v>
      </c>
      <c r="AA4156" t="s">
        <v>3608</v>
      </c>
    </row>
    <row r="4157" spans="26:27" x14ac:dyDescent="0.2">
      <c r="Z4157">
        <v>96135</v>
      </c>
      <c r="AA4157" t="s">
        <v>3609</v>
      </c>
    </row>
    <row r="4158" spans="26:27" x14ac:dyDescent="0.2">
      <c r="Z4158">
        <v>96136</v>
      </c>
      <c r="AA4158" t="s">
        <v>3610</v>
      </c>
    </row>
    <row r="4159" spans="26:27" x14ac:dyDescent="0.2">
      <c r="Z4159">
        <v>96137</v>
      </c>
      <c r="AA4159" t="s">
        <v>3611</v>
      </c>
    </row>
    <row r="4160" spans="26:27" x14ac:dyDescent="0.2">
      <c r="Z4160">
        <v>96137</v>
      </c>
      <c r="AA4160" t="s">
        <v>3612</v>
      </c>
    </row>
    <row r="4161" spans="26:27" x14ac:dyDescent="0.2">
      <c r="Z4161">
        <v>96137</v>
      </c>
      <c r="AA4161" t="s">
        <v>3613</v>
      </c>
    </row>
    <row r="4162" spans="26:27" x14ac:dyDescent="0.2">
      <c r="Z4162">
        <v>96137</v>
      </c>
      <c r="AA4162" t="s">
        <v>3614</v>
      </c>
    </row>
    <row r="4163" spans="26:27" x14ac:dyDescent="0.2">
      <c r="Z4163">
        <v>96140</v>
      </c>
      <c r="AA4163" t="s">
        <v>3615</v>
      </c>
    </row>
    <row r="4164" spans="26:27" x14ac:dyDescent="0.2">
      <c r="Z4164">
        <v>96140</v>
      </c>
      <c r="AA4164" t="s">
        <v>3616</v>
      </c>
    </row>
    <row r="4165" spans="26:27" x14ac:dyDescent="0.2">
      <c r="Z4165">
        <v>96140</v>
      </c>
      <c r="AA4165" t="s">
        <v>3617</v>
      </c>
    </row>
    <row r="4166" spans="26:27" x14ac:dyDescent="0.2">
      <c r="Z4166">
        <v>96140</v>
      </c>
      <c r="AA4166" t="s">
        <v>3618</v>
      </c>
    </row>
    <row r="4167" spans="26:27" x14ac:dyDescent="0.2">
      <c r="Z4167">
        <v>96140</v>
      </c>
      <c r="AA4167" t="s">
        <v>3619</v>
      </c>
    </row>
    <row r="4168" spans="26:27" x14ac:dyDescent="0.2">
      <c r="Z4168">
        <v>96140</v>
      </c>
      <c r="AA4168" t="s">
        <v>3620</v>
      </c>
    </row>
    <row r="4169" spans="26:27" x14ac:dyDescent="0.2">
      <c r="Z4169">
        <v>96141</v>
      </c>
      <c r="AA4169" t="s">
        <v>3621</v>
      </c>
    </row>
    <row r="4170" spans="26:27" x14ac:dyDescent="0.2">
      <c r="Z4170">
        <v>96141</v>
      </c>
      <c r="AA4170" t="s">
        <v>3622</v>
      </c>
    </row>
    <row r="4171" spans="26:27" x14ac:dyDescent="0.2">
      <c r="Z4171">
        <v>96142</v>
      </c>
      <c r="AA4171" t="s">
        <v>3623</v>
      </c>
    </row>
    <row r="4172" spans="26:27" x14ac:dyDescent="0.2">
      <c r="Z4172">
        <v>96142</v>
      </c>
      <c r="AA4172" t="s">
        <v>3624</v>
      </c>
    </row>
    <row r="4173" spans="26:27" x14ac:dyDescent="0.2">
      <c r="Z4173">
        <v>96142</v>
      </c>
      <c r="AA4173" t="s">
        <v>3625</v>
      </c>
    </row>
    <row r="4174" spans="26:27" x14ac:dyDescent="0.2">
      <c r="Z4174">
        <v>96143</v>
      </c>
      <c r="AA4174" t="s">
        <v>3626</v>
      </c>
    </row>
    <row r="4175" spans="26:27" x14ac:dyDescent="0.2">
      <c r="Z4175">
        <v>96143</v>
      </c>
      <c r="AA4175" t="s">
        <v>3627</v>
      </c>
    </row>
    <row r="4176" spans="26:27" x14ac:dyDescent="0.2">
      <c r="Z4176">
        <v>96145</v>
      </c>
      <c r="AA4176" t="s">
        <v>3628</v>
      </c>
    </row>
    <row r="4177" spans="26:27" x14ac:dyDescent="0.2">
      <c r="Z4177">
        <v>96145</v>
      </c>
      <c r="AA4177" t="s">
        <v>3629</v>
      </c>
    </row>
    <row r="4178" spans="26:27" x14ac:dyDescent="0.2">
      <c r="Z4178">
        <v>96146</v>
      </c>
      <c r="AA4178" t="s">
        <v>3628</v>
      </c>
    </row>
    <row r="4179" spans="26:27" x14ac:dyDescent="0.2">
      <c r="Z4179">
        <v>96146</v>
      </c>
      <c r="AA4179" t="s">
        <v>3630</v>
      </c>
    </row>
    <row r="4180" spans="26:27" x14ac:dyDescent="0.2">
      <c r="Z4180">
        <v>96146</v>
      </c>
      <c r="AA4180" t="s">
        <v>3629</v>
      </c>
    </row>
    <row r="4181" spans="26:27" x14ac:dyDescent="0.2">
      <c r="Z4181">
        <v>96148</v>
      </c>
      <c r="AA4181" t="s">
        <v>3631</v>
      </c>
    </row>
    <row r="4182" spans="26:27" x14ac:dyDescent="0.2">
      <c r="Z4182">
        <v>96150</v>
      </c>
      <c r="AA4182" t="s">
        <v>3632</v>
      </c>
    </row>
    <row r="4183" spans="26:27" x14ac:dyDescent="0.2">
      <c r="Z4183">
        <v>96151</v>
      </c>
      <c r="AA4183" t="s">
        <v>3633</v>
      </c>
    </row>
    <row r="4184" spans="26:27" x14ac:dyDescent="0.2">
      <c r="Z4184">
        <v>96151</v>
      </c>
      <c r="AA4184" t="s">
        <v>3632</v>
      </c>
    </row>
    <row r="4185" spans="26:27" x14ac:dyDescent="0.2">
      <c r="Z4185">
        <v>96152</v>
      </c>
      <c r="AA4185" t="s">
        <v>3632</v>
      </c>
    </row>
    <row r="4186" spans="26:27" x14ac:dyDescent="0.2">
      <c r="Z4186">
        <v>96154</v>
      </c>
      <c r="AA4186" t="s">
        <v>3632</v>
      </c>
    </row>
    <row r="4187" spans="26:27" x14ac:dyDescent="0.2">
      <c r="Z4187">
        <v>96155</v>
      </c>
      <c r="AA4187" t="s">
        <v>3634</v>
      </c>
    </row>
    <row r="4188" spans="26:27" x14ac:dyDescent="0.2">
      <c r="Z4188">
        <v>96155</v>
      </c>
      <c r="AA4188" t="s">
        <v>3632</v>
      </c>
    </row>
    <row r="4189" spans="26:27" x14ac:dyDescent="0.2">
      <c r="Z4189">
        <v>96155</v>
      </c>
      <c r="AA4189" t="s">
        <v>3635</v>
      </c>
    </row>
    <row r="4190" spans="26:27" x14ac:dyDescent="0.2">
      <c r="Z4190">
        <v>96156</v>
      </c>
      <c r="AA4190" t="s">
        <v>3636</v>
      </c>
    </row>
    <row r="4191" spans="26:27" x14ac:dyDescent="0.2">
      <c r="Z4191">
        <v>96156</v>
      </c>
      <c r="AA4191" t="s">
        <v>3637</v>
      </c>
    </row>
    <row r="4192" spans="26:27" x14ac:dyDescent="0.2">
      <c r="Z4192">
        <v>96156</v>
      </c>
      <c r="AA4192" t="s">
        <v>3632</v>
      </c>
    </row>
    <row r="4193" spans="26:27" x14ac:dyDescent="0.2">
      <c r="Z4193">
        <v>96157</v>
      </c>
      <c r="AA4193" t="s">
        <v>3632</v>
      </c>
    </row>
    <row r="4194" spans="26:27" x14ac:dyDescent="0.2">
      <c r="Z4194">
        <v>96157</v>
      </c>
      <c r="AA4194" t="s">
        <v>3638</v>
      </c>
    </row>
    <row r="4195" spans="26:27" x14ac:dyDescent="0.2">
      <c r="Z4195">
        <v>96158</v>
      </c>
      <c r="AA4195" t="s">
        <v>3632</v>
      </c>
    </row>
    <row r="4196" spans="26:27" x14ac:dyDescent="0.2">
      <c r="Z4196">
        <v>96158</v>
      </c>
      <c r="AA4196" t="s">
        <v>3639</v>
      </c>
    </row>
    <row r="4197" spans="26:27" x14ac:dyDescent="0.2">
      <c r="Z4197">
        <v>96160</v>
      </c>
      <c r="AA4197" t="s">
        <v>3640</v>
      </c>
    </row>
    <row r="4198" spans="26:27" x14ac:dyDescent="0.2">
      <c r="Z4198">
        <v>96161</v>
      </c>
      <c r="AA4198" t="s">
        <v>3641</v>
      </c>
    </row>
    <row r="4199" spans="26:27" x14ac:dyDescent="0.2">
      <c r="Z4199">
        <v>96161</v>
      </c>
      <c r="AA4199" t="s">
        <v>3642</v>
      </c>
    </row>
    <row r="4200" spans="26:27" x14ac:dyDescent="0.2">
      <c r="Z4200">
        <v>96161</v>
      </c>
      <c r="AA4200" t="s">
        <v>3643</v>
      </c>
    </row>
    <row r="4201" spans="26:27" x14ac:dyDescent="0.2">
      <c r="Z4201">
        <v>96161</v>
      </c>
      <c r="AA4201" t="s">
        <v>3644</v>
      </c>
    </row>
    <row r="4202" spans="26:27" x14ac:dyDescent="0.2">
      <c r="Z4202">
        <v>96161</v>
      </c>
      <c r="AA4202" t="s">
        <v>3645</v>
      </c>
    </row>
    <row r="4203" spans="26:27" x14ac:dyDescent="0.2">
      <c r="Z4203">
        <v>96161</v>
      </c>
      <c r="AA4203" t="s">
        <v>3646</v>
      </c>
    </row>
    <row r="4204" spans="26:27" x14ac:dyDescent="0.2">
      <c r="Z4204">
        <v>96161</v>
      </c>
      <c r="AA4204" t="s">
        <v>3647</v>
      </c>
    </row>
    <row r="4205" spans="26:27" x14ac:dyDescent="0.2">
      <c r="Z4205">
        <v>96161</v>
      </c>
      <c r="AA4205" t="s">
        <v>3640</v>
      </c>
    </row>
    <row r="4206" spans="26:27" x14ac:dyDescent="0.2">
      <c r="Z4206">
        <v>96162</v>
      </c>
      <c r="AA4206" t="s">
        <v>3648</v>
      </c>
    </row>
    <row r="4207" spans="26:27" x14ac:dyDescent="0.2">
      <c r="Z4207">
        <v>96162</v>
      </c>
      <c r="AA4207" t="s">
        <v>3640</v>
      </c>
    </row>
    <row r="4208" spans="26:27" x14ac:dyDescent="0.2">
      <c r="Z4208">
        <v>96162</v>
      </c>
      <c r="AA4208" t="s">
        <v>3649</v>
      </c>
    </row>
  </sheetData>
  <mergeCells count="1">
    <mergeCell ref="T170:U170"/>
  </mergeCells>
  <pageMargins left="0.7" right="0.7" top="0.75" bottom="0.75" header="0.3" footer="0.3"/>
  <pageSetup orientation="portrait" r:id="rId1"/>
  <tableParts count="10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ee5bd2696b85650d1eaae29962ac4d11">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3184b501ebac136ce7797fe17054325"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067c814-4b34-462c-a21d-c185ff6548d2">
      <UserInfo>
        <DisplayName/>
        <AccountId xsi:nil="true"/>
        <AccountType/>
      </UserInfo>
    </SharedWithUsers>
  </documentManagement>
</p:properties>
</file>

<file path=customXml/itemProps1.xml><?xml version="1.0" encoding="utf-8"?>
<ds:datastoreItem xmlns:ds="http://schemas.openxmlformats.org/officeDocument/2006/customXml" ds:itemID="{0B0E38FC-8BF1-401F-9E88-3537E8E6E41E}">
  <ds:schemaRefs>
    <ds:schemaRef ds:uri="http://schemas.microsoft.com/sharepoint/v3/contenttype/forms"/>
  </ds:schemaRefs>
</ds:datastoreItem>
</file>

<file path=customXml/itemProps2.xml><?xml version="1.0" encoding="utf-8"?>
<ds:datastoreItem xmlns:ds="http://schemas.openxmlformats.org/officeDocument/2006/customXml" ds:itemID="{FF8B6D58-0D11-4480-9AC2-0604A54B1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912B5A-F018-478C-936C-274126F7DBDC}">
  <ds:schemaRefs>
    <ds:schemaRef ds:uri="http://schemas.microsoft.com/office/2006/documentManagement/types"/>
    <ds:schemaRef ds:uri="http://purl.org/dc/dcmitype/"/>
    <ds:schemaRef ds:uri="785685f2-c2e1-4352-89aa-3faca8eaba52"/>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5067c814-4b34-462c-a21d-c185ff6548d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2</vt:i4>
      </vt:variant>
    </vt:vector>
  </HeadingPairs>
  <TitlesOfParts>
    <vt:vector size="64" baseType="lpstr">
      <vt:lpstr>Background</vt:lpstr>
      <vt:lpstr>T_Back</vt:lpstr>
      <vt:lpstr>ProjectTeam</vt:lpstr>
      <vt:lpstr>T_PTeam</vt:lpstr>
      <vt:lpstr>PerformanceMetrics</vt:lpstr>
      <vt:lpstr>T_Perf</vt:lpstr>
      <vt:lpstr>Knowledge</vt:lpstr>
      <vt:lpstr>T_KnowPub</vt:lpstr>
      <vt:lpstr>T_KnowEve</vt:lpstr>
      <vt:lpstr>T_KnowPat</vt:lpstr>
      <vt:lpstr>T_KnowAwa</vt:lpstr>
      <vt:lpstr>T_KnowTool</vt:lpstr>
      <vt:lpstr>BusinessGrowth</vt:lpstr>
      <vt:lpstr>T_BusInvest</vt:lpstr>
      <vt:lpstr>T_BusPreInv</vt:lpstr>
      <vt:lpstr>T_BusComp</vt:lpstr>
      <vt:lpstr>T_BusAdopt</vt:lpstr>
      <vt:lpstr>Jobs</vt:lpstr>
      <vt:lpstr>T_Jobs</vt:lpstr>
      <vt:lpstr>TechnologicalLearning</vt:lpstr>
      <vt:lpstr>T_TechLearn</vt:lpstr>
      <vt:lpstr>T_Energy</vt:lpstr>
      <vt:lpstr>T_EnBuiProf</vt:lpstr>
      <vt:lpstr>T_EnElecRed</vt:lpstr>
      <vt:lpstr>T_EnLdShift</vt:lpstr>
      <vt:lpstr>T_EnLdShed</vt:lpstr>
      <vt:lpstr>T_EnFuelRed</vt:lpstr>
      <vt:lpstr>T_EnNetMeter</vt:lpstr>
      <vt:lpstr>T_EnLdRed</vt:lpstr>
      <vt:lpstr>Energy</vt:lpstr>
      <vt:lpstr>LCOE</vt:lpstr>
      <vt:lpstr>T_LCOE</vt:lpstr>
      <vt:lpstr>PermitSoftCosts</vt:lpstr>
      <vt:lpstr>T_Permit</vt:lpstr>
      <vt:lpstr>Reliability</vt:lpstr>
      <vt:lpstr>T_RelVal</vt:lpstr>
      <vt:lpstr>T_RelOutVal</vt:lpstr>
      <vt:lpstr>T_RelFuel</vt:lpstr>
      <vt:lpstr>Safety</vt:lpstr>
      <vt:lpstr>T_Safety</vt:lpstr>
      <vt:lpstr>T_SafetyHosp</vt:lpstr>
      <vt:lpstr>T_SafetyResTime</vt:lpstr>
      <vt:lpstr>T_SafetyLOS</vt:lpstr>
      <vt:lpstr>Groundwater</vt:lpstr>
      <vt:lpstr>T_Ground</vt:lpstr>
      <vt:lpstr>T_GrndEnSys</vt:lpstr>
      <vt:lpstr>T_GrndPump</vt:lpstr>
      <vt:lpstr>Water</vt:lpstr>
      <vt:lpstr>T_Water</vt:lpstr>
      <vt:lpstr>T_WaterUse</vt:lpstr>
      <vt:lpstr>T_WaterSys</vt:lpstr>
      <vt:lpstr>T_WatComp</vt:lpstr>
      <vt:lpstr>T_WatTreat</vt:lpstr>
      <vt:lpstr>T_WatWW</vt:lpstr>
      <vt:lpstr>T_WatExtr</vt:lpstr>
      <vt:lpstr>T_WatDis</vt:lpstr>
      <vt:lpstr>Wildfire</vt:lpstr>
      <vt:lpstr>T_Wild</vt:lpstr>
      <vt:lpstr>DAC</vt:lpstr>
      <vt:lpstr>T_DAC</vt:lpstr>
      <vt:lpstr>Review</vt:lpstr>
      <vt:lpstr>Selections</vt:lpstr>
      <vt:lpstr>NEXT_PAGE</vt:lpstr>
      <vt:lpstr>LCOE!Print_Area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2023-06-01T16:07:05Z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y fmtid="{D5CDD505-2E9C-101B-9397-08002B2CF9AE}" pid="3" name="Order">
    <vt:r8>2000</vt:r8>
  </property>
  <property fmtid="{D5CDD505-2E9C-101B-9397-08002B2CF9AE}" pid="4" name="ComplianceAssetId">
    <vt:lpwstr/>
  </property>
  <property fmtid="{D5CDD505-2E9C-101B-9397-08002B2CF9AE}" pid="5" name="WorkbookGuid">
    <vt:lpwstr>3ff305fa-62fc-4f26-9952-613d97529c92</vt:lpwstr>
  </property>
</Properties>
</file>