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EPM\zEPM_PublicShare\Google Earth\utils\"/>
    </mc:Choice>
  </mc:AlternateContent>
  <bookViews>
    <workbookView xWindow="120" yWindow="105" windowWidth="15225" windowHeight="11370"/>
  </bookViews>
  <sheets>
    <sheet name="Design Drawing Scaling" sheetId="3" r:id="rId1"/>
    <sheet name="Calculations" sheetId="1" r:id="rId2"/>
    <sheet name="Sheet1" sheetId="4" r:id="rId3"/>
  </sheets>
  <calcPr calcId="152511"/>
</workbook>
</file>

<file path=xl/calcChain.xml><?xml version="1.0" encoding="utf-8"?>
<calcChain xmlns="http://schemas.openxmlformats.org/spreadsheetml/2006/main">
  <c r="B28" i="3" l="1"/>
  <c r="D28" i="3" l="1"/>
  <c r="D30" i="3"/>
  <c r="B31" i="3" l="1"/>
  <c r="B11" i="1"/>
  <c r="B12" i="1"/>
  <c r="E11" i="1"/>
  <c r="E12" i="1"/>
  <c r="B5" i="1"/>
  <c r="C2" i="1"/>
  <c r="C3" i="1"/>
  <c r="B2" i="3"/>
  <c r="E19" i="1" l="1"/>
  <c r="B6" i="1"/>
  <c r="B7" i="1" s="1"/>
  <c r="B14" i="1" l="1"/>
  <c r="B15" i="1" s="1"/>
  <c r="B18" i="1" s="1"/>
  <c r="C14" i="1"/>
  <c r="C15" i="1" s="1"/>
  <c r="E18" i="1" s="1"/>
  <c r="C21" i="1" s="1"/>
  <c r="B19" i="1"/>
  <c r="M10" i="1"/>
  <c r="M11" i="1" s="1"/>
  <c r="M12" i="1" s="1"/>
  <c r="M13" i="1" s="1"/>
  <c r="M15" i="1" s="1"/>
  <c r="B16" i="3" l="1"/>
  <c r="B17" i="3"/>
  <c r="B21" i="1" l="1"/>
</calcChain>
</file>

<file path=xl/sharedStrings.xml><?xml version="1.0" encoding="utf-8"?>
<sst xmlns="http://schemas.openxmlformats.org/spreadsheetml/2006/main" count="86" uniqueCount="56">
  <si>
    <t>lat</t>
  </si>
  <si>
    <t>lon</t>
  </si>
  <si>
    <t>a</t>
  </si>
  <si>
    <t>Length</t>
  </si>
  <si>
    <t>lat conversion</t>
  </si>
  <si>
    <t>ft/deg lat</t>
  </si>
  <si>
    <t>lon conversion</t>
  </si>
  <si>
    <t>ft/deg lon</t>
  </si>
  <si>
    <t>ft</t>
  </si>
  <si>
    <t>Coordinates of Scale on Drawing</t>
  </si>
  <si>
    <t>Coordinates of Corners of Drawing</t>
  </si>
  <si>
    <t>Scale</t>
  </si>
  <si>
    <t>Scaled</t>
  </si>
  <si>
    <t>North</t>
  </si>
  <si>
    <t>South</t>
  </si>
  <si>
    <t>East</t>
  </si>
  <si>
    <t>West</t>
  </si>
  <si>
    <t>⁰</t>
  </si>
  <si>
    <t>Source</t>
  </si>
  <si>
    <t>Scale by</t>
  </si>
  <si>
    <t>Actual Length</t>
  </si>
  <si>
    <t>Measured Length</t>
  </si>
  <si>
    <t>factor</t>
  </si>
  <si>
    <t>(for assisting with manual adjustments)</t>
  </si>
  <si>
    <t>ft (from Earth ruler tool)</t>
  </si>
  <si>
    <t>ft (should be this length)</t>
  </si>
  <si>
    <t>Conversion</t>
  </si>
  <si>
    <t>r</t>
  </si>
  <si>
    <t>km (mean radius of earth)</t>
  </si>
  <si>
    <r>
      <t>a = ((V*6/(</t>
    </r>
    <r>
      <rPr>
        <sz val="11"/>
        <color theme="1"/>
        <rFont val="Calibri"/>
        <family val="2"/>
      </rPr>
      <t>pi()*h)-h²)/3)^(0.5)</t>
    </r>
  </si>
  <si>
    <t>Ө</t>
  </si>
  <si>
    <t>km =(cos(Ө)*r)</t>
  </si>
  <si>
    <t>C</t>
  </si>
  <si>
    <t>km (circumference at that latitude)</t>
  </si>
  <si>
    <t>lat conv</t>
  </si>
  <si>
    <t>lon conv</t>
  </si>
  <si>
    <t>ft/⁰</t>
  </si>
  <si>
    <t>Not used</t>
  </si>
  <si>
    <t>To refresh image in Google Earth, turn off layer, zoom im/out, turn on layer</t>
  </si>
  <si>
    <t>North Lat</t>
  </si>
  <si>
    <t>South Lat</t>
  </si>
  <si>
    <t>East Lon</t>
  </si>
  <si>
    <t>West Lon</t>
  </si>
  <si>
    <r>
      <t>Note</t>
    </r>
    <r>
      <rPr>
        <sz val="11"/>
        <color theme="1"/>
        <rFont val="Calibri"/>
        <family val="2"/>
        <scheme val="minor"/>
      </rPr>
      <t>: Images cannot exceed gpu buffer (8192x8192 on Spencer Lank's machine)</t>
    </r>
  </si>
  <si>
    <t>Google Earth will tell you the size of your gpu buffer</t>
  </si>
  <si>
    <t>GIMP can be used to scale images to 8192 pixels, etc.</t>
  </si>
  <si>
    <t xml:space="preserve"> 32.812170°</t>
  </si>
  <si>
    <t xml:space="preserve"> 32.806062°</t>
  </si>
  <si>
    <t>-117.210689°</t>
  </si>
  <si>
    <t>-117.222904°</t>
  </si>
  <si>
    <t>px</t>
  </si>
  <si>
    <t>measured</t>
  </si>
  <si>
    <t>px/ft</t>
  </si>
  <si>
    <t>scale to</t>
  </si>
  <si>
    <t>scale by</t>
  </si>
  <si>
    <t>unit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</si>
</sst>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 applyBorder="1" applyAlignment="1" applyProtection="1"/>
    <xf numFmtId="0" fontId="0" fillId="0" borderId="0" xfId="0" quotePrefix="1" applyFill="1" applyBorder="1"/>
    <xf numFmtId="0" fontId="0" fillId="0" borderId="0" xfId="0" applyBorder="1" applyAlignment="1">
      <alignment horizontal="right"/>
    </xf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Font="1"/>
    <xf numFmtId="0" fontId="5" fillId="0" borderId="0" xfId="0" applyFont="1"/>
    <xf numFmtId="0" fontId="5" fillId="0" borderId="0" xfId="0" applyFont="1" applyFill="1" applyBorder="1"/>
    <xf numFmtId="166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en.wikipedia.org/wiki/File:Spherical_Cap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10</xdr:col>
      <xdr:colOff>495300</xdr:colOff>
      <xdr:row>12</xdr:row>
      <xdr:rowOff>0</xdr:rowOff>
    </xdr:to>
    <xdr:pic>
      <xdr:nvPicPr>
        <xdr:cNvPr id="2049" name="Picture 1" descr="http://upload.wikimedia.org/wikipedia/commons/thumb/d/d4/Spherical_Cap.svg/200px-Spherical_Cap.sv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53050" y="190500"/>
          <a:ext cx="1905000" cy="19050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13</xdr:col>
      <xdr:colOff>104775</xdr:colOff>
      <xdr:row>5</xdr:row>
      <xdr:rowOff>9525</xdr:rowOff>
    </xdr:to>
    <xdr:pic>
      <xdr:nvPicPr>
        <xdr:cNvPr id="2050" name="Picture 2" descr="V = \frac{\pi h}{6} (3a^2 + h^2),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67600" y="381000"/>
          <a:ext cx="1514475" cy="390525"/>
        </a:xfrm>
        <a:prstGeom prst="rect">
          <a:avLst/>
        </a:prstGeom>
        <a:noFill/>
      </xdr:spPr>
    </xdr:pic>
    <xdr:clientData/>
  </xdr:twoCellAnchor>
  <xdr:oneCellAnchor>
    <xdr:from>
      <xdr:col>9</xdr:col>
      <xdr:colOff>619125</xdr:colOff>
      <xdr:row>4</xdr:row>
      <xdr:rowOff>104775</xdr:rowOff>
    </xdr:from>
    <xdr:ext cx="294376" cy="264560"/>
    <xdr:sp macro="" textlink="">
      <xdr:nvSpPr>
        <xdr:cNvPr id="4" name="TextBox 3"/>
        <xdr:cNvSpPr txBox="1"/>
      </xdr:nvSpPr>
      <xdr:spPr>
        <a:xfrm>
          <a:off x="6677025" y="676275"/>
          <a:ext cx="2943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az-Cyrl-AZ" sz="1100"/>
            <a:t>Ө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sgnetwork.com/degreelenllavcalc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"/>
  <sheetViews>
    <sheetView tabSelected="1" topLeftCell="A16" zoomScaleNormal="100" workbookViewId="0">
      <selection activeCell="B28" sqref="B28"/>
    </sheetView>
  </sheetViews>
  <sheetFormatPr defaultRowHeight="15" x14ac:dyDescent="0.25"/>
  <cols>
    <col min="1" max="1" width="16.7109375" customWidth="1"/>
    <col min="3" max="3" width="11.7109375" bestFit="1" customWidth="1"/>
    <col min="4" max="4" width="9.85546875" bestFit="1" customWidth="1"/>
    <col min="10" max="10" width="9" bestFit="1" customWidth="1"/>
  </cols>
  <sheetData>
    <row r="1" spans="1:10" x14ac:dyDescent="0.25">
      <c r="A1" s="8" t="s">
        <v>11</v>
      </c>
      <c r="B1" s="9"/>
      <c r="C1" s="9"/>
      <c r="D1" s="9"/>
      <c r="E1" s="9"/>
      <c r="F1" s="10"/>
    </row>
    <row r="2" spans="1:10" x14ac:dyDescent="0.25">
      <c r="A2" s="24" t="s">
        <v>22</v>
      </c>
      <c r="B2" s="23">
        <f>B15/B14</f>
        <v>0.38334738940427815</v>
      </c>
      <c r="C2" s="23" t="s">
        <v>23</v>
      </c>
      <c r="E2" s="4"/>
      <c r="F2" s="12"/>
    </row>
    <row r="3" spans="1:10" x14ac:dyDescent="0.25">
      <c r="A3" s="11"/>
      <c r="B3" s="4"/>
      <c r="C3" s="4"/>
      <c r="D3" s="4"/>
      <c r="E3" s="4"/>
      <c r="F3" s="12"/>
    </row>
    <row r="4" spans="1:10" x14ac:dyDescent="0.25">
      <c r="A4" s="13" t="s">
        <v>26</v>
      </c>
      <c r="B4" s="4"/>
      <c r="C4" s="4"/>
      <c r="D4" s="4"/>
      <c r="E4" s="4"/>
      <c r="F4" s="12"/>
    </row>
    <row r="5" spans="1:10" x14ac:dyDescent="0.25">
      <c r="A5" s="11" t="s">
        <v>4</v>
      </c>
      <c r="B5" s="4"/>
      <c r="C5" s="4">
        <v>363842.16</v>
      </c>
      <c r="D5" s="4" t="s">
        <v>5</v>
      </c>
      <c r="E5" s="17" t="s">
        <v>18</v>
      </c>
      <c r="F5" s="12"/>
      <c r="H5" s="4"/>
      <c r="I5" s="4"/>
      <c r="J5" s="4"/>
    </row>
    <row r="6" spans="1:10" x14ac:dyDescent="0.25">
      <c r="A6" s="11" t="s">
        <v>6</v>
      </c>
      <c r="B6" s="4"/>
      <c r="C6" s="5">
        <v>307599.08</v>
      </c>
      <c r="D6" s="4" t="s">
        <v>7</v>
      </c>
      <c r="E6" s="4"/>
      <c r="F6" s="12"/>
    </row>
    <row r="7" spans="1:10" x14ac:dyDescent="0.25">
      <c r="A7" s="11"/>
      <c r="B7" s="4"/>
      <c r="C7" s="4"/>
      <c r="D7" s="4"/>
      <c r="E7" s="4"/>
      <c r="F7" s="12"/>
    </row>
    <row r="8" spans="1:10" x14ac:dyDescent="0.25">
      <c r="A8" s="13" t="s">
        <v>10</v>
      </c>
      <c r="B8" s="4"/>
      <c r="C8" s="4"/>
      <c r="D8" s="4"/>
      <c r="E8" s="4"/>
      <c r="F8" s="12"/>
    </row>
    <row r="9" spans="1:10" x14ac:dyDescent="0.25">
      <c r="A9" s="11"/>
      <c r="D9" s="4"/>
      <c r="F9" s="12"/>
    </row>
    <row r="10" spans="1:10" x14ac:dyDescent="0.25">
      <c r="A10" s="11" t="s">
        <v>39</v>
      </c>
      <c r="B10" s="4" t="s">
        <v>46</v>
      </c>
      <c r="C10" s="4"/>
      <c r="F10" s="12"/>
    </row>
    <row r="11" spans="1:10" x14ac:dyDescent="0.25">
      <c r="A11" s="11" t="s">
        <v>40</v>
      </c>
      <c r="B11" s="4" t="s">
        <v>47</v>
      </c>
      <c r="F11" s="12"/>
    </row>
    <row r="12" spans="1:10" x14ac:dyDescent="0.25">
      <c r="A12" s="4" t="s">
        <v>41</v>
      </c>
      <c r="B12" s="4" t="s">
        <v>48</v>
      </c>
      <c r="D12" s="4"/>
      <c r="F12" s="12"/>
    </row>
    <row r="13" spans="1:10" x14ac:dyDescent="0.25">
      <c r="A13" s="4" t="s">
        <v>42</v>
      </c>
      <c r="B13" s="4" t="s">
        <v>49</v>
      </c>
      <c r="D13" s="4"/>
      <c r="F13" s="12"/>
    </row>
    <row r="14" spans="1:10" x14ac:dyDescent="0.25">
      <c r="A14" s="11" t="s">
        <v>21</v>
      </c>
      <c r="B14">
        <v>1304.3</v>
      </c>
      <c r="C14" t="s">
        <v>24</v>
      </c>
      <c r="D14" s="4"/>
      <c r="E14" s="4"/>
      <c r="F14" s="12"/>
    </row>
    <row r="15" spans="1:10" ht="15.75" thickBot="1" x14ac:dyDescent="0.3">
      <c r="A15" t="s">
        <v>20</v>
      </c>
      <c r="B15">
        <v>500</v>
      </c>
      <c r="C15" s="4" t="s">
        <v>25</v>
      </c>
      <c r="D15" s="4"/>
      <c r="E15" s="4"/>
      <c r="F15" s="12"/>
    </row>
    <row r="16" spans="1:10" ht="15.75" thickBot="1" x14ac:dyDescent="0.3">
      <c r="A16" s="11" t="s">
        <v>39</v>
      </c>
      <c r="B16" s="3">
        <f>Calculations!B18</f>
        <v>32.808403485854477</v>
      </c>
      <c r="C16" s="4"/>
      <c r="D16" s="4"/>
      <c r="E16" s="4"/>
      <c r="F16" s="12"/>
    </row>
    <row r="17" spans="1:6" ht="15.75" thickBot="1" x14ac:dyDescent="0.3">
      <c r="A17" s="4" t="s">
        <v>41</v>
      </c>
      <c r="B17" s="3">
        <f>Calculations!E18</f>
        <v>-117.21822141163842</v>
      </c>
      <c r="C17" s="4"/>
      <c r="D17" s="4"/>
      <c r="F17" s="12"/>
    </row>
    <row r="18" spans="1:6" x14ac:dyDescent="0.25">
      <c r="F18" s="12"/>
    </row>
    <row r="19" spans="1:6" x14ac:dyDescent="0.25">
      <c r="A19" s="14"/>
      <c r="B19" s="15"/>
      <c r="C19" s="15"/>
      <c r="D19" s="15"/>
      <c r="E19" s="15"/>
      <c r="F19" s="16"/>
    </row>
    <row r="20" spans="1:6" x14ac:dyDescent="0.25">
      <c r="A20" s="2" t="s">
        <v>43</v>
      </c>
    </row>
    <row r="21" spans="1:6" x14ac:dyDescent="0.25">
      <c r="A21" s="22" t="s">
        <v>44</v>
      </c>
    </row>
    <row r="22" spans="1:6" x14ac:dyDescent="0.25">
      <c r="A22" t="s">
        <v>45</v>
      </c>
    </row>
    <row r="23" spans="1:6" x14ac:dyDescent="0.25">
      <c r="A23" t="s">
        <v>38</v>
      </c>
      <c r="B23" s="4"/>
    </row>
    <row r="26" spans="1:6" x14ac:dyDescent="0.25">
      <c r="D26" t="s">
        <v>55</v>
      </c>
    </row>
    <row r="27" spans="1:6" x14ac:dyDescent="0.25">
      <c r="A27" t="s">
        <v>51</v>
      </c>
      <c r="B27">
        <v>425</v>
      </c>
      <c r="C27" t="s">
        <v>50</v>
      </c>
    </row>
    <row r="28" spans="1:6" x14ac:dyDescent="0.25">
      <c r="B28">
        <f>34200-34129.16</f>
        <v>70.839999999996508</v>
      </c>
      <c r="C28" t="s">
        <v>8</v>
      </c>
      <c r="D28">
        <f>B27/B28</f>
        <v>5.9994353472617297</v>
      </c>
      <c r="E28" t="s">
        <v>52</v>
      </c>
    </row>
    <row r="29" spans="1:6" x14ac:dyDescent="0.25">
      <c r="A29" t="s">
        <v>53</v>
      </c>
      <c r="B29">
        <v>1200.8</v>
      </c>
      <c r="C29" t="s">
        <v>50</v>
      </c>
    </row>
    <row r="30" spans="1:6" x14ac:dyDescent="0.25">
      <c r="B30">
        <v>200</v>
      </c>
      <c r="C30" t="s">
        <v>8</v>
      </c>
      <c r="D30">
        <f>B29/B30</f>
        <v>6.0039999999999996</v>
      </c>
      <c r="E30" t="s">
        <v>52</v>
      </c>
    </row>
    <row r="31" spans="1:6" x14ac:dyDescent="0.25">
      <c r="A31" t="s">
        <v>54</v>
      </c>
      <c r="B31" s="25">
        <f>D30/D28</f>
        <v>1.0007608470587741</v>
      </c>
    </row>
  </sheetData>
  <hyperlinks>
    <hyperlink ref="E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1"/>
  <sheetViews>
    <sheetView workbookViewId="0">
      <selection activeCell="B12" sqref="B12"/>
    </sheetView>
  </sheetViews>
  <sheetFormatPr defaultColWidth="10.5703125" defaultRowHeight="15" x14ac:dyDescent="0.25"/>
  <cols>
    <col min="1" max="1" width="11.85546875" customWidth="1"/>
    <col min="2" max="2" width="12.5703125" bestFit="1" customWidth="1"/>
    <col min="3" max="3" width="11.5703125" bestFit="1" customWidth="1"/>
    <col min="4" max="4" width="12.5703125" bestFit="1" customWidth="1"/>
    <col min="5" max="5" width="15.28515625" customWidth="1"/>
  </cols>
  <sheetData>
    <row r="1" spans="1:14" x14ac:dyDescent="0.25">
      <c r="A1" s="2" t="s">
        <v>9</v>
      </c>
      <c r="H1" s="2" t="s">
        <v>37</v>
      </c>
    </row>
    <row r="2" spans="1:14" x14ac:dyDescent="0.25">
      <c r="A2" t="s">
        <v>4</v>
      </c>
      <c r="C2">
        <f>'Design Drawing Scaling'!C5</f>
        <v>363842.16</v>
      </c>
      <c r="D2" t="s">
        <v>5</v>
      </c>
    </row>
    <row r="3" spans="1:14" x14ac:dyDescent="0.25">
      <c r="A3" t="s">
        <v>6</v>
      </c>
      <c r="C3">
        <f>'Design Drawing Scaling'!C6</f>
        <v>307599.08</v>
      </c>
      <c r="D3" t="s">
        <v>7</v>
      </c>
    </row>
    <row r="5" spans="1:14" x14ac:dyDescent="0.25">
      <c r="A5" s="4" t="s">
        <v>11</v>
      </c>
      <c r="B5">
        <f>'Design Drawing Scaling'!B14</f>
        <v>1304.3</v>
      </c>
      <c r="C5" t="s">
        <v>8</v>
      </c>
    </row>
    <row r="6" spans="1:14" x14ac:dyDescent="0.25">
      <c r="A6" s="4"/>
      <c r="B6" s="4">
        <f>'Design Drawing Scaling'!B15</f>
        <v>500</v>
      </c>
      <c r="C6" s="4" t="s">
        <v>8</v>
      </c>
    </row>
    <row r="7" spans="1:14" x14ac:dyDescent="0.25">
      <c r="A7" s="4" t="s">
        <v>19</v>
      </c>
      <c r="B7" s="4">
        <f>B6/B5</f>
        <v>0.38334738940427815</v>
      </c>
      <c r="C7" s="4"/>
      <c r="L7" t="s">
        <v>29</v>
      </c>
    </row>
    <row r="8" spans="1:14" x14ac:dyDescent="0.25">
      <c r="E8" s="18"/>
      <c r="F8" s="4"/>
    </row>
    <row r="9" spans="1:14" x14ac:dyDescent="0.25">
      <c r="A9" s="6" t="s">
        <v>10</v>
      </c>
      <c r="B9" s="4"/>
      <c r="C9" s="4"/>
      <c r="D9" s="4"/>
      <c r="E9" s="4"/>
      <c r="F9" s="4"/>
      <c r="L9" t="s">
        <v>27</v>
      </c>
      <c r="M9" s="20">
        <v>6371</v>
      </c>
      <c r="N9" t="s">
        <v>28</v>
      </c>
    </row>
    <row r="10" spans="1:14" x14ac:dyDescent="0.25">
      <c r="A10" s="4"/>
      <c r="B10" s="4" t="s">
        <v>0</v>
      </c>
      <c r="C10" s="4"/>
      <c r="D10" s="4"/>
      <c r="E10" s="4" t="s">
        <v>1</v>
      </c>
      <c r="F10" s="4"/>
      <c r="L10" s="21" t="s">
        <v>30</v>
      </c>
      <c r="M10">
        <f>(B11+B12)/2</f>
        <v>32.809116000000003</v>
      </c>
      <c r="N10" s="7" t="s">
        <v>17</v>
      </c>
    </row>
    <row r="11" spans="1:14" x14ac:dyDescent="0.25">
      <c r="A11" s="4" t="s">
        <v>13</v>
      </c>
      <c r="B11" s="4" t="str">
        <f>LEFT('Design Drawing Scaling'!B10,LEN('Design Drawing Scaling'!B10)-1)</f>
        <v xml:space="preserve"> 32.812170</v>
      </c>
      <c r="C11" s="7" t="s">
        <v>17</v>
      </c>
      <c r="D11" s="4" t="s">
        <v>15</v>
      </c>
      <c r="E11" s="4" t="str">
        <f>LEFT('Design Drawing Scaling'!B12,LEN('Design Drawing Scaling'!B12)-1)</f>
        <v>-117.210689</v>
      </c>
      <c r="F11" s="4" t="s">
        <v>17</v>
      </c>
      <c r="L11" t="s">
        <v>2</v>
      </c>
      <c r="M11">
        <f>COS(M10*PI()/180)*M9</f>
        <v>5354.7006589654275</v>
      </c>
      <c r="N11" t="s">
        <v>31</v>
      </c>
    </row>
    <row r="12" spans="1:14" x14ac:dyDescent="0.25">
      <c r="A12" s="4" t="s">
        <v>14</v>
      </c>
      <c r="B12" s="4" t="str">
        <f>LEFT('Design Drawing Scaling'!B11,LEN('Design Drawing Scaling'!B11)-1)</f>
        <v xml:space="preserve"> 32.806062</v>
      </c>
      <c r="C12" s="4" t="s">
        <v>17</v>
      </c>
      <c r="D12" s="4" t="s">
        <v>16</v>
      </c>
      <c r="E12" s="4" t="str">
        <f>LEFT('Design Drawing Scaling'!B13,LEN('Design Drawing Scaling'!B13)-1)</f>
        <v>-117.222904</v>
      </c>
      <c r="F12" s="4" t="s">
        <v>17</v>
      </c>
      <c r="L12" t="s">
        <v>32</v>
      </c>
      <c r="M12">
        <f>2*PI()*M11</f>
        <v>33644.57650475642</v>
      </c>
      <c r="N12" t="s">
        <v>33</v>
      </c>
    </row>
    <row r="13" spans="1:14" x14ac:dyDescent="0.25">
      <c r="A13" s="4"/>
      <c r="B13" s="4"/>
      <c r="C13" s="4"/>
      <c r="D13" s="4"/>
      <c r="E13" s="4"/>
      <c r="F13" s="4"/>
      <c r="M13">
        <f>M12*3280.84</f>
        <v>110382472.37986507</v>
      </c>
      <c r="N13" t="s">
        <v>8</v>
      </c>
    </row>
    <row r="14" spans="1:14" x14ac:dyDescent="0.25">
      <c r="A14" s="4" t="s">
        <v>3</v>
      </c>
      <c r="B14" s="5">
        <f>((B12-B11)^2)^0.5*C2</f>
        <v>2222.3479132816974</v>
      </c>
      <c r="C14" s="5">
        <f>((E11-E12)^2)^0.5*C3</f>
        <v>3757.3227621992755</v>
      </c>
      <c r="D14" s="5"/>
      <c r="E14" s="4"/>
      <c r="F14" s="4"/>
      <c r="L14" s="22" t="s">
        <v>34</v>
      </c>
      <c r="M14" s="22"/>
      <c r="N14" t="s">
        <v>36</v>
      </c>
    </row>
    <row r="15" spans="1:14" x14ac:dyDescent="0.25">
      <c r="A15" s="4" t="s">
        <v>12</v>
      </c>
      <c r="B15" s="5">
        <f>B14*B7</f>
        <v>851.93127090458381</v>
      </c>
      <c r="C15" s="5">
        <f>C14*B7</f>
        <v>1440.3598720383636</v>
      </c>
      <c r="D15" s="4"/>
      <c r="E15" s="4"/>
      <c r="F15" s="4"/>
      <c r="L15" s="22" t="s">
        <v>35</v>
      </c>
      <c r="M15" s="22">
        <f>M13/360</f>
        <v>306617.9788329585</v>
      </c>
      <c r="N15" t="s">
        <v>36</v>
      </c>
    </row>
    <row r="16" spans="1:14" x14ac:dyDescent="0.25">
      <c r="A16" s="4"/>
      <c r="B16" s="4"/>
      <c r="C16" s="4"/>
      <c r="D16" s="4"/>
      <c r="E16" s="4"/>
      <c r="F16" s="4"/>
    </row>
    <row r="17" spans="1:13" x14ac:dyDescent="0.25">
      <c r="A17" s="4"/>
      <c r="B17" s="4" t="s">
        <v>0</v>
      </c>
      <c r="C17" s="4"/>
      <c r="D17" s="4"/>
      <c r="E17" s="4" t="s">
        <v>1</v>
      </c>
      <c r="F17" s="4"/>
      <c r="M17">
        <v>307374.05</v>
      </c>
    </row>
    <row r="18" spans="1:13" x14ac:dyDescent="0.25">
      <c r="A18" s="4" t="s">
        <v>13</v>
      </c>
      <c r="B18" s="19">
        <f>B12+(B15/C2)</f>
        <v>32.808403485854477</v>
      </c>
      <c r="C18" s="7" t="s">
        <v>17</v>
      </c>
      <c r="D18" s="4" t="s">
        <v>15</v>
      </c>
      <c r="E18" s="19">
        <f>E12+(C15/C3)</f>
        <v>-117.21822141163842</v>
      </c>
      <c r="F18" s="4" t="s">
        <v>17</v>
      </c>
    </row>
    <row r="19" spans="1:13" x14ac:dyDescent="0.25">
      <c r="A19" s="4" t="s">
        <v>14</v>
      </c>
      <c r="B19" s="19" t="str">
        <f>B12</f>
        <v xml:space="preserve"> 32.806062</v>
      </c>
      <c r="C19" s="4" t="s">
        <v>17</v>
      </c>
      <c r="D19" s="4" t="s">
        <v>16</v>
      </c>
      <c r="E19" s="19" t="str">
        <f>E12</f>
        <v>-117.222904</v>
      </c>
      <c r="F19" s="4" t="s">
        <v>17</v>
      </c>
    </row>
    <row r="21" spans="1:13" x14ac:dyDescent="0.25">
      <c r="A21" t="s">
        <v>3</v>
      </c>
      <c r="B21" s="1">
        <f>((B19-B18)^2)^0.5*C2</f>
        <v>851.93127090333451</v>
      </c>
      <c r="C21" s="1">
        <f>((E18-E19)^2)^0.5*C3</f>
        <v>1440.3598720392736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"/>
  <sheetViews>
    <sheetView zoomScaleNormal="100" workbookViewId="0">
      <selection activeCell="F22" sqref="F22"/>
    </sheetView>
  </sheetViews>
  <sheetFormatPr defaultRowHeight="15" x14ac:dyDescent="0.25"/>
  <cols>
    <col min="2" max="2" width="9.140625" customWidth="1"/>
  </cols>
  <sheetData>
    <row r="1" spans="2:2" x14ac:dyDescent="0.25">
      <c r="B1" s="2"/>
    </row>
  </sheetData>
  <pageMargins left="0.7" right="0.7" top="0.75" bottom="0.75" header="0.3" footer="0.3"/>
  <pageSetup paperSiz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 Drawing Scaling</vt:lpstr>
      <vt:lpstr>Calculations</vt:lpstr>
      <vt:lpstr>Sheet1</vt:lpstr>
    </vt:vector>
  </TitlesOfParts>
  <Company>The City of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SLank</dc:creator>
  <cp:lastModifiedBy>slank</cp:lastModifiedBy>
  <cp:lastPrinted>2012-05-10T16:37:44Z</cp:lastPrinted>
  <dcterms:created xsi:type="dcterms:W3CDTF">2011-09-22T17:35:41Z</dcterms:created>
  <dcterms:modified xsi:type="dcterms:W3CDTF">2017-11-20T19:12:00Z</dcterms:modified>
</cp:coreProperties>
</file>